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להשקעה'!$B$6:$D$17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2" i="58" l="1"/>
  <c r="I10" i="81"/>
  <c r="J12" i="81" s="1"/>
  <c r="I11" i="81"/>
  <c r="J10" i="81"/>
  <c r="J13" i="81" l="1"/>
  <c r="J11" i="81"/>
  <c r="L147" i="62"/>
  <c r="L132" i="62"/>
  <c r="C11" i="84" l="1"/>
  <c r="C27" i="84"/>
  <c r="C10" i="84" l="1"/>
  <c r="C43" i="88" s="1"/>
  <c r="O149" i="78" l="1"/>
  <c r="K147" i="62" l="1"/>
  <c r="K131" i="62" s="1"/>
  <c r="K11" i="62" s="1"/>
  <c r="S194" i="61" l="1"/>
  <c r="O194" i="61"/>
  <c r="S179" i="61"/>
  <c r="O179" i="61"/>
  <c r="S114" i="61"/>
  <c r="O114" i="61"/>
  <c r="S113" i="61"/>
  <c r="O113" i="61"/>
  <c r="S107" i="61"/>
  <c r="O107" i="61"/>
  <c r="S106" i="61"/>
  <c r="O106" i="61"/>
  <c r="S97" i="61"/>
  <c r="O97" i="61"/>
  <c r="J43" i="58"/>
  <c r="J19" i="58"/>
  <c r="C37" i="88"/>
  <c r="C34" i="88"/>
  <c r="C33" i="88"/>
  <c r="C31" i="88"/>
  <c r="C29" i="88"/>
  <c r="C28" i="88"/>
  <c r="C27" i="88"/>
  <c r="C26" i="88"/>
  <c r="C21" i="88"/>
  <c r="C19" i="88"/>
  <c r="C18" i="88"/>
  <c r="C17" i="88"/>
  <c r="C16" i="88"/>
  <c r="C15" i="88"/>
  <c r="C13" i="88"/>
  <c r="J11" i="58" l="1"/>
  <c r="J42" i="58"/>
  <c r="C12" i="88"/>
  <c r="C23" i="88"/>
  <c r="J10" i="58" l="1"/>
  <c r="K42" i="58" s="1"/>
  <c r="K51" i="58" l="1"/>
  <c r="K47" i="58"/>
  <c r="K37" i="58"/>
  <c r="K33" i="58"/>
  <c r="K29" i="58"/>
  <c r="K25" i="58"/>
  <c r="K21" i="58"/>
  <c r="K16" i="58"/>
  <c r="K12" i="58"/>
  <c r="C11" i="88"/>
  <c r="C10" i="88" s="1"/>
  <c r="C42" i="88" s="1"/>
  <c r="Q100" i="78" s="1"/>
  <c r="K44" i="58"/>
  <c r="K34" i="58"/>
  <c r="K26" i="58"/>
  <c r="K22" i="58"/>
  <c r="K50" i="58"/>
  <c r="K46" i="58"/>
  <c r="K36" i="58"/>
  <c r="K28" i="58"/>
  <c r="K24" i="58"/>
  <c r="K20" i="58"/>
  <c r="K15" i="58"/>
  <c r="K52" i="58"/>
  <c r="K49" i="58"/>
  <c r="K40" i="58"/>
  <c r="K35" i="58"/>
  <c r="K31" i="58"/>
  <c r="K27" i="58"/>
  <c r="K23" i="58"/>
  <c r="K14" i="58"/>
  <c r="K10" i="58"/>
  <c r="K48" i="58"/>
  <c r="K39" i="58"/>
  <c r="K30" i="58"/>
  <c r="K17" i="58"/>
  <c r="K13" i="58"/>
  <c r="K45" i="58"/>
  <c r="K32" i="58"/>
  <c r="K19" i="58"/>
  <c r="K43" i="58"/>
  <c r="K11" i="58"/>
  <c r="U143" i="61" l="1"/>
  <c r="L49" i="58"/>
  <c r="K12" i="81"/>
  <c r="U89" i="61"/>
  <c r="U62" i="61"/>
  <c r="U15" i="61"/>
  <c r="O160" i="62"/>
  <c r="R12" i="59"/>
  <c r="R22" i="59"/>
  <c r="D28" i="88"/>
  <c r="U146" i="61"/>
  <c r="U116" i="61"/>
  <c r="U14" i="61"/>
  <c r="L50" i="58"/>
  <c r="U18" i="61"/>
  <c r="U110" i="61"/>
  <c r="U223" i="61"/>
  <c r="U63" i="61"/>
  <c r="U180" i="61"/>
  <c r="U68" i="61"/>
  <c r="U217" i="61"/>
  <c r="U198" i="61"/>
  <c r="O218" i="62"/>
  <c r="D13" i="88"/>
  <c r="L36" i="58"/>
  <c r="D18" i="88"/>
  <c r="L10" i="58"/>
  <c r="D42" i="88"/>
  <c r="L45" i="58"/>
  <c r="L43" i="58"/>
  <c r="U50" i="61"/>
  <c r="U142" i="61"/>
  <c r="R17" i="59"/>
  <c r="U95" i="61"/>
  <c r="U224" i="61"/>
  <c r="U100" i="61"/>
  <c r="U25" i="61"/>
  <c r="O96" i="62"/>
  <c r="N89" i="63"/>
  <c r="L39" i="58"/>
  <c r="U94" i="61"/>
  <c r="U179" i="61"/>
  <c r="U51" i="61"/>
  <c r="U147" i="61"/>
  <c r="U20" i="61"/>
  <c r="U197" i="61"/>
  <c r="U153" i="61"/>
  <c r="O226" i="62"/>
  <c r="U191" i="61"/>
  <c r="U19" i="61"/>
  <c r="U111" i="61"/>
  <c r="U192" i="61"/>
  <c r="U24" i="61"/>
  <c r="U152" i="61"/>
  <c r="U69" i="61"/>
  <c r="U218" i="61"/>
  <c r="O56" i="62"/>
  <c r="O134" i="62"/>
  <c r="Q68" i="78"/>
  <c r="U56" i="61"/>
  <c r="U148" i="61"/>
  <c r="R40" i="59"/>
  <c r="U133" i="61"/>
  <c r="O158" i="62"/>
  <c r="O14" i="62"/>
  <c r="O62" i="62"/>
  <c r="S26" i="71"/>
  <c r="D17" i="88"/>
  <c r="D33" i="88"/>
  <c r="L26" i="58"/>
  <c r="L27" i="58"/>
  <c r="L32" i="58"/>
  <c r="L29" i="58"/>
  <c r="R29" i="59"/>
  <c r="U46" i="61"/>
  <c r="U82" i="61"/>
  <c r="U126" i="61"/>
  <c r="U175" i="61"/>
  <c r="U211" i="61"/>
  <c r="R34" i="59"/>
  <c r="U47" i="61"/>
  <c r="U83" i="61"/>
  <c r="U127" i="61"/>
  <c r="U176" i="61"/>
  <c r="U212" i="61"/>
  <c r="R39" i="59"/>
  <c r="U52" i="61"/>
  <c r="U88" i="61"/>
  <c r="U132" i="61"/>
  <c r="U185" i="61"/>
  <c r="R28" i="59"/>
  <c r="U57" i="61"/>
  <c r="U121" i="61"/>
  <c r="U186" i="61"/>
  <c r="O61" i="62"/>
  <c r="O63" i="62"/>
  <c r="O128" i="62"/>
  <c r="O192" i="62"/>
  <c r="O69" i="62"/>
  <c r="O23" i="62"/>
  <c r="O89" i="62"/>
  <c r="O177" i="62"/>
  <c r="O145" i="62"/>
  <c r="O191" i="62"/>
  <c r="K16" i="67"/>
  <c r="M13" i="72"/>
  <c r="Q157" i="78"/>
  <c r="O94" i="62"/>
  <c r="O75" i="62"/>
  <c r="O209" i="62"/>
  <c r="O205" i="62"/>
  <c r="O110" i="62"/>
  <c r="O35" i="62"/>
  <c r="O105" i="62"/>
  <c r="O194" i="62"/>
  <c r="O224" i="62"/>
  <c r="N87" i="63"/>
  <c r="N19" i="63"/>
  <c r="K43" i="73"/>
  <c r="Q116" i="78"/>
  <c r="Q21" i="78"/>
  <c r="Q105" i="78"/>
  <c r="K28" i="76"/>
  <c r="K44" i="73"/>
  <c r="K18" i="73"/>
  <c r="O23" i="64"/>
  <c r="O19" i="79"/>
  <c r="Q86" i="78"/>
  <c r="K40" i="76"/>
  <c r="Q41" i="78"/>
  <c r="Q56" i="78"/>
  <c r="K39" i="73"/>
  <c r="K25" i="73"/>
  <c r="N37" i="63"/>
  <c r="N85" i="63"/>
  <c r="N14" i="63"/>
  <c r="K12" i="67"/>
  <c r="N63" i="63"/>
  <c r="S21" i="71"/>
  <c r="N82" i="63"/>
  <c r="O187" i="62"/>
  <c r="O123" i="62"/>
  <c r="O58" i="62"/>
  <c r="O219" i="62"/>
  <c r="O135" i="62"/>
  <c r="O214" i="62"/>
  <c r="O169" i="62"/>
  <c r="O129" i="62"/>
  <c r="O85" i="62"/>
  <c r="O52" i="62"/>
  <c r="O19" i="62"/>
  <c r="O166" i="62"/>
  <c r="O57" i="62"/>
  <c r="O222" i="62"/>
  <c r="O188" i="62"/>
  <c r="O156" i="62"/>
  <c r="O124" i="62"/>
  <c r="O92" i="62"/>
  <c r="O59" i="62"/>
  <c r="O220" i="62"/>
  <c r="O36" i="62"/>
  <c r="U214" i="61"/>
  <c r="U182" i="61"/>
  <c r="U149" i="61"/>
  <c r="U117" i="61"/>
  <c r="U85" i="61"/>
  <c r="U53" i="61"/>
  <c r="U21" i="61"/>
  <c r="R23" i="59"/>
  <c r="U213" i="61"/>
  <c r="U181" i="61"/>
  <c r="K59" i="76"/>
  <c r="Q82" i="78"/>
  <c r="Q109" i="78"/>
  <c r="K32" i="76"/>
  <c r="K48" i="73"/>
  <c r="K23" i="73"/>
  <c r="O27" i="64"/>
  <c r="S28" i="71"/>
  <c r="N52" i="63"/>
  <c r="N12" i="63"/>
  <c r="O16" i="64"/>
  <c r="N35" i="63"/>
  <c r="O36" i="64"/>
  <c r="O225" i="62"/>
  <c r="O159" i="62"/>
  <c r="O95" i="62"/>
  <c r="O29" i="62"/>
  <c r="O190" i="62"/>
  <c r="O49" i="62"/>
  <c r="O198" i="62"/>
  <c r="O153" i="62"/>
  <c r="O113" i="62"/>
  <c r="O72" i="62"/>
  <c r="O39" i="62"/>
  <c r="O42" i="62"/>
  <c r="O126" i="62"/>
  <c r="O32" i="62"/>
  <c r="O208" i="62"/>
  <c r="O176" i="62"/>
  <c r="O143" i="62"/>
  <c r="O112" i="62"/>
  <c r="O79" i="62"/>
  <c r="O47" i="62"/>
  <c r="O106" i="62"/>
  <c r="O12" i="62"/>
  <c r="U202" i="61"/>
  <c r="U170" i="61"/>
  <c r="U137" i="61"/>
  <c r="U105" i="61"/>
  <c r="U73" i="61"/>
  <c r="U41" i="61"/>
  <c r="R45" i="59"/>
  <c r="R11" i="59"/>
  <c r="U201" i="61"/>
  <c r="U169" i="61"/>
  <c r="U136" i="61"/>
  <c r="U104" i="61"/>
  <c r="U72" i="61"/>
  <c r="U40" i="61"/>
  <c r="R44" i="59"/>
  <c r="U229" i="61"/>
  <c r="U196" i="61"/>
  <c r="U164" i="61"/>
  <c r="U131" i="61"/>
  <c r="U99" i="61"/>
  <c r="U67" i="61"/>
  <c r="U35" i="61"/>
  <c r="R38" i="59"/>
  <c r="U227" i="61"/>
  <c r="U195" i="61"/>
  <c r="U163" i="61"/>
  <c r="U130" i="61"/>
  <c r="U98" i="61"/>
  <c r="U66" i="61"/>
  <c r="U34" i="61"/>
  <c r="R33" i="59"/>
  <c r="L47" i="58"/>
  <c r="L12" i="58"/>
  <c r="L20" i="58"/>
  <c r="L31" i="58"/>
  <c r="L44" i="58"/>
  <c r="D34" i="88"/>
  <c r="D15" i="88"/>
  <c r="D23" i="88"/>
  <c r="S23" i="71"/>
  <c r="N48" i="63"/>
  <c r="S37" i="71"/>
  <c r="O12" i="64"/>
  <c r="N31" i="63"/>
  <c r="O32" i="64"/>
  <c r="O221" i="62"/>
  <c r="O155" i="62"/>
  <c r="O91" i="62"/>
  <c r="O25" i="62"/>
  <c r="O186" i="62"/>
  <c r="D38" i="88"/>
  <c r="L22" i="58"/>
  <c r="L14" i="58"/>
  <c r="L15" i="58"/>
  <c r="L25" i="58"/>
  <c r="R16" i="59"/>
  <c r="U30" i="61"/>
  <c r="U78" i="61"/>
  <c r="U114" i="61"/>
  <c r="U159" i="61"/>
  <c r="U207" i="61"/>
  <c r="R21" i="59"/>
  <c r="U31" i="61"/>
  <c r="U79" i="61"/>
  <c r="U115" i="61"/>
  <c r="U160" i="61"/>
  <c r="U208" i="61"/>
  <c r="R27" i="59"/>
  <c r="U36" i="61"/>
  <c r="U84" i="61"/>
  <c r="U120" i="61"/>
  <c r="U165" i="61"/>
  <c r="U230" i="61"/>
  <c r="U37" i="61"/>
  <c r="U101" i="61"/>
  <c r="U166" i="61"/>
  <c r="U231" i="61"/>
  <c r="O38" i="62"/>
  <c r="O108" i="62"/>
  <c r="O172" i="62"/>
  <c r="O20" i="62"/>
  <c r="O34" i="62"/>
  <c r="O68" i="62"/>
  <c r="O149" i="62"/>
  <c r="O40" i="62"/>
  <c r="O127" i="62"/>
  <c r="N67" i="63"/>
  <c r="N41" i="63"/>
  <c r="Q45" i="78"/>
  <c r="Q131" i="78"/>
  <c r="K13" i="81"/>
  <c r="Q135" i="78"/>
  <c r="L15" i="74"/>
  <c r="Q154" i="78"/>
  <c r="Q67" i="78"/>
  <c r="Q71" i="78"/>
  <c r="K27" i="76"/>
  <c r="Q17" i="78"/>
  <c r="Q146" i="78"/>
  <c r="K55" i="76"/>
  <c r="O11" i="79"/>
  <c r="O10" i="79"/>
  <c r="O14" i="79"/>
  <c r="Q155" i="78"/>
  <c r="Q139" i="78"/>
  <c r="Q123" i="78"/>
  <c r="Q107" i="78"/>
  <c r="Q91" i="78"/>
  <c r="Q75" i="78"/>
  <c r="Q59" i="78"/>
  <c r="Q43" i="78"/>
  <c r="Q27" i="78"/>
  <c r="Q10" i="78"/>
  <c r="K47" i="76"/>
  <c r="K30" i="76"/>
  <c r="K14" i="76"/>
  <c r="Q128" i="78"/>
  <c r="Q80" i="78"/>
  <c r="Q32" i="78"/>
  <c r="K31" i="76"/>
  <c r="Q159" i="78"/>
  <c r="Q138" i="78"/>
  <c r="Q122" i="78"/>
  <c r="Q106" i="78"/>
  <c r="Q90" i="78"/>
  <c r="Q74" i="78"/>
  <c r="Q58" i="78"/>
  <c r="Q42" i="78"/>
  <c r="Q25" i="78"/>
  <c r="K63" i="76"/>
  <c r="K46" i="76"/>
  <c r="K29" i="76"/>
  <c r="K13" i="76"/>
  <c r="Q136" i="78"/>
  <c r="Q92" i="78"/>
  <c r="Q36" i="78"/>
  <c r="K44" i="76"/>
  <c r="Q162" i="78"/>
  <c r="Q145" i="78"/>
  <c r="Q129" i="78"/>
  <c r="Q113" i="78"/>
  <c r="Q97" i="78"/>
  <c r="Q81" i="78"/>
  <c r="Q65" i="78"/>
  <c r="Q49" i="78"/>
  <c r="Q33" i="78"/>
  <c r="Q16" i="78"/>
  <c r="K53" i="76"/>
  <c r="K37" i="76"/>
  <c r="K20" i="76"/>
  <c r="Q161" i="78"/>
  <c r="Q124" i="78"/>
  <c r="Q76" i="78"/>
  <c r="Q28" i="78"/>
  <c r="K23" i="76"/>
  <c r="K68" i="73"/>
  <c r="K52" i="73"/>
  <c r="K36" i="73"/>
  <c r="K16" i="73"/>
  <c r="K63" i="73"/>
  <c r="K47" i="73"/>
  <c r="K31" i="73"/>
  <c r="K62" i="73"/>
  <c r="K46" i="73"/>
  <c r="K29" i="73"/>
  <c r="M14" i="72"/>
  <c r="K49" i="73"/>
  <c r="K33" i="73"/>
  <c r="K12" i="73"/>
  <c r="S39" i="71"/>
  <c r="S20" i="71"/>
  <c r="K14" i="67"/>
  <c r="O31" i="64"/>
  <c r="O14" i="64"/>
  <c r="N77" i="63"/>
  <c r="N61" i="63"/>
  <c r="N45" i="63"/>
  <c r="N29" i="63"/>
  <c r="N11" i="63"/>
  <c r="N46" i="63"/>
  <c r="S33" i="71"/>
  <c r="S15" i="71"/>
  <c r="L15" i="65"/>
  <c r="O26" i="64"/>
  <c r="N93" i="63"/>
  <c r="O18" i="79"/>
  <c r="O12" i="79"/>
  <c r="Q160" i="78"/>
  <c r="Q143" i="78"/>
  <c r="Q127" i="78"/>
  <c r="Q111" i="78"/>
  <c r="Q95" i="78"/>
  <c r="Q79" i="78"/>
  <c r="Q63" i="78"/>
  <c r="Q47" i="78"/>
  <c r="Q31" i="78"/>
  <c r="Q14" i="78"/>
  <c r="K51" i="76"/>
  <c r="K34" i="76"/>
  <c r="K18" i="76"/>
  <c r="Q151" i="78"/>
  <c r="Q88" i="78"/>
  <c r="Q40" i="78"/>
  <c r="K48" i="76"/>
  <c r="Q163" i="78"/>
  <c r="Q142" i="78"/>
  <c r="Q126" i="78"/>
  <c r="Q110" i="78"/>
  <c r="Q94" i="78"/>
  <c r="Q78" i="78"/>
  <c r="Q62" i="78"/>
  <c r="Q46" i="78"/>
  <c r="Q30" i="78"/>
  <c r="Q13" i="78"/>
  <c r="K50" i="76"/>
  <c r="K33" i="76"/>
  <c r="K17" i="76"/>
  <c r="Q144" i="78"/>
  <c r="Q96" i="78"/>
  <c r="Q48" i="78"/>
  <c r="K56" i="76"/>
  <c r="K15" i="76"/>
  <c r="Q149" i="78"/>
  <c r="Q133" i="78"/>
  <c r="Q117" i="78"/>
  <c r="Q101" i="78"/>
  <c r="Q85" i="78"/>
  <c r="Q69" i="78"/>
  <c r="Q53" i="78"/>
  <c r="Q37" i="78"/>
  <c r="Q20" i="78"/>
  <c r="K57" i="76"/>
  <c r="K41" i="76"/>
  <c r="K24" i="76"/>
  <c r="L14" i="74"/>
  <c r="Q132" i="78"/>
  <c r="Q84" i="78"/>
  <c r="Q44" i="78"/>
  <c r="K35" i="76"/>
  <c r="M11" i="72"/>
  <c r="K56" i="73"/>
  <c r="K40" i="73"/>
  <c r="K21" i="73"/>
  <c r="K67" i="73"/>
  <c r="K51" i="73"/>
  <c r="K35" i="73"/>
  <c r="K66" i="73"/>
  <c r="K50" i="73"/>
  <c r="K34" i="73"/>
  <c r="K13" i="73"/>
  <c r="K53" i="73"/>
  <c r="K37" i="73"/>
  <c r="K17" i="73"/>
  <c r="K14" i="73"/>
  <c r="S24" i="71"/>
  <c r="K18" i="67"/>
  <c r="O35" i="64"/>
  <c r="O18" i="64"/>
  <c r="N81" i="63"/>
  <c r="N65" i="63"/>
  <c r="N49" i="63"/>
  <c r="N33" i="63"/>
  <c r="N16" i="63"/>
  <c r="N62" i="63"/>
  <c r="S38" i="71"/>
  <c r="S19" i="71"/>
  <c r="K13" i="67"/>
  <c r="O30" i="64"/>
  <c r="O13" i="64"/>
  <c r="N80" i="63"/>
  <c r="O16" i="79"/>
  <c r="Q147" i="78"/>
  <c r="Q115" i="78"/>
  <c r="Q83" i="78"/>
  <c r="Q51" i="78"/>
  <c r="Q18" i="78"/>
  <c r="K39" i="76"/>
  <c r="L11" i="74"/>
  <c r="Q52" i="78"/>
  <c r="K11" i="76"/>
  <c r="Q130" i="78"/>
  <c r="Q98" i="78"/>
  <c r="Q66" i="78"/>
  <c r="Q34" i="78"/>
  <c r="K54" i="76"/>
  <c r="K21" i="76"/>
  <c r="Q108" i="78"/>
  <c r="Q11" i="78"/>
  <c r="Q153" i="78"/>
  <c r="Q121" i="78"/>
  <c r="Q89" i="78"/>
  <c r="Q57" i="78"/>
  <c r="Q24" i="78"/>
  <c r="K45" i="76"/>
  <c r="K12" i="76"/>
  <c r="Q104" i="78"/>
  <c r="K52" i="76"/>
  <c r="K60" i="73"/>
  <c r="K26" i="73"/>
  <c r="K55" i="73"/>
  <c r="M15" i="72"/>
  <c r="K38" i="73"/>
  <c r="K57" i="73"/>
  <c r="K22" i="73"/>
  <c r="S29" i="71"/>
  <c r="L12" i="65"/>
  <c r="N86" i="63"/>
  <c r="N53" i="63"/>
  <c r="N20" i="63"/>
  <c r="N17" i="63"/>
  <c r="K17" i="67"/>
  <c r="O17" i="64"/>
  <c r="N72" i="63"/>
  <c r="N56" i="63"/>
  <c r="N40" i="63"/>
  <c r="N24" i="63"/>
  <c r="N18" i="63"/>
  <c r="N38" i="63"/>
  <c r="S27" i="71"/>
  <c r="K20" i="67"/>
  <c r="O37" i="64"/>
  <c r="O21" i="64"/>
  <c r="N88" i="63"/>
  <c r="N71" i="63"/>
  <c r="N55" i="63"/>
  <c r="N39" i="63"/>
  <c r="N54" i="63"/>
  <c r="S30" i="71"/>
  <c r="S13" i="71"/>
  <c r="L13" i="65"/>
  <c r="O24" i="64"/>
  <c r="N91" i="63"/>
  <c r="N66" i="63"/>
  <c r="O229" i="62"/>
  <c r="O212" i="62"/>
  <c r="O196" i="62"/>
  <c r="O179" i="62"/>
  <c r="O163" i="62"/>
  <c r="O147" i="62"/>
  <c r="O132" i="62"/>
  <c r="O115" i="62"/>
  <c r="O99" i="62"/>
  <c r="O82" i="62"/>
  <c r="O66" i="62"/>
  <c r="O50" i="62"/>
  <c r="O33" i="62"/>
  <c r="O17" i="62"/>
  <c r="O228" i="62"/>
  <c r="O211" i="62"/>
  <c r="O195" i="62"/>
  <c r="O178" i="62"/>
  <c r="O154" i="62"/>
  <c r="O114" i="62"/>
  <c r="O65" i="62"/>
  <c r="O235" i="62"/>
  <c r="O17" i="79"/>
  <c r="Q150" i="78"/>
  <c r="Q119" i="78"/>
  <c r="Q87" i="78"/>
  <c r="Q55" i="78"/>
  <c r="Q22" i="78"/>
  <c r="K43" i="76"/>
  <c r="L13" i="74"/>
  <c r="Q64" i="78"/>
  <c r="K19" i="76"/>
  <c r="Q134" i="78"/>
  <c r="Q102" i="78"/>
  <c r="Q70" i="78"/>
  <c r="Q38" i="78"/>
  <c r="K58" i="76"/>
  <c r="K25" i="76"/>
  <c r="Q120" i="78"/>
  <c r="Q23" i="78"/>
  <c r="Q158" i="78"/>
  <c r="Q125" i="78"/>
  <c r="Q93" i="78"/>
  <c r="Q61" i="78"/>
  <c r="Q29" i="78"/>
  <c r="K49" i="76"/>
  <c r="K16" i="76"/>
  <c r="Q112" i="78"/>
  <c r="Q15" i="78"/>
  <c r="K64" i="73"/>
  <c r="K32" i="73"/>
  <c r="K59" i="73"/>
  <c r="K20" i="73"/>
  <c r="K42" i="73"/>
  <c r="K65" i="73"/>
  <c r="K28" i="73"/>
  <c r="S34" i="71"/>
  <c r="L16" i="65"/>
  <c r="N90" i="63"/>
  <c r="N57" i="63"/>
  <c r="N25" i="63"/>
  <c r="N34" i="63"/>
  <c r="S11" i="71"/>
  <c r="O22" i="64"/>
  <c r="N76" i="63"/>
  <c r="N60" i="63"/>
  <c r="N44" i="63"/>
  <c r="N28" i="63"/>
  <c r="N27" i="63"/>
  <c r="N50" i="63"/>
  <c r="S32" i="71"/>
  <c r="S14" i="71"/>
  <c r="L14" i="65"/>
  <c r="O25" i="64"/>
  <c r="N92" i="63"/>
  <c r="N75" i="63"/>
  <c r="N59" i="63"/>
  <c r="N43" i="63"/>
  <c r="N13" i="63"/>
  <c r="S35" i="71"/>
  <c r="S17" i="71"/>
  <c r="K11" i="67"/>
  <c r="O28" i="64"/>
  <c r="O11" i="64"/>
  <c r="N78" i="63"/>
  <c r="O233" i="62"/>
  <c r="O216" i="62"/>
  <c r="O200" i="62"/>
  <c r="O183" i="62"/>
  <c r="O167" i="62"/>
  <c r="O151" i="62"/>
  <c r="O136" i="62"/>
  <c r="O119" i="62"/>
  <c r="O103" i="62"/>
  <c r="O87" i="62"/>
  <c r="O70" i="62"/>
  <c r="O54" i="62"/>
  <c r="O37" i="62"/>
  <c r="O21" i="62"/>
  <c r="O232" i="62"/>
  <c r="O215" i="62"/>
  <c r="O199" i="62"/>
  <c r="O182" i="62"/>
  <c r="O162" i="62"/>
  <c r="O122" i="62"/>
  <c r="O77" i="62"/>
  <c r="O28" i="62"/>
  <c r="O223" i="62"/>
  <c r="O206" i="62"/>
  <c r="O189" i="62"/>
  <c r="O173" i="62"/>
  <c r="O157" i="62"/>
  <c r="O141" i="62"/>
  <c r="O125" i="62"/>
  <c r="O109" i="62"/>
  <c r="O93" i="62"/>
  <c r="D11" i="88"/>
  <c r="D26" i="88"/>
  <c r="D19" i="88"/>
  <c r="L13" i="58"/>
  <c r="L30" i="58"/>
  <c r="L19" i="58"/>
  <c r="L35" i="58"/>
  <c r="L52" i="58"/>
  <c r="L42" i="58"/>
  <c r="D12" i="88"/>
  <c r="D37" i="88"/>
  <c r="D31" i="88"/>
  <c r="D27" i="88"/>
  <c r="D21" i="88"/>
  <c r="L17" i="58"/>
  <c r="L34" i="58"/>
  <c r="L23" i="58"/>
  <c r="L40" i="58"/>
  <c r="L11" i="58"/>
  <c r="L28" i="58"/>
  <c r="L46" i="58"/>
  <c r="L21" i="58"/>
  <c r="L37" i="58"/>
  <c r="D10" i="88"/>
  <c r="R24" i="59"/>
  <c r="R41" i="59"/>
  <c r="U26" i="61"/>
  <c r="U42" i="61"/>
  <c r="U58" i="61"/>
  <c r="U74" i="61"/>
  <c r="U90" i="61"/>
  <c r="U106" i="61"/>
  <c r="U122" i="61"/>
  <c r="U138" i="61"/>
  <c r="U154" i="61"/>
  <c r="U171" i="61"/>
  <c r="U187" i="61"/>
  <c r="U203" i="61"/>
  <c r="U219" i="61"/>
  <c r="R13" i="59"/>
  <c r="R30" i="59"/>
  <c r="U11" i="61"/>
  <c r="U27" i="61"/>
  <c r="U43" i="61"/>
  <c r="U59" i="61"/>
  <c r="U75" i="61"/>
  <c r="U91" i="61"/>
  <c r="U107" i="61"/>
  <c r="U123" i="61"/>
  <c r="U139" i="61"/>
  <c r="U155" i="61"/>
  <c r="U172" i="61"/>
  <c r="U188" i="61"/>
  <c r="U204" i="61"/>
  <c r="U220" i="61"/>
  <c r="R18" i="59"/>
  <c r="R35" i="59"/>
  <c r="U16" i="61"/>
  <c r="U32" i="61"/>
  <c r="U48" i="61"/>
  <c r="U64" i="61"/>
  <c r="U80" i="61"/>
  <c r="U96" i="61"/>
  <c r="U112" i="61"/>
  <c r="U128" i="61"/>
  <c r="U144" i="61"/>
  <c r="U161" i="61"/>
  <c r="U177" i="61"/>
  <c r="U193" i="61"/>
  <c r="U209" i="61"/>
  <c r="U225" i="61"/>
  <c r="R19" i="59"/>
  <c r="R36" i="59"/>
  <c r="U17" i="61"/>
  <c r="U33" i="61"/>
  <c r="U49" i="61"/>
  <c r="U65" i="61"/>
  <c r="U81" i="61"/>
  <c r="U97" i="61"/>
  <c r="U113" i="61"/>
  <c r="U129" i="61"/>
  <c r="U145" i="61"/>
  <c r="U162" i="61"/>
  <c r="U178" i="61"/>
  <c r="U194" i="61"/>
  <c r="U210" i="61"/>
  <c r="U226" i="61"/>
  <c r="O24" i="62"/>
  <c r="O86" i="62"/>
  <c r="O131" i="62"/>
  <c r="O30" i="62"/>
  <c r="O55" i="62"/>
  <c r="O71" i="62"/>
  <c r="O88" i="62"/>
  <c r="O104" i="62"/>
  <c r="O120" i="62"/>
  <c r="O137" i="62"/>
  <c r="O152" i="62"/>
  <c r="O168" i="62"/>
  <c r="O184" i="62"/>
  <c r="O201" i="62"/>
  <c r="O217" i="62"/>
  <c r="O234" i="62"/>
  <c r="O53" i="62"/>
  <c r="O98" i="62"/>
  <c r="O150" i="62"/>
  <c r="O26" i="62"/>
  <c r="O15" i="62"/>
  <c r="O31" i="62"/>
  <c r="O48" i="62"/>
  <c r="O64" i="62"/>
  <c r="O80" i="62"/>
  <c r="O101" i="62"/>
  <c r="O121" i="62"/>
  <c r="O144" i="62"/>
  <c r="O165" i="62"/>
  <c r="O185" i="62"/>
  <c r="O210" i="62"/>
  <c r="O231" i="62"/>
  <c r="O102" i="62"/>
  <c r="O174" i="62"/>
  <c r="O207" i="62"/>
  <c r="O13" i="62"/>
  <c r="O46" i="62"/>
  <c r="O78" i="62"/>
  <c r="O111" i="62"/>
  <c r="O142" i="62"/>
  <c r="O175" i="62"/>
  <c r="O193" i="62"/>
  <c r="N42" i="63"/>
  <c r="O20" i="64"/>
  <c r="K19" i="67"/>
  <c r="N30" i="63"/>
  <c r="N51" i="63"/>
  <c r="N83" i="63"/>
  <c r="O33" i="64"/>
  <c r="S22" i="71"/>
  <c r="N70" i="63"/>
  <c r="N36" i="63"/>
  <c r="N68" i="63"/>
  <c r="L11" i="65"/>
  <c r="N23" i="63"/>
  <c r="N73" i="63"/>
  <c r="S16" i="71"/>
  <c r="K45" i="73"/>
  <c r="K58" i="73"/>
  <c r="K11" i="73"/>
  <c r="L12" i="74"/>
  <c r="Q148" i="78"/>
  <c r="Q12" i="78"/>
  <c r="Q77" i="78"/>
  <c r="Q141" i="78"/>
  <c r="Q72" i="78"/>
  <c r="K42" i="76"/>
  <c r="Q54" i="78"/>
  <c r="Q118" i="78"/>
  <c r="Q19" i="78"/>
  <c r="K26" i="76"/>
  <c r="Q39" i="78"/>
  <c r="Q103" i="78"/>
  <c r="O13" i="79"/>
  <c r="D29" i="88"/>
  <c r="D16" i="88"/>
  <c r="L48" i="58"/>
  <c r="L24" i="58"/>
  <c r="L16" i="58"/>
  <c r="L33" i="58"/>
  <c r="L51" i="58"/>
  <c r="R20" i="59"/>
  <c r="R37" i="59"/>
  <c r="U22" i="61"/>
  <c r="U38" i="61"/>
  <c r="U54" i="61"/>
  <c r="U70" i="61"/>
  <c r="U86" i="61"/>
  <c r="U102" i="61"/>
  <c r="U118" i="61"/>
  <c r="U134" i="61"/>
  <c r="U150" i="61"/>
  <c r="U167" i="61"/>
  <c r="U183" i="61"/>
  <c r="U199" i="61"/>
  <c r="U215" i="61"/>
  <c r="U232" i="61"/>
  <c r="R26" i="59"/>
  <c r="R42" i="59"/>
  <c r="U23" i="61"/>
  <c r="U39" i="61"/>
  <c r="U55" i="61"/>
  <c r="U71" i="61"/>
  <c r="U87" i="61"/>
  <c r="U103" i="61"/>
  <c r="U119" i="61"/>
  <c r="U135" i="61"/>
  <c r="U151" i="61"/>
  <c r="U168" i="61"/>
  <c r="U184" i="61"/>
  <c r="U200" i="61"/>
  <c r="U216" i="61"/>
  <c r="R14" i="59"/>
  <c r="R31" i="59"/>
  <c r="U12" i="61"/>
  <c r="U28" i="61"/>
  <c r="U44" i="61"/>
  <c r="U60" i="61"/>
  <c r="U76" i="61"/>
  <c r="U92" i="61"/>
  <c r="U108" i="61"/>
  <c r="U124" i="61"/>
  <c r="U140" i="61"/>
  <c r="U157" i="61"/>
  <c r="U173" i="61"/>
  <c r="U189" i="61"/>
  <c r="U205" i="61"/>
  <c r="U221" i="61"/>
  <c r="R15" i="59"/>
  <c r="R32" i="59"/>
  <c r="U13" i="61"/>
  <c r="U29" i="61"/>
  <c r="U45" i="61"/>
  <c r="U61" i="61"/>
  <c r="U77" i="61"/>
  <c r="U93" i="61"/>
  <c r="U109" i="61"/>
  <c r="U125" i="61"/>
  <c r="U141" i="61"/>
  <c r="U158" i="61"/>
  <c r="U174" i="61"/>
  <c r="U190" i="61"/>
  <c r="U206" i="61"/>
  <c r="U222" i="61"/>
  <c r="O16" i="62"/>
  <c r="O73" i="62"/>
  <c r="O118" i="62"/>
  <c r="O18" i="62"/>
  <c r="O51" i="62"/>
  <c r="O67" i="62"/>
  <c r="O83" i="62"/>
  <c r="O100" i="62"/>
  <c r="O116" i="62"/>
  <c r="O133" i="62"/>
  <c r="O148" i="62"/>
  <c r="O164" i="62"/>
  <c r="O180" i="62"/>
  <c r="O197" i="62"/>
  <c r="O213" i="62"/>
  <c r="O230" i="62"/>
  <c r="O44" i="62"/>
  <c r="O81" i="62"/>
  <c r="O139" i="62"/>
  <c r="O22" i="62"/>
  <c r="O11" i="62"/>
  <c r="O27" i="62"/>
  <c r="O43" i="62"/>
  <c r="O60" i="62"/>
  <c r="O76" i="62"/>
  <c r="O97" i="62"/>
  <c r="O117" i="62"/>
  <c r="O138" i="62"/>
  <c r="O161" i="62"/>
  <c r="O181" i="62"/>
  <c r="O202" i="62"/>
  <c r="O227" i="62"/>
  <c r="O90" i="62"/>
  <c r="O170" i="62"/>
  <c r="O203" i="62"/>
  <c r="O236" i="62"/>
  <c r="O41" i="62"/>
  <c r="O74" i="62"/>
  <c r="O107" i="62"/>
  <c r="O140" i="62"/>
  <c r="O171" i="62"/>
  <c r="O204" i="62"/>
  <c r="N26" i="63"/>
  <c r="O15" i="64"/>
  <c r="K15" i="67"/>
  <c r="N22" i="63"/>
  <c r="N47" i="63"/>
  <c r="N79" i="63"/>
  <c r="O29" i="64"/>
  <c r="S18" i="71"/>
  <c r="N58" i="63"/>
  <c r="N32" i="63"/>
  <c r="N64" i="63"/>
  <c r="O34" i="64"/>
  <c r="N74" i="63"/>
  <c r="N69" i="63"/>
  <c r="S12" i="71"/>
  <c r="K41" i="73"/>
  <c r="K54" i="73"/>
  <c r="M12" i="72"/>
  <c r="K61" i="73"/>
  <c r="Q140" i="78"/>
  <c r="K62" i="76"/>
  <c r="Q73" i="78"/>
  <c r="Q137" i="78"/>
  <c r="Q60" i="78"/>
  <c r="K38" i="76"/>
  <c r="Q50" i="78"/>
  <c r="Q114" i="78"/>
  <c r="K60" i="76"/>
  <c r="K22" i="76"/>
  <c r="Q35" i="78"/>
  <c r="Q99" i="78"/>
  <c r="Q164" i="78"/>
  <c r="O15" i="79"/>
  <c r="K10" i="81"/>
  <c r="O20" i="79"/>
  <c r="K11" i="8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80630]}"/>
    <s v="{[Medida].[Medida].&amp;[2]}"/>
    <s v="{[Keren].[Keren].[All]}"/>
    <s v="{[Cheshbon KM].[Hie Peilut].[Peilut 7].&amp;[Kod_Peilut_L7_105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4" si="23">
        <n x="1" s="1"/>
        <n x="2" s="1"/>
        <n x="21"/>
        <n x="22"/>
      </t>
    </mdx>
    <mdx n="0" f="v">
      <t c="4" si="23">
        <n x="1" s="1"/>
        <n x="2" s="1"/>
        <n x="24"/>
        <n x="22"/>
      </t>
    </mdx>
    <mdx n="0" f="v">
      <t c="4" si="23">
        <n x="1" s="1"/>
        <n x="2" s="1"/>
        <n x="25"/>
        <n x="22"/>
      </t>
    </mdx>
    <mdx n="0" f="v">
      <t c="4" si="23">
        <n x="1" s="1"/>
        <n x="2" s="1"/>
        <n x="26"/>
        <n x="22"/>
      </t>
    </mdx>
    <mdx n="0" f="v">
      <t c="4" si="23">
        <n x="1" s="1"/>
        <n x="2" s="1"/>
        <n x="27"/>
        <n x="22"/>
      </t>
    </mdx>
    <mdx n="0" f="v">
      <t c="4" si="23">
        <n x="1" s="1"/>
        <n x="2" s="1"/>
        <n x="28"/>
        <n x="22"/>
      </t>
    </mdx>
    <mdx n="0" f="v">
      <t c="4" si="23">
        <n x="1" s="1"/>
        <n x="2" s="1"/>
        <n x="29"/>
        <n x="22"/>
      </t>
    </mdx>
    <mdx n="0" f="v">
      <t c="4" si="23">
        <n x="1" s="1"/>
        <n x="2" s="1"/>
        <n x="30"/>
        <n x="22"/>
      </t>
    </mdx>
    <mdx n="0" f="v">
      <t c="4" si="23">
        <n x="1" s="1"/>
        <n x="2" s="1"/>
        <n x="31"/>
        <n x="22"/>
      </t>
    </mdx>
    <mdx n="0" f="v">
      <t c="4" si="23">
        <n x="1" s="1"/>
        <n x="2" s="1"/>
        <n x="32"/>
        <n x="22"/>
      </t>
    </mdx>
    <mdx n="0" f="v">
      <t c="4" si="23">
        <n x="1" s="1"/>
        <n x="2" s="1"/>
        <n x="33"/>
        <n x="22"/>
      </t>
    </mdx>
  </mdxMetadata>
  <valueMetadata count="3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</valueMetadata>
</metadata>
</file>

<file path=xl/sharedStrings.xml><?xml version="1.0" encoding="utf-8"?>
<sst xmlns="http://schemas.openxmlformats.org/spreadsheetml/2006/main" count="7282" uniqueCount="1992">
  <si>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</si>
  <si>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</si>
  <si>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</si>
  <si>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</si>
  <si>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</si>
  <si>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</si>
  <si>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</si>
  <si>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</si>
  <si>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</si>
  <si>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</si>
  <si>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</si>
  <si>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</si>
  <si>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</si>
  <si>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</si>
  <si>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</si>
  <si>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</si>
  <si>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</si>
  <si>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</si>
  <si>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</si>
  <si>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</si>
  <si>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</si>
  <si>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</si>
  <si>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</si>
  <si>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</si>
  <si>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</si>
  <si>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</si>
  <si>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</si>
  <si>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</si>
  <si>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</si>
  <si>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</si>
  <si>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</si>
  <si>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</si>
  <si>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</si>
  <si>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</si>
  <si>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</si>
  <si>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</si>
  <si>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</si>
  <si>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</si>
  <si>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</si>
  <si>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</si>
  <si>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</si>
  <si>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</si>
  <si>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</si>
  <si>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</si>
  <si>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</si>
  <si>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</si>
  <si>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</si>
  <si>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</si>
  <si>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</si>
  <si>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</si>
  <si>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</si>
  <si>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</si>
  <si>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</si>
  <si>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</si>
  <si>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</si>
  <si>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</si>
  <si>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</si>
  <si>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</si>
  <si>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</si>
  <si>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</si>
  <si>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</si>
  <si>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</si>
  <si>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</si>
  <si>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</si>
  <si>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</si>
  <si>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</si>
  <si>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</si>
  <si>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</si>
  <si>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</si>
  <si>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</si>
  <si>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</si>
  <si>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</si>
  <si>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</si>
  <si>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</si>
  <si>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</si>
  <si>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</si>
  <si>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</si>
  <si>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</si>
  <si>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</si>
  <si>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</si>
  <si>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</si>
  <si>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</si>
  <si>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</si>
  <si>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</si>
  <si>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</si>
  <si>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</si>
  <si>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</si>
  <si>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</si>
  <si>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</si>
  <si>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</si>
  <si>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</si>
  <si>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</si>
  <si>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</si>
  <si>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</si>
  <si>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</si>
  <si>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</si>
  <si>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</si>
  <si>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</si>
  <si>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</si>
  <si>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</si>
  <si>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</si>
  <si>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</si>
  <si>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</si>
  <si>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</si>
  <si>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</si>
  <si>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</si>
  <si>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</si>
  <si>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</si>
  <si>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</si>
  <si>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</si>
  <si>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</si>
  <si>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</si>
  <si>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</si>
  <si>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</si>
  <si>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</si>
  <si>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</si>
  <si>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</si>
  <si>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</si>
  <si>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</si>
  <si>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</si>
  <si>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</si>
  <si>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</si>
  <si>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</si>
  <si>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</si>
  <si>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</si>
  <si>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</si>
  <si>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</si>
  <si>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</si>
  <si>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</si>
  <si>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</si>
  <si>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</si>
  <si>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</si>
  <si>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</si>
  <si>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</si>
  <si>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</si>
  <si>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</si>
  <si>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</si>
  <si>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</si>
  <si>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</si>
  <si>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</si>
  <si>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</si>
  <si>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</si>
  <si>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</si>
  <si>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</si>
  <si>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</si>
  <si>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</si>
  <si>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</si>
  <si>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</si>
  <si>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</si>
  <si>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</si>
  <si>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</si>
  <si>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</si>
  <si>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</si>
  <si>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</si>
  <si>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</si>
  <si>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</si>
  <si>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</si>
  <si>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</si>
  <si>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</si>
  <si>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</si>
  <si>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</si>
  <si>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</si>
  <si>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</si>
  <si>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</si>
  <si>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</si>
  <si>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</si>
  <si>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</si>
  <si>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</si>
  <si>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</si>
  <si>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</si>
  <si>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</si>
  <si>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</si>
  <si>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</si>
  <si>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</si>
  <si>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</si>
  <si>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</si>
  <si>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</si>
  <si>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</si>
  <si>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</si>
  <si>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</si>
  <si>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</si>
  <si>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</si>
  <si>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</si>
  <si>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</si>
  <si>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</si>
  <si>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</si>
  <si>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</si>
  <si>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</si>
  <si>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</si>
  <si>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</si>
  <si>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</si>
  <si>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</si>
  <si>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</si>
  <si>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</si>
  <si>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</si>
  <si>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</si>
  <si>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</si>
  <si>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</si>
  <si>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</si>
  <si>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</si>
  <si>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</si>
  <si>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</si>
  <si>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</si>
  <si>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</si>
  <si>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</si>
  <si>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</si>
  <si>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</si>
  <si>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</si>
  <si>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</si>
  <si>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</si>
  <si>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</si>
  <si>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</si>
  <si>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</si>
  <si>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</si>
  <si>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</si>
  <si>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</si>
  <si>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</si>
  <si>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</si>
  <si>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</si>
  <si>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</si>
  <si>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</si>
  <si>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</si>
  <si>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</si>
  <si>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</si>
  <si>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</si>
  <si>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</si>
  <si>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</si>
  <si>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</si>
  <si>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</si>
  <si>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</si>
  <si>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</si>
  <si>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</si>
  <si>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</si>
  <si>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</si>
  <si>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</si>
  <si>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</si>
  <si>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</si>
  <si>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</si>
  <si>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</si>
  <si>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</si>
  <si>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</si>
  <si>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</si>
  <si>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</si>
  <si>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</si>
  <si>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</si>
  <si>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</si>
  <si>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</si>
  <si>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</si>
  <si>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</si>
  <si>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</si>
  <si>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</si>
  <si>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</si>
  <si>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</si>
  <si>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</si>
  <si>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</si>
  <si>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</si>
  <si>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</si>
  <si>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</si>
  <si>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</si>
  <si>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</si>
  <si>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</si>
  <si>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</si>
  <si>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</si>
  <si>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</si>
  <si>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</si>
  <si>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</si>
  <si>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</si>
  <si>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משלימה - כללי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</si>
  <si>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</si>
  <si>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</si>
  <si>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</si>
  <si>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</si>
  <si>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</si>
  <si>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</si>
  <si>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</si>
  <si>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</si>
  <si>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</si>
  <si>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</si>
  <si>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</si>
  <si>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</si>
  <si>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</si>
  <si>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</si>
  <si>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</si>
  <si>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</si>
  <si>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</si>
  <si>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</si>
  <si>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</si>
  <si>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</si>
  <si>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</si>
  <si>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</si>
  <si>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</si>
  <si>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</si>
  <si>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</si>
  <si>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</si>
  <si>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</si>
  <si>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</si>
  <si>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</si>
  <si>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</si>
  <si>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</si>
  <si>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</si>
  <si>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</si>
  <si>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</si>
  <si>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</si>
  <si>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</si>
  <si>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</si>
  <si>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</si>
  <si>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</si>
  <si>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</si>
  <si>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</si>
  <si>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</si>
  <si>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</si>
  <si>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</si>
  <si>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</si>
  <si>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</si>
  <si>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</si>
  <si>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</si>
  <si>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</si>
  <si>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</si>
  <si>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</si>
  <si>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</si>
  <si>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</si>
  <si>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</si>
  <si>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</si>
  <si>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</si>
  <si>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</si>
  <si>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</si>
  <si>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</si>
  <si>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</si>
  <si>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</si>
  <si>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</si>
  <si>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</si>
  <si>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</si>
  <si>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</si>
  <si>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</si>
  <si>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</si>
  <si>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</si>
  <si>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</si>
  <si>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</si>
  <si>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</si>
  <si>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</si>
  <si>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</si>
  <si>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</si>
  <si>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</si>
  <si>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</si>
  <si>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</si>
  <si>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</si>
  <si>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</si>
  <si>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</si>
  <si>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</si>
  <si>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</si>
  <si>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</si>
  <si>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</si>
  <si>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</si>
  <si>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</si>
  <si>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</si>
  <si>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</si>
  <si>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</si>
  <si>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</si>
  <si>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</si>
  <si>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</si>
  <si>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</si>
  <si>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</si>
  <si>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</si>
  <si>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</si>
  <si>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</si>
  <si>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</si>
  <si>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</si>
  <si>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</si>
  <si>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</si>
  <si>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</si>
  <si>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</si>
  <si>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</si>
  <si>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</si>
  <si>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</si>
  <si>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</si>
  <si>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</si>
  <si>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</si>
  <si>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</si>
  <si>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</si>
  <si>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</si>
  <si>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</si>
  <si>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</si>
  <si>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</si>
  <si>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</si>
  <si>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</si>
  <si>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</si>
  <si>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</si>
  <si>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</si>
  <si>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</si>
  <si>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</si>
  <si>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</si>
  <si>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</si>
  <si>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</si>
  <si>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</si>
  <si>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</si>
  <si>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</si>
  <si>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</si>
  <si>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</si>
  <si>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</si>
  <si>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</si>
  <si>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</si>
  <si>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</si>
  <si>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</si>
  <si>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</si>
  <si>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</si>
  <si>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</si>
  <si>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</si>
  <si>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</si>
  <si>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</si>
  <si>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</si>
  <si>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</si>
  <si>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</si>
  <si>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</si>
  <si>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</si>
  <si>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</si>
  <si>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</si>
  <si>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</si>
  <si>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</si>
  <si>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</si>
  <si>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</si>
  <si>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</si>
  <si>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</si>
  <si>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</si>
  <si>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</si>
  <si>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</si>
  <si>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</si>
  <si>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</si>
  <si>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</si>
  <si>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</si>
  <si>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</si>
  <si>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</si>
  <si>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</si>
  <si>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</si>
  <si>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</si>
  <si>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</si>
  <si>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</si>
  <si>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</si>
  <si>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</si>
  <si>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</si>
  <si>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</si>
  <si>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</si>
  <si>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</si>
  <si>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</si>
  <si>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</si>
  <si>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</si>
  <si>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</si>
  <si>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</si>
  <si>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</si>
  <si>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</si>
  <si>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</si>
  <si>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</si>
  <si>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</si>
  <si>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</si>
  <si>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</si>
  <si>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</si>
  <si>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</si>
  <si>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</si>
  <si>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</si>
  <si>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</si>
  <si>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</si>
  <si>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</si>
  <si>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</si>
  <si>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</si>
  <si>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</si>
  <si>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</si>
  <si>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</si>
  <si>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</si>
  <si>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</si>
  <si>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</si>
  <si>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</si>
  <si>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</si>
  <si>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</si>
  <si>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</si>
  <si>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</si>
  <si>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</si>
  <si>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</si>
  <si>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</si>
  <si>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</si>
  <si>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</si>
  <si>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</si>
  <si>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</si>
  <si>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</si>
  <si>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</si>
  <si>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</si>
  <si>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</si>
  <si>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</si>
  <si>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</si>
  <si>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</si>
  <si>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</si>
  <si>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</si>
  <si>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</si>
  <si>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</si>
  <si>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</si>
  <si>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</si>
  <si>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</si>
  <si>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</si>
  <si>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</si>
  <si>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</si>
  <si>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</si>
  <si>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</si>
  <si>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</si>
  <si>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</si>
  <si>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</si>
  <si>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</si>
  <si>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</si>
  <si>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</si>
  <si>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</si>
  <si>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</si>
  <si>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</si>
  <si>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</si>
  <si>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</si>
  <si>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</si>
  <si>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</si>
  <si>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</si>
  <si>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</si>
  <si>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</si>
  <si>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</si>
  <si>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</si>
  <si>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</si>
  <si>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</si>
  <si>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</si>
  <si>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</si>
  <si>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</si>
  <si>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</si>
  <si>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</si>
  <si>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</si>
  <si>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</si>
  <si>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</si>
  <si>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</si>
  <si>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</si>
  <si>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</si>
  <si>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</si>
  <si>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</si>
  <si>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</si>
  <si>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</si>
  <si>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</si>
  <si>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</si>
  <si>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</si>
  <si>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</si>
  <si>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</si>
  <si>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</si>
  <si>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</si>
  <si>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</si>
  <si>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</si>
  <si>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</si>
  <si>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</si>
  <si>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</si>
  <si>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</si>
  <si>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</si>
  <si>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</si>
  <si>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</si>
  <si>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</si>
  <si>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</si>
  <si>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</si>
  <si>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</si>
  <si>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</si>
  <si>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</si>
  <si>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</si>
  <si>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</si>
  <si>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</si>
  <si>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</si>
  <si>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</si>
  <si>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</si>
  <si>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</si>
  <si>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</si>
  <si>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</si>
  <si>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</si>
  <si>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</si>
  <si>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</si>
  <si>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</si>
  <si>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</si>
  <si>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</si>
  <si>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</si>
  <si>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</si>
  <si>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</si>
  <si>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</si>
  <si>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</si>
  <si>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</si>
  <si>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</si>
  <si>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</si>
  <si>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</si>
  <si>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</si>
  <si>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</si>
  <si>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</si>
  <si>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</si>
  <si>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</si>
  <si>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</si>
  <si>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</si>
  <si>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</si>
  <si>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</si>
  <si>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</si>
  <si>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</si>
  <si>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</si>
  <si>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</si>
  <si>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</si>
  <si>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</si>
  <si>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</si>
  <si>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</si>
  <si>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</si>
  <si>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</si>
  <si>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</si>
  <si>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</si>
  <si>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</si>
  <si>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</si>
  <si>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</si>
  <si>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</si>
  <si>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</si>
  <si>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</si>
  <si>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</si>
  <si>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</si>
  <si>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</si>
  <si>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</si>
  <si>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</si>
  <si>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</si>
  <si>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</si>
  <si>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</si>
  <si>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</si>
  <si>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</si>
  <si>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</si>
  <si>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</si>
  <si>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</si>
  <si>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</si>
  <si>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</si>
  <si>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</si>
  <si>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</si>
  <si>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</si>
  <si>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</si>
  <si>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</si>
  <si>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</si>
  <si>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</si>
  <si>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</si>
  <si>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</si>
  <si>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</si>
  <si>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</si>
  <si>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</si>
  <si>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</si>
  <si>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</si>
  <si>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</si>
  <si>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</si>
  <si>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</si>
  <si>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</si>
  <si>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</si>
  <si>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</si>
  <si>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</si>
  <si>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</si>
  <si>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</si>
  <si>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</si>
  <si>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</si>
  <si>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</si>
  <si>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</si>
  <si>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</si>
  <si>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</si>
  <si>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</si>
  <si>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</si>
  <si>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</si>
  <si>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</si>
  <si>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</si>
  <si>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</si>
  <si>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</si>
  <si>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</si>
  <si>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</si>
  <si>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</si>
  <si>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</si>
  <si>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</si>
  <si>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</si>
  <si>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</si>
  <si>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</si>
  <si>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</si>
  <si>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</si>
  <si>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</si>
  <si>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</si>
  <si>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</si>
  <si>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</si>
  <si>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</si>
  <si>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</si>
  <si>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</si>
  <si>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</si>
  <si>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</si>
  <si>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</si>
  <si>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</si>
  <si>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</si>
  <si>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</si>
  <si>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</si>
  <si>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</si>
  <si>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</si>
  <si>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</si>
  <si>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</si>
  <si>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</si>
  <si>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</si>
  <si>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</si>
  <si>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</si>
  <si>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</si>
  <si>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</si>
  <si>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</si>
  <si>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</si>
  <si>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</si>
  <si>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</si>
  <si>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</si>
  <si>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</si>
  <si>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</si>
  <si>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</si>
  <si>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</si>
  <si>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</si>
  <si>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</si>
  <si>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</si>
  <si>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</si>
  <si>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</si>
  <si>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</si>
  <si>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</si>
  <si>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</si>
  <si>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</si>
  <si>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</si>
  <si>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</si>
  <si>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</si>
  <si>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</si>
  <si>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</si>
  <si>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</si>
  <si>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</si>
  <si>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</si>
  <si>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</si>
  <si>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</si>
  <si>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</si>
  <si>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</si>
  <si>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</si>
  <si>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</si>
  <si>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</si>
  <si>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</si>
  <si>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</si>
  <si>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</si>
  <si>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</si>
  <si>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</si>
  <si>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</si>
  <si>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</si>
  <si>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</si>
  <si>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</si>
  <si>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</si>
  <si>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</si>
  <si>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</si>
  <si>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</si>
  <si>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</si>
  <si>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</si>
  <si>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</si>
  <si>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</si>
  <si>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</si>
  <si>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</si>
  <si>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</si>
  <si>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</si>
  <si>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</si>
  <si>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</si>
  <si>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</si>
  <si>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</si>
  <si>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</si>
  <si>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</si>
  <si>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</si>
  <si>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</si>
  <si>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</si>
  <si>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</si>
  <si>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</si>
  <si>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</si>
  <si>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</si>
  <si>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</si>
  <si>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</si>
  <si>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</si>
  <si>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</si>
  <si>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דיסקונט התח יב  COCO</t>
  </si>
  <si>
    <t>6910160</t>
  </si>
  <si>
    <t>טמפו משק  אגח א</t>
  </si>
  <si>
    <t>1118306</t>
  </si>
  <si>
    <t>520032848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</si>
  <si>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</si>
  <si>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</si>
  <si>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</si>
  <si>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</si>
  <si>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</si>
  <si>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</si>
  <si>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</si>
  <si>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</si>
  <si>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</si>
  <si>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</si>
  <si>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</si>
  <si>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</si>
  <si>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</si>
  <si>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</si>
  <si>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</si>
  <si>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</si>
  <si>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</si>
  <si>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</si>
  <si>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</si>
  <si>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</si>
  <si>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</si>
  <si>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</si>
  <si>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</si>
  <si>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</si>
  <si>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</si>
  <si>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</si>
  <si>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</si>
  <si>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</si>
  <si>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</si>
  <si>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</si>
  <si>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</si>
  <si>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</si>
  <si>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</si>
  <si>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</si>
  <si>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</si>
  <si>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</si>
  <si>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</si>
  <si>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</si>
  <si>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</si>
  <si>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</si>
  <si>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</si>
  <si>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</si>
  <si>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</si>
  <si>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</si>
  <si>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</si>
  <si>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</si>
  <si>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</si>
  <si>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</si>
  <si>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</si>
  <si>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</si>
  <si>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</si>
  <si>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</si>
  <si>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</si>
  <si>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</si>
  <si>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</si>
  <si>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</si>
  <si>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</si>
  <si>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</si>
  <si>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</si>
  <si>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</si>
  <si>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</si>
  <si>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</si>
  <si>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</si>
  <si>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</si>
  <si>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</si>
  <si>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</si>
  <si>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</si>
  <si>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</si>
  <si>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</si>
  <si>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</si>
  <si>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</si>
  <si>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</si>
  <si>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</si>
  <si>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</si>
  <si>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</si>
  <si>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</si>
  <si>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</si>
  <si>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</si>
  <si>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</si>
  <si>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</si>
  <si>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</si>
  <si>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</si>
  <si>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</si>
  <si>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</si>
  <si>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</si>
  <si>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</si>
  <si>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</si>
  <si>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</si>
  <si>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</si>
  <si>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</si>
  <si>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</si>
  <si>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</si>
  <si>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</si>
  <si>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</si>
  <si>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</si>
  <si>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</si>
  <si>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</si>
  <si>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</si>
  <si>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</si>
  <si>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</si>
  <si>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</si>
  <si>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</si>
  <si>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</si>
  <si>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</si>
  <si>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</si>
  <si>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</si>
  <si>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</si>
  <si>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</si>
  <si>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</si>
  <si>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</si>
  <si>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</si>
  <si>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</si>
  <si>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</si>
  <si>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</si>
  <si>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</si>
  <si>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</si>
  <si>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</si>
  <si>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</si>
  <si>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</si>
  <si>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</si>
  <si>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</si>
  <si>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</si>
  <si>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</si>
  <si>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</si>
  <si>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</si>
  <si>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</si>
  <si>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</si>
  <si>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</si>
  <si>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</si>
  <si>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</si>
  <si>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</si>
  <si>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</si>
  <si>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</si>
  <si>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</si>
  <si>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</si>
  <si>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</si>
  <si>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</si>
  <si>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</si>
  <si>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</si>
  <si>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</si>
  <si>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</si>
  <si>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</si>
  <si>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</si>
  <si>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</si>
  <si>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</si>
  <si>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</si>
  <si>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</si>
  <si>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</si>
  <si>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</si>
  <si>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</si>
  <si>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</si>
  <si>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</si>
  <si>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</si>
  <si>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</si>
  <si>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</si>
  <si>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</si>
  <si>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</si>
  <si>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</si>
  <si>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</si>
  <si>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</si>
  <si>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</si>
  <si>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</si>
  <si>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</si>
  <si>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</si>
  <si>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</si>
  <si>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</si>
  <si>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</si>
  <si>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</si>
  <si>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</si>
  <si>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</si>
  <si>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</si>
  <si>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</si>
  <si>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</si>
  <si>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</si>
  <si>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</si>
  <si>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</si>
  <si>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</si>
  <si>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</si>
  <si>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</si>
  <si>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</si>
  <si>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</si>
  <si>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</si>
  <si>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</si>
  <si>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</si>
  <si>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</si>
  <si>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</si>
  <si>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</si>
  <si>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</si>
  <si>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</si>
  <si>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</si>
  <si>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</si>
  <si>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</si>
  <si>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</si>
  <si>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</si>
  <si>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</si>
  <si>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</si>
  <si>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</si>
  <si>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</si>
  <si>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</si>
  <si>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</si>
  <si>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</si>
  <si>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</si>
  <si>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</si>
  <si>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</si>
  <si>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</si>
  <si>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</si>
  <si>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</si>
  <si>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</si>
  <si>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</si>
  <si>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</si>
  <si>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</si>
  <si>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</si>
  <si>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</si>
  <si>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</si>
  <si>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</si>
  <si>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</si>
  <si>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</si>
  <si>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</si>
  <si>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</si>
  <si>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</si>
  <si>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</si>
  <si>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</si>
  <si>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</si>
  <si>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</si>
  <si>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</si>
  <si>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</si>
  <si>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</si>
  <si>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</si>
  <si>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</si>
  <si>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</si>
  <si>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</si>
  <si>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</si>
  <si>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</si>
  <si>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</si>
  <si>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</si>
  <si>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</si>
  <si>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</si>
  <si>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</si>
  <si>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</si>
  <si>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</si>
  <si>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</si>
  <si>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</si>
  <si>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</si>
  <si>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</si>
  <si>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</si>
  <si>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</si>
  <si>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</si>
  <si>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</si>
  <si>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</si>
  <si>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</si>
  <si>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</si>
  <si>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</si>
  <si>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</si>
  <si>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</si>
  <si>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</si>
  <si>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</si>
  <si>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</si>
  <si>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</si>
  <si>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</si>
  <si>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</si>
  <si>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</si>
  <si>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</si>
  <si>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</si>
  <si>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</si>
  <si>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</si>
  <si>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</si>
  <si>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</si>
  <si>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</si>
  <si>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</si>
  <si>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</si>
  <si>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</si>
  <si>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</si>
  <si>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</si>
  <si>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</si>
  <si>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</si>
  <si>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</si>
  <si>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</si>
  <si>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</si>
  <si>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</si>
  <si>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</si>
  <si>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</si>
  <si>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</si>
  <si>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</si>
  <si>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</si>
  <si>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</si>
  <si>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</si>
  <si>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</si>
  <si>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</si>
  <si>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</si>
  <si>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</si>
  <si>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</si>
  <si>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</si>
  <si>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</si>
  <si>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</si>
  <si>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</si>
  <si>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</si>
  <si>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</si>
  <si>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</si>
  <si>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</si>
  <si>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</si>
  <si>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</si>
  <si>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</si>
  <si>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</si>
  <si>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</si>
  <si>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</si>
  <si>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</si>
  <si>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</si>
  <si>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</si>
  <si>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</si>
  <si>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</si>
  <si>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</si>
  <si>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</si>
  <si>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</si>
  <si>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</si>
  <si>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</si>
  <si>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</si>
  <si>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</si>
  <si>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</si>
  <si>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</si>
  <si>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</si>
  <si>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</si>
  <si>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</si>
  <si>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</si>
  <si>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</si>
  <si>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</si>
  <si>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</si>
  <si>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</si>
  <si>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</si>
  <si>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</si>
  <si>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</si>
  <si>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</si>
  <si>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</si>
  <si>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</si>
  <si>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</si>
  <si>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</si>
  <si>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</si>
  <si>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</si>
  <si>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</si>
  <si>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</si>
  <si>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</si>
  <si>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</si>
  <si>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</si>
  <si>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</si>
  <si>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</si>
  <si>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</si>
  <si>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</si>
  <si>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</si>
  <si>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</si>
  <si>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</si>
  <si>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</si>
  <si>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</si>
  <si>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</si>
  <si>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</si>
  <si>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</si>
  <si>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</si>
  <si>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</si>
  <si>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</si>
  <si>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</si>
  <si>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</si>
  <si>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</si>
  <si>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</si>
  <si>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</si>
  <si>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</si>
  <si>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</si>
  <si>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</si>
  <si>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</si>
  <si>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</si>
  <si>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</si>
  <si>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</si>
  <si>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</si>
  <si>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</si>
  <si>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</si>
  <si>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</si>
  <si>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</si>
  <si>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</si>
  <si>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</si>
  <si>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</si>
  <si>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</si>
  <si>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</si>
  <si>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</si>
  <si>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</si>
  <si>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</si>
  <si>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</si>
  <si>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</si>
  <si>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</si>
  <si>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</si>
  <si>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</si>
  <si>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</si>
  <si>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</si>
  <si>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</si>
  <si>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</si>
  <si>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</si>
  <si>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</si>
  <si>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</si>
  <si>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</si>
  <si>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</si>
  <si>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</si>
  <si>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</si>
  <si>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</si>
  <si>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</si>
  <si>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</si>
  <si>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</si>
  <si>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</si>
  <si>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</si>
  <si>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</si>
  <si>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</si>
  <si>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</si>
  <si>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</si>
  <si>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</si>
  <si>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</si>
  <si>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</si>
  <si>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</si>
  <si>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</si>
  <si>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</si>
  <si>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</si>
  <si>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</si>
  <si>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</si>
  <si>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</si>
  <si>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</si>
  <si>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</si>
  <si>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</si>
  <si>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</si>
  <si>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</si>
  <si>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</si>
  <si>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</si>
  <si>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</si>
  <si>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</si>
  <si>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</si>
  <si>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</si>
  <si>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</si>
  <si>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</si>
  <si>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</si>
  <si>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ORMAT TECHNOLOGIES INC*</t>
  </si>
  <si>
    <t>US6866881021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</si>
  <si>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</si>
  <si>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</si>
  <si>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</si>
  <si>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</si>
  <si>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</si>
  <si>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</si>
  <si>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</si>
  <si>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</si>
  <si>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</si>
  <si>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</si>
  <si>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</si>
  <si>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</si>
  <si>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</si>
  <si>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</si>
  <si>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</si>
  <si>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</si>
  <si>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</si>
  <si>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</si>
  <si>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</si>
  <si>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</si>
  <si>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</si>
  <si>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</si>
  <si>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</si>
  <si>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</si>
  <si>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</si>
  <si>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</si>
  <si>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</si>
  <si>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</si>
  <si>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</si>
  <si>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</si>
  <si>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</si>
  <si>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</si>
  <si>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</si>
  <si>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</si>
  <si>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</si>
  <si>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</si>
  <si>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</si>
  <si>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</si>
  <si>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</si>
  <si>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ASOS</t>
  </si>
  <si>
    <t>GB0030927254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</si>
  <si>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</si>
  <si>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</si>
  <si>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</si>
  <si>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</si>
  <si>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</si>
  <si>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</si>
  <si>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</si>
  <si>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</si>
  <si>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</si>
  <si>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</si>
  <si>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</si>
  <si>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</si>
  <si>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</si>
  <si>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</si>
  <si>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</si>
  <si>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</si>
  <si>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</si>
  <si>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</si>
  <si>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</si>
  <si>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</si>
  <si>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</si>
  <si>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</si>
  <si>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</si>
  <si>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</si>
  <si>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</si>
  <si>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</si>
  <si>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</si>
  <si>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</si>
  <si>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</si>
  <si>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</si>
  <si>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</si>
  <si>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</si>
  <si>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</si>
  <si>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</si>
  <si>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</si>
  <si>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</si>
  <si>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</si>
  <si>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</si>
  <si>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</si>
  <si>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</si>
  <si>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</si>
  <si>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</si>
  <si>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</si>
  <si>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</si>
  <si>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</si>
  <si>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</si>
  <si>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</si>
  <si>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</si>
  <si>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</si>
  <si>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</si>
  <si>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</si>
  <si>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</si>
  <si>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</si>
  <si>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</si>
  <si>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</si>
  <si>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</si>
  <si>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</si>
  <si>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</si>
  <si>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</si>
  <si>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</si>
  <si>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</si>
  <si>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</si>
  <si>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</si>
  <si>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</si>
  <si>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</si>
  <si>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</si>
  <si>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</si>
  <si>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</si>
  <si>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</si>
  <si>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</si>
  <si>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</si>
  <si>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</si>
  <si>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</si>
  <si>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</si>
  <si>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</si>
  <si>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</si>
  <si>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</si>
  <si>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</si>
  <si>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</si>
  <si>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</si>
  <si>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</si>
  <si>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</si>
  <si>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</si>
  <si>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</si>
  <si>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</si>
  <si>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</si>
  <si>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</si>
  <si>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</si>
  <si>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</si>
  <si>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</si>
  <si>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</si>
  <si>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</si>
  <si>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</si>
  <si>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</si>
  <si>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</si>
  <si>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</si>
  <si>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</si>
  <si>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</si>
  <si>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</si>
  <si>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</si>
  <si>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</si>
  <si>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</si>
  <si>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</si>
  <si>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</si>
  <si>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</si>
  <si>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</si>
  <si>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</si>
  <si>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</si>
  <si>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</si>
  <si>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</si>
  <si>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</si>
  <si>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</si>
  <si>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</si>
  <si>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</si>
  <si>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</si>
  <si>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</si>
  <si>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</si>
  <si>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</si>
  <si>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</si>
  <si>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</si>
  <si>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</si>
  <si>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</si>
  <si>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</si>
  <si>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</si>
  <si>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</si>
  <si>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</si>
  <si>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</si>
  <si>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</si>
  <si>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</si>
  <si>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</si>
  <si>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</si>
  <si>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</si>
  <si>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</si>
  <si>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</si>
  <si>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</si>
  <si>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</si>
  <si>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</si>
  <si>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</si>
  <si>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</si>
  <si>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</si>
  <si>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</si>
  <si>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</si>
  <si>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</si>
  <si>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</si>
  <si>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</si>
  <si>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</si>
  <si>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</si>
  <si>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</si>
  <si>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</si>
  <si>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</si>
  <si>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</si>
  <si>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</si>
  <si>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</si>
  <si>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</si>
  <si>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</si>
  <si>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</si>
  <si>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</si>
  <si>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</si>
  <si>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</si>
  <si>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</si>
  <si>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</si>
  <si>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</si>
  <si>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</si>
  <si>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תל אביב בנקים סדרה 2</t>
  </si>
  <si>
    <t>1096437</t>
  </si>
  <si>
    <t>513464289</t>
  </si>
  <si>
    <t>מניות</t>
  </si>
  <si>
    <t>הראל סל תל בונד 60</t>
  </si>
  <si>
    <t>1113257</t>
  </si>
  <si>
    <t>514103811</t>
  </si>
  <si>
    <t>אג"ח</t>
  </si>
  <si>
    <t>פסגות סל מקמ</t>
  </si>
  <si>
    <t>1112879</t>
  </si>
  <si>
    <t>פסגות תל בונד 60 סדרה 1</t>
  </si>
  <si>
    <t>1109420</t>
  </si>
  <si>
    <t>פסגות תל בונד 60 סדרה 2</t>
  </si>
  <si>
    <t>1109479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</si>
  <si>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</si>
  <si>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</si>
  <si>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</si>
  <si>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</si>
  <si>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</si>
  <si>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</si>
  <si>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</si>
  <si>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</si>
  <si>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</si>
  <si>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</si>
  <si>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</si>
  <si>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</si>
  <si>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</si>
  <si>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</si>
  <si>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</si>
  <si>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</si>
  <si>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</si>
  <si>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</si>
  <si>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</si>
  <si>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</si>
  <si>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</si>
  <si>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</si>
  <si>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</si>
  <si>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</si>
  <si>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</si>
  <si>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</si>
  <si>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</si>
  <si>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</si>
  <si>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</si>
  <si>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</si>
  <si>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</si>
  <si>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</si>
  <si>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</si>
  <si>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</si>
  <si>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</si>
  <si>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</si>
  <si>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</si>
  <si>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</si>
  <si>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</si>
  <si>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</si>
  <si>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</si>
  <si>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</si>
  <si>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</si>
  <si>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</si>
  <si>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</si>
  <si>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</si>
  <si>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</si>
  <si>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</si>
  <si>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</si>
  <si>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</si>
  <si>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</si>
  <si>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</si>
  <si>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</si>
  <si>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</si>
  <si>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</si>
  <si>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</si>
  <si>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</si>
  <si>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</si>
  <si>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</si>
  <si>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</si>
  <si>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</si>
  <si>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</si>
  <si>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</si>
  <si>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</si>
  <si>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</si>
  <si>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</si>
  <si>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</si>
  <si>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</si>
  <si>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</si>
  <si>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</si>
  <si>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</si>
  <si>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</si>
  <si>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</si>
  <si>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</si>
  <si>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</si>
  <si>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</si>
  <si>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</si>
  <si>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</si>
  <si>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</si>
  <si>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</si>
  <si>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</si>
  <si>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</si>
  <si>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</si>
  <si>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</si>
  <si>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</si>
  <si>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</si>
  <si>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</si>
  <si>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</si>
  <si>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</si>
  <si>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</si>
  <si>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</si>
  <si>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</si>
  <si>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</si>
  <si>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</si>
  <si>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</si>
  <si>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</si>
  <si>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</si>
  <si>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</si>
  <si>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</si>
  <si>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</si>
  <si>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</si>
  <si>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</si>
  <si>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</si>
  <si>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</si>
  <si>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</si>
  <si>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</si>
  <si>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</si>
  <si>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</si>
  <si>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</si>
  <si>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</si>
  <si>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</si>
  <si>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</si>
  <si>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</si>
  <si>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</si>
  <si>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</si>
  <si>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</si>
  <si>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</si>
  <si>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</si>
  <si>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</si>
  <si>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</si>
  <si>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</si>
  <si>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</si>
  <si>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</si>
  <si>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</si>
  <si>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</si>
  <si>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</si>
  <si>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</si>
  <si>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</si>
  <si>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</si>
  <si>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</si>
  <si>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</si>
  <si>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</si>
  <si>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</si>
  <si>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</si>
  <si>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</si>
  <si>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</si>
  <si>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</si>
  <si>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</si>
  <si>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</si>
  <si>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</si>
  <si>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EURIZON EASYFND BND HI YL Z</t>
  </si>
  <si>
    <t>LU0335991534</t>
  </si>
  <si>
    <t>BB</t>
  </si>
  <si>
    <t>NEUBER BERMAN H/Y BD I2A</t>
  </si>
  <si>
    <t>IE00B8QBJF01</t>
  </si>
  <si>
    <t>BB-</t>
  </si>
  <si>
    <t>Pioneer Funds US HY</t>
  </si>
  <si>
    <t>LU0132199406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</si>
  <si>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</si>
  <si>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</si>
  <si>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</si>
  <si>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</si>
  <si>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</si>
  <si>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</si>
  <si>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</si>
  <si>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</si>
  <si>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</si>
  <si>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</si>
  <si>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</si>
  <si>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</si>
  <si>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</si>
  <si>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</si>
  <si>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</si>
  <si>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</si>
  <si>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</si>
  <si>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</si>
  <si>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</si>
  <si>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</si>
  <si>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</si>
  <si>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</si>
  <si>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</si>
  <si>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</si>
  <si>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</si>
  <si>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</si>
  <si>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</si>
  <si>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</si>
  <si>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</si>
  <si>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</si>
  <si>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</si>
  <si>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</si>
  <si>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</si>
  <si>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</si>
  <si>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</si>
  <si>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</si>
  <si>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</si>
  <si>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</si>
  <si>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</si>
  <si>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</si>
  <si>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</si>
  <si>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</si>
  <si>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</si>
  <si>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</si>
  <si>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</si>
  <si>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SEP18</t>
  </si>
  <si>
    <t>RTYU8</t>
  </si>
  <si>
    <t>ל.ר.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</si>
  <si>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</si>
  <si>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</si>
  <si>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</si>
  <si>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</si>
  <si>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</si>
  <si>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</si>
  <si>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</si>
  <si>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</si>
  <si>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</si>
  <si>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</si>
  <si>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</si>
  <si>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</si>
  <si>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</si>
  <si>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</si>
  <si>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</si>
  <si>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</si>
  <si>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</si>
  <si>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</si>
  <si>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</si>
  <si>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</si>
  <si>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</si>
  <si>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</si>
  <si>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</si>
  <si>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</si>
  <si>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</si>
  <si>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</si>
  <si>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</si>
  <si>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</si>
  <si>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</si>
  <si>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</si>
  <si>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</si>
  <si>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</si>
  <si>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</si>
  <si>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</si>
  <si>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</si>
  <si>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</si>
  <si>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</si>
  <si>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</si>
  <si>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3</t>
  </si>
  <si>
    <t>1093939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</si>
  <si>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</si>
  <si>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</si>
  <si>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</si>
  <si>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</si>
  <si>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</si>
  <si>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</si>
  <si>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</si>
  <si>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</si>
  <si>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</si>
  <si>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</si>
  <si>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</si>
  <si>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</si>
  <si>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</si>
  <si>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</si>
  <si>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</si>
  <si>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</si>
  <si>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</si>
  <si>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</si>
  <si>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</si>
  <si>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</si>
  <si>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</si>
  <si>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</si>
  <si>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BBB-</t>
  </si>
  <si>
    <t>FITCH</t>
  </si>
  <si>
    <t>אלון דלק מניה לא סחירה</t>
  </si>
  <si>
    <t>צים מניה</t>
  </si>
  <si>
    <t>347283</t>
  </si>
  <si>
    <t>סה"כ קרנות השקעה</t>
  </si>
  <si>
    <t>סה"כ קרנות השקעה בישראל</t>
  </si>
  <si>
    <t>Orbimed Israel Partners II LP</t>
  </si>
  <si>
    <t>MA Movilim Renewable Energies L.P*</t>
  </si>
  <si>
    <t>TENE GROWTH CAPITAL IV</t>
  </si>
  <si>
    <t>סה"כ קרנות השקעה בחו"ל</t>
  </si>
  <si>
    <t>Horsley Bridge XII Ventures</t>
  </si>
  <si>
    <t>Strategic Investors Fund VIII LP</t>
  </si>
  <si>
    <t>קרנות גידור</t>
  </si>
  <si>
    <t>JP Morgan IIF   עמיתים</t>
  </si>
  <si>
    <t>Waterton Residential P V XIII</t>
  </si>
  <si>
    <t xml:space="preserve"> ICG SDP III</t>
  </si>
  <si>
    <t>Apollo Natural Resources Partners II LP</t>
  </si>
  <si>
    <t>Ares PCS LP*</t>
  </si>
  <si>
    <t>CDL II</t>
  </si>
  <si>
    <t>co investment Anesthesia</t>
  </si>
  <si>
    <t>Copenhagen Infrastructure III</t>
  </si>
  <si>
    <t>CRECH V</t>
  </si>
  <si>
    <t>Crescent MPVIIC LP</t>
  </si>
  <si>
    <t>Dover Street IX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</si>
  <si>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</si>
  <si>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</si>
  <si>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</si>
  <si>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</si>
  <si>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</si>
  <si>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</si>
  <si>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</si>
  <si>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</si>
  <si>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ICGL V</t>
  </si>
  <si>
    <t>INCLINE</t>
  </si>
  <si>
    <t>InfraRed Infrastructure Fund V</t>
  </si>
  <si>
    <t>Insight harbourvest tranche B</t>
  </si>
  <si>
    <t>Kartesia Credit Opportunities IV SCS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</si>
  <si>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</si>
  <si>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</si>
  <si>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</si>
  <si>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</si>
  <si>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</si>
  <si>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</si>
  <si>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</si>
  <si>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ORCC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</si>
  <si>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</si>
  <si>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</si>
  <si>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</si>
  <si>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</si>
  <si>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</si>
  <si>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</si>
  <si>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</si>
  <si>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</si>
  <si>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</si>
  <si>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</si>
  <si>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</si>
  <si>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</si>
  <si>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</si>
  <si>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4.1789 20-11-18 (10) +44</t>
  </si>
  <si>
    <t>10002640</t>
  </si>
  <si>
    <t>+ILS/-EUR 4.3388 14-08-18 (12) +78</t>
  </si>
  <si>
    <t>10002586</t>
  </si>
  <si>
    <t>+ILS/-USD 3.33 05-02-19 (10) --700</t>
  </si>
  <si>
    <t>10002501</t>
  </si>
  <si>
    <t>+ILS/-USD 3.34 22-01-19 (10) --663</t>
  </si>
  <si>
    <t>10002478</t>
  </si>
  <si>
    <t>+ILS/-USD 3.3492 24-01-19 (10) --668</t>
  </si>
  <si>
    <t>10002480</t>
  </si>
  <si>
    <t>+ILS/-USD 3.3511 31-01-19 (12) --689</t>
  </si>
  <si>
    <t>10002493</t>
  </si>
  <si>
    <t>+ILS/-USD 3.3566 17-01-19 (10) --669</t>
  </si>
  <si>
    <t>10002489</t>
  </si>
  <si>
    <t>+ILS/-USD 3.3915 19-12-18 (10) --590</t>
  </si>
  <si>
    <t>10002464</t>
  </si>
  <si>
    <t>+ILS/-USD 3.4634 18-07-18 (10) --266</t>
  </si>
  <si>
    <t>10002541</t>
  </si>
  <si>
    <t>+ILS/-USD 3.4684 22-05-19 (10) --916</t>
  </si>
  <si>
    <t>10002637</t>
  </si>
  <si>
    <t>+ILS/-USD 3.478 15-08-18 (12) --274</t>
  </si>
  <si>
    <t>10002578</t>
  </si>
  <si>
    <t>+ILS/-USD 3.4814 18-07-18 (10) --226</t>
  </si>
  <si>
    <t>10002570</t>
  </si>
  <si>
    <t>+ILS/-USD 3.5089 13-09-18 (10) --311</t>
  </si>
  <si>
    <t>10002589</t>
  </si>
  <si>
    <t>+ILS/-USD 3.527 27-06-19 (10) --938</t>
  </si>
  <si>
    <t>10002652</t>
  </si>
  <si>
    <t>+ILS/-USD 3.5382 25-06-19 (10) --953</t>
  </si>
  <si>
    <t>10002647</t>
  </si>
  <si>
    <t>+ILS/-USD 3.5437 25-10-18 (12) --383</t>
  </si>
  <si>
    <t>10002612</t>
  </si>
  <si>
    <t>+ILS/-USD 3.558 23-10-18 (10) --380</t>
  </si>
  <si>
    <t>10002607</t>
  </si>
  <si>
    <t>+ILS/-USD 3.5651 05-09-18 (10) --269</t>
  </si>
  <si>
    <t>10002618</t>
  </si>
  <si>
    <t>+ILS/-USD 3.5656 05-09-18 (10) --284</t>
  </si>
  <si>
    <t>10002596</t>
  </si>
  <si>
    <t>+ILS/-USD 3.5816 10-10-18 (12) --364</t>
  </si>
  <si>
    <t>10002600</t>
  </si>
  <si>
    <t>+ILS/-USD 3.5825 16-10-18 (10) --365</t>
  </si>
  <si>
    <t>10002605</t>
  </si>
  <si>
    <t>+ILS/-USD 3.583 04-10-18 (12) --350</t>
  </si>
  <si>
    <t>10002598</t>
  </si>
  <si>
    <t>+EUR/-USD 1.1827 26-07-18 (10) +58</t>
  </si>
  <si>
    <t>10002626</t>
  </si>
  <si>
    <t>+USD/-CAD 1.2813 03-10-18 (10) --42</t>
  </si>
  <si>
    <t>10002595</t>
  </si>
  <si>
    <t>+USD/-CAD 1.29415 12-12-18 (10) --48.5</t>
  </si>
  <si>
    <t>10002642</t>
  </si>
  <si>
    <t>+USD/-EUR 1.16988 08-11-18 (10) +150.8</t>
  </si>
  <si>
    <t>10002634</t>
  </si>
  <si>
    <t>+USD/-EUR 1.17402 08-01-19 (10) +177.2</t>
  </si>
  <si>
    <t>10002654</t>
  </si>
  <si>
    <t>+USD/-EUR 1.1877 08-08-18 (10) +69</t>
  </si>
  <si>
    <t>10002629</t>
  </si>
  <si>
    <t>+USD/-EUR 1.19004 15-11-18 (10) +163.4</t>
  </si>
  <si>
    <t>10002625</t>
  </si>
  <si>
    <t>+USD/-EUR 1.2017 31-10-18 (10) +157</t>
  </si>
  <si>
    <t>10002610</t>
  </si>
  <si>
    <t>+USD/-EUR 1.20408 26-07-18 (10) +71.8</t>
  </si>
  <si>
    <t>10002604</t>
  </si>
  <si>
    <t>+USD/-EUR 1.23914 08-08-18 (10) +111.4</t>
  </si>
  <si>
    <t>10002574</t>
  </si>
  <si>
    <t>+USD/-EUR 1.24345 13-08-18 (10) +114.5</t>
  </si>
  <si>
    <t>10002576</t>
  </si>
  <si>
    <t>+USD/-EUR 1.24592 26-07-18 (10) +129.2</t>
  </si>
  <si>
    <t>10002555</t>
  </si>
  <si>
    <t>+USD/-EUR 1.24635 16-07-18 (10) +128.5</t>
  </si>
  <si>
    <t>10002543</t>
  </si>
  <si>
    <t>+USD/-EUR 1.2481 12-09-18 (10) +141</t>
  </si>
  <si>
    <t>10002584</t>
  </si>
  <si>
    <t>+USD/-EUR 1.24821 16-07-18 (10) +121.1</t>
  </si>
  <si>
    <t>10002558</t>
  </si>
  <si>
    <t>+USD/-EUR 1.26066 02-07-18 (10) +119.6</t>
  </si>
  <si>
    <t>10002528</t>
  </si>
  <si>
    <t>+USD/-GBP 1.354472 06-11-18 (10) +107.72</t>
  </si>
  <si>
    <t>10002630</t>
  </si>
  <si>
    <t>+USD/-GBP 1.36345 06-11-18 (10) +109.5</t>
  </si>
  <si>
    <t>10002622</t>
  </si>
  <si>
    <t>+USD/-JPY 105.872 04-09-18 (10) --102.8</t>
  </si>
  <si>
    <t>10002582</t>
  </si>
  <si>
    <t>+USD/-JPY 106.296 09-07-18 (10) --99.4</t>
  </si>
  <si>
    <t>10002540</t>
  </si>
  <si>
    <t>+USD/-JPY 108.829 04-09-18 (10) --91.1</t>
  </si>
  <si>
    <t>10002602</t>
  </si>
  <si>
    <t>+USD/-SEK 8.4632 13-11-18 (10) --1213</t>
  </si>
  <si>
    <t>10002614</t>
  </si>
  <si>
    <t>פורוורד מט"ח-מט"ח</t>
  </si>
  <si>
    <t>10002653</t>
  </si>
  <si>
    <t>496761</t>
  </si>
  <si>
    <t/>
  </si>
  <si>
    <t>דולר ניו-זילנד</t>
  </si>
  <si>
    <t>כתר נורבגי</t>
  </si>
  <si>
    <t>רובל רוסי</t>
  </si>
  <si>
    <t>פועלים סהר</t>
  </si>
  <si>
    <t>30195000</t>
  </si>
  <si>
    <t>בנק הפועלים בע"מ</t>
  </si>
  <si>
    <t>30012000</t>
  </si>
  <si>
    <t>בנק לאומי לישראל בע"מ</t>
  </si>
  <si>
    <t>30110000</t>
  </si>
  <si>
    <t>30111000</t>
  </si>
  <si>
    <t>יו בנק</t>
  </si>
  <si>
    <t>30026000</t>
  </si>
  <si>
    <t>30395000</t>
  </si>
  <si>
    <t>32895000</t>
  </si>
  <si>
    <t>לירה טורקית</t>
  </si>
  <si>
    <t>31795000</t>
  </si>
  <si>
    <t>32095000</t>
  </si>
  <si>
    <t>31012000</t>
  </si>
  <si>
    <t>30212000</t>
  </si>
  <si>
    <t>32012000</t>
  </si>
  <si>
    <t>30312000</t>
  </si>
  <si>
    <t>31210000</t>
  </si>
  <si>
    <t>32010000</t>
  </si>
  <si>
    <t>31110000</t>
  </si>
  <si>
    <t>30210000</t>
  </si>
  <si>
    <t>30310000</t>
  </si>
  <si>
    <t>31710000</t>
  </si>
  <si>
    <t>31726000</t>
  </si>
  <si>
    <t>30226000</t>
  </si>
  <si>
    <t>30326000</t>
  </si>
  <si>
    <t>32026000</t>
  </si>
  <si>
    <t>דירוג פנימי</t>
  </si>
  <si>
    <t>35195000</t>
  </si>
  <si>
    <t>UBS</t>
  </si>
  <si>
    <t>31791000</t>
  </si>
  <si>
    <t>Aa3</t>
  </si>
  <si>
    <t>MOODY'S</t>
  </si>
  <si>
    <t>30391000</t>
  </si>
  <si>
    <t>31191000</t>
  </si>
  <si>
    <t>30791000</t>
  </si>
  <si>
    <t>31291000</t>
  </si>
  <si>
    <t>31091000</t>
  </si>
  <si>
    <t>32691000</t>
  </si>
  <si>
    <t>30891000</t>
  </si>
  <si>
    <t>32091000</t>
  </si>
  <si>
    <t>כן</t>
  </si>
  <si>
    <t>לא</t>
  </si>
  <si>
    <t>AA</t>
  </si>
  <si>
    <t>AA-</t>
  </si>
  <si>
    <t>A+</t>
  </si>
  <si>
    <t>A</t>
  </si>
  <si>
    <t>D</t>
  </si>
  <si>
    <t>A-</t>
  </si>
  <si>
    <t>Moodys</t>
  </si>
  <si>
    <t>לאומי 082018</t>
  </si>
  <si>
    <t>475052</t>
  </si>
  <si>
    <t>לאומי 09082018</t>
  </si>
  <si>
    <t>482571</t>
  </si>
  <si>
    <t>פועלים 11.2.18</t>
  </si>
  <si>
    <t>501502</t>
  </si>
  <si>
    <t>פועלים 3.1.18</t>
  </si>
  <si>
    <t>494677</t>
  </si>
  <si>
    <t>פקדון לאומי 2/11/17 0.34%</t>
  </si>
  <si>
    <t>486978</t>
  </si>
  <si>
    <t>הבינלאומי 0.42 7.12.17</t>
  </si>
  <si>
    <t>491454</t>
  </si>
  <si>
    <t>הבינלאומי 3/11/18</t>
  </si>
  <si>
    <t>485397</t>
  </si>
  <si>
    <t>יובנק 092018</t>
  </si>
  <si>
    <t>478059</t>
  </si>
  <si>
    <t>קרדן אן.וי אגח ב חש 2/18</t>
  </si>
  <si>
    <t>1143270</t>
  </si>
  <si>
    <t>1970336</t>
  </si>
  <si>
    <t>THOMA BRAVO</t>
  </si>
  <si>
    <t>Orbimed  II</t>
  </si>
  <si>
    <t>Bluebay SLFI</t>
  </si>
  <si>
    <t>harbourvest ח-ן מנוהל</t>
  </si>
  <si>
    <t>harbourvest DOVER</t>
  </si>
  <si>
    <t>Warburg Pincus China I</t>
  </si>
  <si>
    <t>Permira</t>
  </si>
  <si>
    <t>Crescent mezzanine VII</t>
  </si>
  <si>
    <t>ARES private credit solutions</t>
  </si>
  <si>
    <t>Migdal-HarbourVest 2016 Fund L.P. (Tranche B)</t>
  </si>
  <si>
    <t>harbourvest part' co inv fund IV (Tranche B)</t>
  </si>
  <si>
    <t>waterton</t>
  </si>
  <si>
    <t>Apollo Fund IX</t>
  </si>
  <si>
    <t>ICG SDP III</t>
  </si>
  <si>
    <t>OWL ROCK</t>
  </si>
  <si>
    <t>LS POWER FUND IV</t>
  </si>
  <si>
    <t>Patria VI</t>
  </si>
  <si>
    <t>Enlight</t>
  </si>
  <si>
    <t>ACE IV</t>
  </si>
  <si>
    <t>brookfield III</t>
  </si>
  <si>
    <t>SVB IX</t>
  </si>
  <si>
    <t>Migdal-HarbourVest Project Saxa</t>
  </si>
  <si>
    <t>Pantheon Global Secondary Fund VI</t>
  </si>
  <si>
    <t>סה"כ יתרות התחייבות להשקעה</t>
  </si>
  <si>
    <t>apollo natural pesources partners II</t>
  </si>
  <si>
    <t>SVB</t>
  </si>
  <si>
    <t>incline</t>
  </si>
  <si>
    <t>סה"כ בחו"ל</t>
  </si>
  <si>
    <t>גורם 111</t>
  </si>
  <si>
    <t>גורם 43</t>
  </si>
  <si>
    <t>גורם 105</t>
  </si>
  <si>
    <t>גורם 80</t>
  </si>
  <si>
    <t>גורם 38</t>
  </si>
  <si>
    <t>גורם 98</t>
  </si>
  <si>
    <t>גורם 47</t>
  </si>
  <si>
    <t>גורם 77</t>
  </si>
  <si>
    <t>גורם 67</t>
  </si>
  <si>
    <t>גורם 113</t>
  </si>
  <si>
    <t>גורם 104</t>
  </si>
  <si>
    <t>Commercial &amp; Professional Sevi</t>
  </si>
  <si>
    <t>פורוורד ריבית</t>
  </si>
  <si>
    <t>מובטחות משכנתא- גורם 01</t>
  </si>
  <si>
    <t>בבטחונות אחרים - גורם 80</t>
  </si>
  <si>
    <t>בבטחונות אחרים - גורם 114</t>
  </si>
  <si>
    <t>בבטחונות אחרים-גורם 7</t>
  </si>
  <si>
    <t>בבטחונות אחרים - גורם 94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</si>
  <si>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</si>
  <si>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</si>
  <si>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</si>
  <si>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</si>
  <si>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</si>
  <si>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</si>
  <si>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</si>
  <si>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</si>
  <si>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אחרים-גורם 35</t>
  </si>
  <si>
    <t>בבטחונות אחרים-גורם 63</t>
  </si>
  <si>
    <t>בבטחונות אחרים-גורם 33</t>
  </si>
  <si>
    <t>בבטחונות אחרים-גורם 61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</si>
  <si>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</si>
  <si>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</si>
  <si>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</si>
  <si>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</si>
  <si>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אחרים-גורם 43</t>
  </si>
  <si>
    <t>בבטחונות אחרים - גורם 43</t>
  </si>
  <si>
    <t>בבטחונות אחרים - גורם 96</t>
  </si>
  <si>
    <t>בבטחונות אחרים-גורם 41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</si>
  <si>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</si>
  <si>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</si>
  <si>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</si>
  <si>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</si>
  <si>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</si>
  <si>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</si>
  <si>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</si>
  <si>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</si>
  <si>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</si>
  <si>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אחרים-גורם 103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</si>
  <si>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</si>
  <si>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</si>
  <si>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</si>
  <si>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</si>
  <si>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בבטחונות אחרים - גורם 111</t>
  </si>
  <si>
    <t>בשיעבוד כלי רכב - גורם 68</t>
  </si>
  <si>
    <t>בשיעבוד כלי רכב-גורם 01</t>
  </si>
  <si>
    <t>בבטחונות אחרים - גורם 115*</t>
  </si>
  <si>
    <t>בבטחונות אחרים-גורם 84</t>
  </si>
  <si>
    <t>בבטחונות אחרים - גורם 86</t>
  </si>
  <si>
    <t>בבטחונות אחרים - גורם 79</t>
  </si>
  <si>
    <t>חייבים שונים</t>
  </si>
  <si>
    <t>בנק המזרחי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</si>
</sst>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9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5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697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32" applyNumberFormat="0" applyFill="0" applyAlignment="0" applyProtection="0"/>
    <xf numFmtId="0" fontId="35" fillId="0" borderId="33" applyNumberFormat="0" applyFill="0" applyAlignment="0" applyProtection="0"/>
    <xf numFmtId="0" fontId="36" fillId="0" borderId="34" applyNumberFormat="0" applyFill="0" applyAlignment="0" applyProtection="0"/>
    <xf numFmtId="0" fontId="36" fillId="0" borderId="0" applyNumberFormat="0" applyFill="0" applyBorder="0" applyAlignment="0" applyProtection="0"/>
    <xf numFmtId="0" fontId="37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10" borderId="0" applyNumberFormat="0" applyBorder="0" applyAlignment="0" applyProtection="0"/>
    <xf numFmtId="0" fontId="40" fillId="11" borderId="35" applyNumberFormat="0" applyAlignment="0" applyProtection="0"/>
    <xf numFmtId="0" fontId="41" fillId="12" borderId="36" applyNumberFormat="0" applyAlignment="0" applyProtection="0"/>
    <xf numFmtId="0" fontId="42" fillId="12" borderId="35" applyNumberFormat="0" applyAlignment="0" applyProtection="0"/>
    <xf numFmtId="0" fontId="43" fillId="0" borderId="37" applyNumberFormat="0" applyFill="0" applyAlignment="0" applyProtection="0"/>
    <xf numFmtId="0" fontId="44" fillId="13" borderId="38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0" applyNumberFormat="0" applyFill="0" applyAlignment="0" applyProtection="0"/>
    <xf numFmtId="0" fontId="4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8" fillId="38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53" fillId="40" borderId="0" applyNumberFormat="0" applyBorder="0" applyAlignment="0" applyProtection="0"/>
    <xf numFmtId="0" fontId="54" fillId="57" borderId="41" applyNumberFormat="0" applyAlignment="0" applyProtection="0"/>
    <xf numFmtId="0" fontId="55" fillId="58" borderId="42" applyNumberFormat="0" applyAlignment="0" applyProtection="0"/>
    <xf numFmtId="164" fontId="2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41" borderId="0" applyNumberFormat="0" applyBorder="0" applyAlignment="0" applyProtection="0"/>
    <xf numFmtId="0" fontId="58" fillId="0" borderId="43" applyNumberFormat="0" applyFill="0" applyAlignment="0" applyProtection="0"/>
    <xf numFmtId="0" fontId="59" fillId="0" borderId="44" applyNumberFormat="0" applyFill="0" applyAlignment="0" applyProtection="0"/>
    <xf numFmtId="0" fontId="60" fillId="0" borderId="45" applyNumberFormat="0" applyFill="0" applyAlignment="0" applyProtection="0"/>
    <xf numFmtId="0" fontId="60" fillId="0" borderId="0" applyNumberFormat="0" applyFill="0" applyBorder="0" applyAlignment="0" applyProtection="0"/>
    <xf numFmtId="0" fontId="61" fillId="44" borderId="41" applyNumberFormat="0" applyAlignment="0" applyProtection="0"/>
    <xf numFmtId="0" fontId="62" fillId="0" borderId="46" applyNumberFormat="0" applyFill="0" applyAlignment="0" applyProtection="0"/>
    <xf numFmtId="0" fontId="63" fillId="59" borderId="0" applyNumberFormat="0" applyBorder="0" applyAlignment="0" applyProtection="0"/>
    <xf numFmtId="0" fontId="2" fillId="60" borderId="47" applyNumberFormat="0" applyFont="0" applyAlignment="0" applyProtection="0"/>
    <xf numFmtId="0" fontId="64" fillId="57" borderId="48" applyNumberFormat="0" applyAlignment="0" applyProtection="0"/>
    <xf numFmtId="0" fontId="65" fillId="0" borderId="0" applyNumberFormat="0" applyFill="0" applyBorder="0" applyAlignment="0" applyProtection="0"/>
    <xf numFmtId="0" fontId="66" fillId="0" borderId="49" applyNumberFormat="0" applyFill="0" applyAlignment="0" applyProtection="0"/>
    <xf numFmtId="0" fontId="67" fillId="0" borderId="0" applyNumberFormat="0" applyFill="0" applyBorder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46" borderId="0" applyNumberFormat="0" applyBorder="0" applyAlignment="0" applyProtection="0"/>
    <xf numFmtId="0" fontId="49" fillId="60" borderId="0" applyNumberFormat="0" applyBorder="0" applyAlignment="0" applyProtection="0"/>
    <xf numFmtId="0" fontId="49" fillId="62" borderId="0" applyNumberFormat="0" applyBorder="0" applyAlignment="0" applyProtection="0"/>
    <xf numFmtId="0" fontId="49" fillId="45" borderId="0" applyNumberFormat="0" applyBorder="0" applyAlignment="0" applyProtection="0"/>
    <xf numFmtId="0" fontId="49" fillId="40" borderId="0" applyNumberFormat="0" applyBorder="0" applyAlignment="0" applyProtection="0"/>
    <xf numFmtId="0" fontId="49" fillId="63" borderId="0" applyNumberFormat="0" applyBorder="0" applyAlignment="0" applyProtection="0"/>
    <xf numFmtId="0" fontId="49" fillId="46" borderId="0" applyNumberFormat="0" applyBorder="0" applyAlignment="0" applyProtection="0"/>
    <xf numFmtId="0" fontId="49" fillId="55" borderId="0" applyNumberFormat="0" applyBorder="0" applyAlignment="0" applyProtection="0"/>
    <xf numFmtId="0" fontId="49" fillId="57" borderId="0" applyNumberFormat="0" applyBorder="0" applyAlignment="0" applyProtection="0"/>
    <xf numFmtId="0" fontId="49" fillId="63" borderId="0" applyNumberFormat="0" applyBorder="0" applyAlignment="0" applyProtection="0"/>
    <xf numFmtId="0" fontId="49" fillId="44" borderId="0" applyNumberFormat="0" applyBorder="0" applyAlignment="0" applyProtection="0"/>
    <xf numFmtId="0" fontId="68" fillId="63" borderId="0" applyNumberFormat="0" applyBorder="0" applyAlignment="0" applyProtection="0"/>
    <xf numFmtId="0" fontId="68" fillId="46" borderId="0" applyNumberFormat="0" applyBorder="0" applyAlignment="0" applyProtection="0"/>
    <xf numFmtId="0" fontId="68" fillId="55" borderId="0" applyNumberFormat="0" applyBorder="0" applyAlignment="0" applyProtection="0"/>
    <xf numFmtId="0" fontId="68" fillId="57" borderId="0" applyNumberFormat="0" applyBorder="0" applyAlignment="0" applyProtection="0"/>
    <xf numFmtId="0" fontId="68" fillId="63" borderId="0" applyNumberFormat="0" applyBorder="0" applyAlignment="0" applyProtection="0"/>
    <xf numFmtId="0" fontId="68" fillId="44" borderId="0" applyNumberFormat="0" applyBorder="0" applyAlignment="0" applyProtection="0"/>
    <xf numFmtId="0" fontId="69" fillId="64" borderId="0" applyNumberFormat="0" applyBorder="0" applyAlignment="0" applyProtection="0"/>
    <xf numFmtId="0" fontId="70" fillId="65" borderId="0" applyNumberFormat="0" applyBorder="0" applyAlignment="0" applyProtection="0"/>
    <xf numFmtId="0" fontId="70" fillId="66" borderId="0" applyNumberFormat="0" applyBorder="0" applyAlignment="0" applyProtection="0"/>
    <xf numFmtId="0" fontId="69" fillId="67" borderId="0" applyNumberFormat="0" applyBorder="0" applyAlignment="0" applyProtection="0"/>
    <xf numFmtId="0" fontId="69" fillId="68" borderId="0" applyNumberFormat="0" applyBorder="0" applyAlignment="0" applyProtection="0"/>
    <xf numFmtId="0" fontId="70" fillId="69" borderId="0" applyNumberFormat="0" applyBorder="0" applyAlignment="0" applyProtection="0"/>
    <xf numFmtId="0" fontId="70" fillId="70" borderId="0" applyNumberFormat="0" applyBorder="0" applyAlignment="0" applyProtection="0"/>
    <xf numFmtId="0" fontId="69" fillId="71" borderId="0" applyNumberFormat="0" applyBorder="0" applyAlignment="0" applyProtection="0"/>
    <xf numFmtId="0" fontId="69" fillId="71" borderId="0" applyNumberFormat="0" applyBorder="0" applyAlignment="0" applyProtection="0"/>
    <xf numFmtId="0" fontId="70" fillId="72" borderId="0" applyNumberFormat="0" applyBorder="0" applyAlignment="0" applyProtection="0"/>
    <xf numFmtId="0" fontId="70" fillId="73" borderId="0" applyNumberFormat="0" applyBorder="0" applyAlignment="0" applyProtection="0"/>
    <xf numFmtId="0" fontId="69" fillId="74" borderId="0" applyNumberFormat="0" applyBorder="0" applyAlignment="0" applyProtection="0"/>
    <xf numFmtId="0" fontId="69" fillId="75" borderId="0" applyNumberFormat="0" applyBorder="0" applyAlignment="0" applyProtection="0"/>
    <xf numFmtId="0" fontId="70" fillId="73" borderId="0" applyNumberFormat="0" applyBorder="0" applyAlignment="0" applyProtection="0"/>
    <xf numFmtId="0" fontId="70" fillId="74" borderId="0" applyNumberFormat="0" applyBorder="0" applyAlignment="0" applyProtection="0"/>
    <xf numFmtId="0" fontId="69" fillId="74" borderId="0" applyNumberFormat="0" applyBorder="0" applyAlignment="0" applyProtection="0"/>
    <xf numFmtId="0" fontId="69" fillId="76" borderId="0" applyNumberFormat="0" applyBorder="0" applyAlignment="0" applyProtection="0"/>
    <xf numFmtId="0" fontId="70" fillId="65" borderId="0" applyNumberFormat="0" applyBorder="0" applyAlignment="0" applyProtection="0"/>
    <xf numFmtId="0" fontId="70" fillId="66" borderId="0" applyNumberFormat="0" applyBorder="0" applyAlignment="0" applyProtection="0"/>
    <xf numFmtId="0" fontId="69" fillId="66" borderId="0" applyNumberFormat="0" applyBorder="0" applyAlignment="0" applyProtection="0"/>
    <xf numFmtId="0" fontId="69" fillId="77" borderId="0" applyNumberFormat="0" applyBorder="0" applyAlignment="0" applyProtection="0"/>
    <xf numFmtId="0" fontId="70" fillId="78" borderId="0" applyNumberFormat="0" applyBorder="0" applyAlignment="0" applyProtection="0"/>
    <xf numFmtId="0" fontId="70" fillId="70" borderId="0" applyNumberFormat="0" applyBorder="0" applyAlignment="0" applyProtection="0"/>
    <xf numFmtId="0" fontId="69" fillId="79" borderId="0" applyNumberFormat="0" applyBorder="0" applyAlignment="0" applyProtection="0"/>
    <xf numFmtId="0" fontId="71" fillId="70" borderId="0" applyNumberFormat="0" applyBorder="0" applyAlignment="0" applyProtection="0"/>
    <xf numFmtId="0" fontId="72" fillId="80" borderId="41" applyNumberFormat="0" applyAlignment="0" applyProtection="0"/>
    <xf numFmtId="0" fontId="73" fillId="71" borderId="42" applyNumberFormat="0" applyAlignment="0" applyProtection="0"/>
    <xf numFmtId="170" fontId="2" fillId="0" borderId="0" applyFont="0" applyFill="0" applyBorder="0" applyAlignment="0" applyProtection="0"/>
    <xf numFmtId="0" fontId="74" fillId="81" borderId="0" applyNumberFormat="0" applyBorder="0" applyAlignment="0" applyProtection="0"/>
    <xf numFmtId="0" fontId="74" fillId="82" borderId="0" applyNumberFormat="0" applyBorder="0" applyAlignment="0" applyProtection="0"/>
    <xf numFmtId="0" fontId="74" fillId="83" borderId="0" applyNumberFormat="0" applyBorder="0" applyAlignment="0" applyProtection="0"/>
    <xf numFmtId="0" fontId="75" fillId="0" borderId="0" applyNumberFormat="0" applyFill="0" applyBorder="0" applyAlignment="0" applyProtection="0"/>
    <xf numFmtId="0" fontId="76" fillId="84" borderId="0" applyNumberFormat="0" applyBorder="0" applyAlignment="0" applyProtection="0"/>
    <xf numFmtId="0" fontId="77" fillId="0" borderId="50" applyNumberFormat="0" applyFill="0" applyAlignment="0" applyProtection="0"/>
    <xf numFmtId="0" fontId="78" fillId="0" borderId="44" applyNumberFormat="0" applyFill="0" applyAlignment="0" applyProtection="0"/>
    <xf numFmtId="0" fontId="79" fillId="0" borderId="51" applyNumberFormat="0" applyFill="0" applyAlignment="0" applyProtection="0"/>
    <xf numFmtId="0" fontId="79" fillId="0" borderId="0" applyNumberFormat="0" applyFill="0" applyBorder="0" applyAlignment="0" applyProtection="0"/>
    <xf numFmtId="0" fontId="80" fillId="79" borderId="41" applyNumberFormat="0" applyAlignment="0" applyProtection="0"/>
    <xf numFmtId="0" fontId="81" fillId="0" borderId="52" applyNumberFormat="0" applyFill="0" applyAlignment="0" applyProtection="0"/>
    <xf numFmtId="0" fontId="82" fillId="79" borderId="0" applyNumberFormat="0" applyBorder="0" applyAlignment="0" applyProtection="0"/>
    <xf numFmtId="0" fontId="2" fillId="0" borderId="0"/>
    <xf numFmtId="0" fontId="2" fillId="78" borderId="47" applyNumberFormat="0" applyFont="0" applyAlignment="0" applyProtection="0"/>
    <xf numFmtId="0" fontId="83" fillId="80" borderId="48" applyNumberFormat="0" applyAlignment="0" applyProtection="0"/>
    <xf numFmtId="4" fontId="50" fillId="59" borderId="53" applyNumberFormat="0" applyProtection="0">
      <alignment vertical="center"/>
    </xf>
    <xf numFmtId="4" fontId="84" fillId="59" borderId="53" applyNumberFormat="0" applyProtection="0">
      <alignment vertical="center"/>
    </xf>
    <xf numFmtId="4" fontId="50" fillId="59" borderId="53" applyNumberFormat="0" applyProtection="0">
      <alignment horizontal="left" vertical="center" indent="1"/>
    </xf>
    <xf numFmtId="0" fontId="50" fillId="59" borderId="53" applyNumberFormat="0" applyProtection="0">
      <alignment horizontal="left" vertical="top" indent="1"/>
    </xf>
    <xf numFmtId="4" fontId="50" fillId="61" borderId="0" applyNumberFormat="0" applyProtection="0">
      <alignment horizontal="left" vertical="center" indent="1"/>
    </xf>
    <xf numFmtId="4" fontId="49" fillId="40" borderId="53" applyNumberFormat="0" applyProtection="0">
      <alignment horizontal="right" vertical="center"/>
    </xf>
    <xf numFmtId="4" fontId="49" fillId="46" borderId="53" applyNumberFormat="0" applyProtection="0">
      <alignment horizontal="right" vertical="center"/>
    </xf>
    <xf numFmtId="4" fontId="49" fillId="54" borderId="53" applyNumberFormat="0" applyProtection="0">
      <alignment horizontal="right" vertical="center"/>
    </xf>
    <xf numFmtId="4" fontId="49" fillId="48" borderId="53" applyNumberFormat="0" applyProtection="0">
      <alignment horizontal="right" vertical="center"/>
    </xf>
    <xf numFmtId="4" fontId="49" fillId="52" borderId="53" applyNumberFormat="0" applyProtection="0">
      <alignment horizontal="right" vertical="center"/>
    </xf>
    <xf numFmtId="4" fontId="49" fillId="56" borderId="53" applyNumberFormat="0" applyProtection="0">
      <alignment horizontal="right" vertical="center"/>
    </xf>
    <xf numFmtId="4" fontId="49" fillId="55" borderId="53" applyNumberFormat="0" applyProtection="0">
      <alignment horizontal="right" vertical="center"/>
    </xf>
    <xf numFmtId="4" fontId="49" fillId="85" borderId="53" applyNumberFormat="0" applyProtection="0">
      <alignment horizontal="right" vertical="center"/>
    </xf>
    <xf numFmtId="4" fontId="49" fillId="47" borderId="53" applyNumberFormat="0" applyProtection="0">
      <alignment horizontal="right" vertical="center"/>
    </xf>
    <xf numFmtId="4" fontId="50" fillId="86" borderId="54" applyNumberFormat="0" applyProtection="0">
      <alignment horizontal="left" vertical="center" indent="1"/>
    </xf>
    <xf numFmtId="4" fontId="49" fillId="87" borderId="0" applyNumberFormat="0" applyProtection="0">
      <alignment horizontal="left" vertical="center" indent="1"/>
    </xf>
    <xf numFmtId="4" fontId="85" fillId="63" borderId="0" applyNumberFormat="0" applyProtection="0">
      <alignment horizontal="left" vertical="center" indent="1"/>
    </xf>
    <xf numFmtId="4" fontId="49" fillId="61" borderId="53" applyNumberFormat="0" applyProtection="0">
      <alignment horizontal="right" vertical="center"/>
    </xf>
    <xf numFmtId="4" fontId="49" fillId="87" borderId="0" applyNumberFormat="0" applyProtection="0">
      <alignment horizontal="left" vertical="center" indent="1"/>
    </xf>
    <xf numFmtId="4" fontId="49" fillId="61" borderId="0" applyNumberFormat="0" applyProtection="0">
      <alignment horizontal="left" vertical="center" indent="1"/>
    </xf>
    <xf numFmtId="0" fontId="2" fillId="63" borderId="53" applyNumberFormat="0" applyProtection="0">
      <alignment horizontal="left" vertical="center" indent="1"/>
    </xf>
    <xf numFmtId="0" fontId="2" fillId="63" borderId="53" applyNumberFormat="0" applyProtection="0">
      <alignment horizontal="left" vertical="top" indent="1"/>
    </xf>
    <xf numFmtId="0" fontId="2" fillId="61" borderId="53" applyNumberFormat="0" applyProtection="0">
      <alignment horizontal="left" vertical="center" indent="1"/>
    </xf>
    <xf numFmtId="0" fontId="2" fillId="61" borderId="53" applyNumberFormat="0" applyProtection="0">
      <alignment horizontal="left" vertical="top" indent="1"/>
    </xf>
    <xf numFmtId="0" fontId="2" fillId="45" borderId="53" applyNumberFormat="0" applyProtection="0">
      <alignment horizontal="left" vertical="center" indent="1"/>
    </xf>
    <xf numFmtId="0" fontId="2" fillId="45" borderId="53" applyNumberFormat="0" applyProtection="0">
      <alignment horizontal="left" vertical="top" indent="1"/>
    </xf>
    <xf numFmtId="0" fontId="2" fillId="87" borderId="53" applyNumberFormat="0" applyProtection="0">
      <alignment horizontal="left" vertical="center" indent="1"/>
    </xf>
    <xf numFmtId="0" fontId="2" fillId="87" borderId="53" applyNumberFormat="0" applyProtection="0">
      <alignment horizontal="left" vertical="top" indent="1"/>
    </xf>
    <xf numFmtId="0" fontId="2" fillId="62" borderId="55" applyNumberFormat="0">
      <protection locked="0"/>
    </xf>
    <xf numFmtId="4" fontId="49" fillId="60" borderId="53" applyNumberFormat="0" applyProtection="0">
      <alignment vertical="center"/>
    </xf>
    <xf numFmtId="4" fontId="86" fillId="60" borderId="53" applyNumberFormat="0" applyProtection="0">
      <alignment vertical="center"/>
    </xf>
    <xf numFmtId="4" fontId="49" fillId="60" borderId="53" applyNumberFormat="0" applyProtection="0">
      <alignment horizontal="left" vertical="center" indent="1"/>
    </xf>
    <xf numFmtId="0" fontId="49" fillId="60" borderId="53" applyNumberFormat="0" applyProtection="0">
      <alignment horizontal="left" vertical="top" indent="1"/>
    </xf>
    <xf numFmtId="4" fontId="49" fillId="87" borderId="53" applyNumberFormat="0" applyProtection="0">
      <alignment horizontal="right" vertical="center"/>
    </xf>
    <xf numFmtId="4" fontId="86" fillId="87" borderId="53" applyNumberFormat="0" applyProtection="0">
      <alignment horizontal="right" vertical="center"/>
    </xf>
    <xf numFmtId="4" fontId="49" fillId="61" borderId="53" applyNumberFormat="0" applyProtection="0">
      <alignment horizontal="left" vertical="center" indent="1"/>
    </xf>
    <xf numFmtId="0" fontId="49" fillId="61" borderId="53" applyNumberFormat="0" applyProtection="0">
      <alignment horizontal="left" vertical="top" indent="1"/>
    </xf>
    <xf numFmtId="4" fontId="87" fillId="88" borderId="0" applyNumberFormat="0" applyProtection="0">
      <alignment horizontal="left" vertical="center" indent="1"/>
    </xf>
    <xf numFmtId="4" fontId="88" fillId="87" borderId="53" applyNumberFormat="0" applyProtection="0">
      <alignment horizontal="right" vertical="center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74" fillId="0" borderId="56" applyNumberFormat="0" applyFill="0" applyAlignment="0" applyProtection="0"/>
    <xf numFmtId="0" fontId="90" fillId="0" borderId="0" applyNumberFormat="0" applyFill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9" fillId="77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1" borderId="0" applyNumberFormat="0" applyBorder="0" applyAlignment="0" applyProtection="0"/>
    <xf numFmtId="0" fontId="69" fillId="76" borderId="0" applyNumberFormat="0" applyBorder="0" applyAlignment="0" applyProtection="0"/>
    <xf numFmtId="0" fontId="1" fillId="0" borderId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7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9" fontId="2" fillId="0" borderId="0" applyFont="0" applyFill="0" applyBorder="0" applyAlignment="0" applyProtection="0"/>
    <xf numFmtId="0" fontId="69" fillId="71" borderId="0" applyNumberFormat="0" applyBorder="0" applyAlignment="0" applyProtection="0"/>
    <xf numFmtId="0" fontId="69" fillId="77" borderId="0" applyNumberFormat="0" applyBorder="0" applyAlignment="0" applyProtection="0"/>
    <xf numFmtId="0" fontId="69" fillId="76" borderId="0" applyNumberFormat="0" applyBorder="0" applyAlignment="0" applyProtection="0"/>
    <xf numFmtId="0" fontId="69" fillId="75" borderId="0" applyNumberFormat="0" applyBorder="0" applyAlignment="0" applyProtection="0"/>
    <xf numFmtId="0" fontId="69" fillId="68" borderId="0" applyNumberFormat="0" applyBorder="0" applyAlignment="0" applyProtection="0"/>
    <xf numFmtId="0" fontId="69" fillId="64" borderId="0" applyNumberFormat="0" applyBorder="0" applyAlignment="0" applyProtection="0"/>
    <xf numFmtId="0" fontId="2" fillId="0" borderId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2" fillId="0" borderId="0" applyFont="0" applyFill="0" applyBorder="0" applyAlignment="0" applyProtection="0"/>
    <xf numFmtId="0" fontId="48" fillId="18" borderId="0" applyNumberFormat="0" applyBorder="0" applyAlignment="0" applyProtection="0"/>
    <xf numFmtId="0" fontId="48" fillId="22" borderId="0" applyNumberFormat="0" applyBorder="0" applyAlignment="0" applyProtection="0"/>
    <xf numFmtId="0" fontId="48" fillId="26" borderId="0" applyNumberFormat="0" applyBorder="0" applyAlignment="0" applyProtection="0"/>
    <xf numFmtId="0" fontId="48" fillId="30" borderId="0" applyNumberFormat="0" applyBorder="0" applyAlignment="0" applyProtection="0"/>
    <xf numFmtId="0" fontId="48" fillId="34" borderId="0" applyNumberFormat="0" applyBorder="0" applyAlignment="0" applyProtection="0"/>
    <xf numFmtId="0" fontId="48" fillId="38" borderId="0" applyNumberFormat="0" applyBorder="0" applyAlignment="0" applyProtection="0"/>
    <xf numFmtId="0" fontId="54" fillId="57" borderId="4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1" fillId="44" borderId="41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0" borderId="47" applyNumberFormat="0" applyFont="0" applyAlignment="0" applyProtection="0"/>
    <xf numFmtId="0" fontId="64" fillId="57" borderId="48" applyNumberFormat="0" applyAlignment="0" applyProtection="0"/>
    <xf numFmtId="0" fontId="66" fillId="0" borderId="49" applyNumberFormat="0" applyFill="0" applyAlignment="0" applyProtection="0"/>
    <xf numFmtId="0" fontId="48" fillId="15" borderId="0" applyNumberFormat="0" applyBorder="0" applyAlignment="0" applyProtection="0"/>
    <xf numFmtId="0" fontId="48" fillId="19" borderId="0" applyNumberFormat="0" applyBorder="0" applyAlignment="0" applyProtection="0"/>
    <xf numFmtId="0" fontId="48" fillId="23" borderId="0" applyNumberFormat="0" applyBorder="0" applyAlignment="0" applyProtection="0"/>
    <xf numFmtId="0" fontId="48" fillId="27" borderId="0" applyNumberFormat="0" applyBorder="0" applyAlignment="0" applyProtection="0"/>
    <xf numFmtId="0" fontId="48" fillId="31" borderId="0" applyNumberFormat="0" applyBorder="0" applyAlignment="0" applyProtection="0"/>
    <xf numFmtId="0" fontId="48" fillId="35" borderId="0" applyNumberFormat="0" applyBorder="0" applyAlignment="0" applyProtection="0"/>
    <xf numFmtId="0" fontId="1" fillId="14" borderId="39" applyNumberFormat="0" applyFont="0" applyAlignment="0" applyProtection="0"/>
    <xf numFmtId="0" fontId="1" fillId="14" borderId="39" applyNumberFormat="0" applyFont="0" applyAlignment="0" applyProtection="0"/>
    <xf numFmtId="0" fontId="1" fillId="14" borderId="39" applyNumberFormat="0" applyFont="0" applyAlignment="0" applyProtection="0"/>
    <xf numFmtId="0" fontId="1" fillId="14" borderId="39" applyNumberFormat="0" applyFont="0" applyAlignment="0" applyProtection="0"/>
    <xf numFmtId="0" fontId="51" fillId="60" borderId="47" applyNumberFormat="0" applyFont="0" applyAlignment="0" applyProtection="0"/>
    <xf numFmtId="0" fontId="1" fillId="14" borderId="39" applyNumberFormat="0" applyFont="0" applyAlignment="0" applyProtection="0"/>
    <xf numFmtId="0" fontId="42" fillId="12" borderId="35" applyNumberFormat="0" applyAlignment="0" applyProtection="0"/>
    <xf numFmtId="0" fontId="54" fillId="57" borderId="41" applyNumberFormat="0" applyAlignment="0" applyProtection="0"/>
    <xf numFmtId="0" fontId="37" fillId="8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0" borderId="32" applyNumberFormat="0" applyFill="0" applyAlignment="0" applyProtection="0"/>
    <xf numFmtId="0" fontId="35" fillId="0" borderId="33" applyNumberFormat="0" applyFill="0" applyAlignment="0" applyProtection="0"/>
    <xf numFmtId="0" fontId="36" fillId="0" borderId="34" applyNumberFormat="0" applyFill="0" applyAlignment="0" applyProtection="0"/>
    <xf numFmtId="0" fontId="3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9" fillId="10" borderId="0" applyNumberFormat="0" applyBorder="0" applyAlignment="0" applyProtection="0"/>
    <xf numFmtId="0" fontId="47" fillId="0" borderId="40" applyNumberFormat="0" applyFill="0" applyAlignment="0" applyProtection="0"/>
    <xf numFmtId="0" fontId="66" fillId="0" borderId="49" applyNumberFormat="0" applyFill="0" applyAlignment="0" applyProtection="0"/>
    <xf numFmtId="0" fontId="41" fillId="12" borderId="36" applyNumberFormat="0" applyAlignment="0" applyProtection="0"/>
    <xf numFmtId="0" fontId="64" fillId="57" borderId="48" applyNumberFormat="0" applyAlignment="0" applyProtection="0"/>
    <xf numFmtId="0" fontId="40" fillId="11" borderId="35" applyNumberFormat="0" applyAlignment="0" applyProtection="0"/>
    <xf numFmtId="0" fontId="61" fillId="44" borderId="41" applyNumberFormat="0" applyAlignment="0" applyProtection="0"/>
    <xf numFmtId="0" fontId="38" fillId="9" borderId="0" applyNumberFormat="0" applyBorder="0" applyAlignment="0" applyProtection="0"/>
    <xf numFmtId="0" fontId="44" fillId="13" borderId="38" applyNumberFormat="0" applyAlignment="0" applyProtection="0"/>
    <xf numFmtId="0" fontId="43" fillId="0" borderId="37" applyNumberFormat="0" applyFill="0" applyAlignment="0" applyProtection="0"/>
    <xf numFmtId="0" fontId="2" fillId="0" borderId="0"/>
    <xf numFmtId="0" fontId="2" fillId="14" borderId="39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66" fillId="0" borderId="49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53" fillId="40" borderId="0" applyNumberFormat="0" applyBorder="0" applyAlignment="0" applyProtection="0"/>
    <xf numFmtId="0" fontId="55" fillId="58" borderId="42" applyNumberFormat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5" borderId="0" applyNumberFormat="0" applyBorder="0" applyAlignment="0" applyProtection="0"/>
    <xf numFmtId="0" fontId="51" fillId="39" borderId="0" applyNumberFormat="0" applyBorder="0" applyAlignment="0" applyProtection="0"/>
    <xf numFmtId="0" fontId="51" fillId="41" borderId="0" applyNumberFormat="0" applyBorder="0" applyAlignment="0" applyProtection="0"/>
    <xf numFmtId="0" fontId="51" fillId="43" borderId="0" applyNumberFormat="0" applyBorder="0" applyAlignment="0" applyProtection="0"/>
    <xf numFmtId="0" fontId="51" fillId="47" borderId="0" applyNumberFormat="0" applyBorder="0" applyAlignment="0" applyProtection="0"/>
    <xf numFmtId="0" fontId="52" fillId="49" borderId="0" applyNumberFormat="0" applyBorder="0" applyAlignment="0" applyProtection="0"/>
    <xf numFmtId="0" fontId="52" fillId="51" borderId="0" applyNumberFormat="0" applyBorder="0" applyAlignment="0" applyProtection="0"/>
    <xf numFmtId="0" fontId="52" fillId="55" borderId="0" applyNumberFormat="0" applyBorder="0" applyAlignment="0" applyProtection="0"/>
    <xf numFmtId="0" fontId="60" fillId="0" borderId="0" applyNumberFormat="0" applyFill="0" applyBorder="0" applyAlignment="0" applyProtection="0"/>
    <xf numFmtId="0" fontId="2" fillId="60" borderId="47" applyNumberFormat="0" applyFont="0" applyAlignment="0" applyProtection="0"/>
    <xf numFmtId="0" fontId="64" fillId="57" borderId="48" applyNumberFormat="0" applyAlignment="0" applyProtection="0"/>
    <xf numFmtId="0" fontId="59" fillId="0" borderId="44" applyNumberFormat="0" applyFill="0" applyAlignment="0" applyProtection="0"/>
    <xf numFmtId="0" fontId="2" fillId="0" borderId="0"/>
    <xf numFmtId="0" fontId="69" fillId="71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51" fillId="40" borderId="0" applyNumberFormat="0" applyBorder="0" applyAlignment="0" applyProtection="0"/>
    <xf numFmtId="0" fontId="51" fillId="45" borderId="0" applyNumberFormat="0" applyBorder="0" applyAlignment="0" applyProtection="0"/>
    <xf numFmtId="0" fontId="51" fillId="45" borderId="0" applyNumberFormat="0" applyBorder="0" applyAlignment="0" applyProtection="0"/>
    <xf numFmtId="0" fontId="52" fillId="47" borderId="0" applyNumberFormat="0" applyBorder="0" applyAlignment="0" applyProtection="0"/>
    <xf numFmtId="0" fontId="52" fillId="53" borderId="0" applyNumberFormat="0" applyBorder="0" applyAlignment="0" applyProtection="0"/>
    <xf numFmtId="0" fontId="52" fillId="51" borderId="0" applyNumberFormat="0" applyBorder="0" applyAlignment="0" applyProtection="0"/>
    <xf numFmtId="0" fontId="57" fillId="41" borderId="0" applyNumberFormat="0" applyBorder="0" applyAlignment="0" applyProtection="0"/>
    <xf numFmtId="0" fontId="62" fillId="0" borderId="46" applyNumberFormat="0" applyFill="0" applyAlignment="0" applyProtection="0"/>
    <xf numFmtId="0" fontId="65" fillId="0" borderId="0" applyNumberFormat="0" applyFill="0" applyBorder="0" applyAlignment="0" applyProtection="0"/>
    <xf numFmtId="0" fontId="51" fillId="42" borderId="0" applyNumberFormat="0" applyBorder="0" applyAlignment="0" applyProtection="0"/>
    <xf numFmtId="0" fontId="51" fillId="44" borderId="0" applyNumberFormat="0" applyBorder="0" applyAlignment="0" applyProtection="0"/>
    <xf numFmtId="0" fontId="51" fillId="46" borderId="0" applyNumberFormat="0" applyBorder="0" applyAlignment="0" applyProtection="0"/>
    <xf numFmtId="0" fontId="51" fillId="42" borderId="0" applyNumberFormat="0" applyBorder="0" applyAlignment="0" applyProtection="0"/>
    <xf numFmtId="0" fontId="51" fillId="48" borderId="0" applyNumberFormat="0" applyBorder="0" applyAlignment="0" applyProtection="0"/>
    <xf numFmtId="0" fontId="52" fillId="46" borderId="0" applyNumberFormat="0" applyBorder="0" applyAlignment="0" applyProtection="0"/>
    <xf numFmtId="0" fontId="52" fillId="50" borderId="0" applyNumberFormat="0" applyBorder="0" applyAlignment="0" applyProtection="0"/>
    <xf numFmtId="0" fontId="52" fillId="52" borderId="0" applyNumberFormat="0" applyBorder="0" applyAlignment="0" applyProtection="0"/>
    <xf numFmtId="0" fontId="52" fillId="54" borderId="0" applyNumberFormat="0" applyBorder="0" applyAlignment="0" applyProtection="0"/>
    <xf numFmtId="0" fontId="52" fillId="50" borderId="0" applyNumberFormat="0" applyBorder="0" applyAlignment="0" applyProtection="0"/>
    <xf numFmtId="0" fontId="52" fillId="56" borderId="0" applyNumberFormat="0" applyBorder="0" applyAlignment="0" applyProtection="0"/>
    <xf numFmtId="0" fontId="54" fillId="57" borderId="41" applyNumberFormat="0" applyAlignment="0" applyProtection="0"/>
    <xf numFmtId="0" fontId="56" fillId="0" borderId="0" applyNumberFormat="0" applyFill="0" applyBorder="0" applyAlignment="0" applyProtection="0"/>
    <xf numFmtId="0" fontId="58" fillId="0" borderId="43" applyNumberFormat="0" applyFill="0" applyAlignment="0" applyProtection="0"/>
    <xf numFmtId="0" fontId="60" fillId="0" borderId="45" applyNumberFormat="0" applyFill="0" applyAlignment="0" applyProtection="0"/>
    <xf numFmtId="0" fontId="61" fillId="44" borderId="41" applyNumberFormat="0" applyAlignment="0" applyProtection="0"/>
    <xf numFmtId="0" fontId="63" fillId="59" borderId="0" applyNumberFormat="0" applyBorder="0" applyAlignment="0" applyProtection="0"/>
    <xf numFmtId="0" fontId="66" fillId="0" borderId="49" applyNumberFormat="0" applyFill="0" applyAlignment="0" applyProtection="0"/>
    <xf numFmtId="0" fontId="67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69" fillId="76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5" borderId="0" applyNumberFormat="0" applyBorder="0" applyAlignment="0" applyProtection="0"/>
    <xf numFmtId="0" fontId="69" fillId="71" borderId="0" applyNumberFormat="0" applyBorder="0" applyAlignment="0" applyProtection="0"/>
    <xf numFmtId="0" fontId="69" fillId="64" borderId="0" applyNumberFormat="0" applyBorder="0" applyAlignment="0" applyProtection="0"/>
    <xf numFmtId="0" fontId="69" fillId="76" borderId="0" applyNumberFormat="0" applyBorder="0" applyAlignment="0" applyProtection="0"/>
    <xf numFmtId="0" fontId="69" fillId="75" borderId="0" applyNumberFormat="0" applyBorder="0" applyAlignment="0" applyProtection="0"/>
    <xf numFmtId="0" fontId="69" fillId="68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69" fillId="71" borderId="0" applyNumberFormat="0" applyBorder="0" applyAlignment="0" applyProtection="0"/>
    <xf numFmtId="0" fontId="69" fillId="77" borderId="0" applyNumberFormat="0" applyBorder="0" applyAlignment="0" applyProtection="0"/>
    <xf numFmtId="0" fontId="69" fillId="75" borderId="0" applyNumberFormat="0" applyBorder="0" applyAlignment="0" applyProtection="0"/>
    <xf numFmtId="0" fontId="69" fillId="77" borderId="0" applyNumberFormat="0" applyBorder="0" applyAlignment="0" applyProtection="0"/>
    <xf numFmtId="0" fontId="69" fillId="77" borderId="0" applyNumberFormat="0" applyBorder="0" applyAlignment="0" applyProtection="0"/>
    <xf numFmtId="0" fontId="69" fillId="77" borderId="0" applyNumberFormat="0" applyBorder="0" applyAlignment="0" applyProtection="0"/>
    <xf numFmtId="0" fontId="69" fillId="68" borderId="0" applyNumberFormat="0" applyBorder="0" applyAlignment="0" applyProtection="0"/>
    <xf numFmtId="0" fontId="69" fillId="76" borderId="0" applyNumberFormat="0" applyBorder="0" applyAlignment="0" applyProtection="0"/>
    <xf numFmtId="0" fontId="69" fillId="64" borderId="0" applyNumberFormat="0" applyBorder="0" applyAlignment="0" applyProtection="0"/>
    <xf numFmtId="0" fontId="69" fillId="75" borderId="0" applyNumberFormat="0" applyBorder="0" applyAlignment="0" applyProtection="0"/>
    <xf numFmtId="0" fontId="69" fillId="71" borderId="0" applyNumberFormat="0" applyBorder="0" applyAlignment="0" applyProtection="0"/>
    <xf numFmtId="0" fontId="69" fillId="68" borderId="0" applyNumberFormat="0" applyBorder="0" applyAlignment="0" applyProtection="0"/>
    <xf numFmtId="0" fontId="69" fillId="64" borderId="0" applyNumberFormat="0" applyBorder="0" applyAlignment="0" applyProtection="0"/>
    <xf numFmtId="0" fontId="69" fillId="76" borderId="0" applyNumberFormat="0" applyBorder="0" applyAlignment="0" applyProtection="0"/>
    <xf numFmtId="0" fontId="69" fillId="75" borderId="0" applyNumberFormat="0" applyBorder="0" applyAlignment="0" applyProtection="0"/>
    <xf numFmtId="0" fontId="69" fillId="7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171" fontId="2" fillId="0" borderId="0" applyFont="0" applyFill="0" applyBorder="0" applyAlignment="0" applyProtection="0"/>
    <xf numFmtId="0" fontId="69" fillId="77" borderId="0" applyNumberFormat="0" applyBorder="0" applyAlignment="0" applyProtection="0"/>
    <xf numFmtId="0" fontId="69" fillId="76" borderId="0" applyNumberFormat="0" applyBorder="0" applyAlignment="0" applyProtection="0"/>
    <xf numFmtId="0" fontId="69" fillId="75" borderId="0" applyNumberFormat="0" applyBorder="0" applyAlignment="0" applyProtection="0"/>
    <xf numFmtId="0" fontId="69" fillId="71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69" fillId="64" borderId="0" applyNumberFormat="0" applyBorder="0" applyAlignment="0" applyProtection="0"/>
    <xf numFmtId="0" fontId="57" fillId="41" borderId="0" applyNumberFormat="0" applyBorder="0" applyAlignment="0" applyProtection="0"/>
    <xf numFmtId="0" fontId="6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8" fillId="0" borderId="43" applyNumberFormat="0" applyFill="0" applyAlignment="0" applyProtection="0"/>
    <xf numFmtId="0" fontId="59" fillId="0" borderId="44" applyNumberFormat="0" applyFill="0" applyAlignment="0" applyProtection="0"/>
    <xf numFmtId="0" fontId="60" fillId="0" borderId="45" applyNumberFormat="0" applyFill="0" applyAlignment="0" applyProtection="0"/>
    <xf numFmtId="0" fontId="60" fillId="0" borderId="0" applyNumberFormat="0" applyFill="0" applyBorder="0" applyAlignment="0" applyProtection="0"/>
    <xf numFmtId="0" fontId="63" fillId="59" borderId="0" applyNumberFormat="0" applyBorder="0" applyAlignment="0" applyProtection="0"/>
    <xf numFmtId="0" fontId="53" fillId="40" borderId="0" applyNumberFormat="0" applyBorder="0" applyAlignment="0" applyProtection="0"/>
    <xf numFmtId="0" fontId="55" fillId="58" borderId="42" applyNumberFormat="0" applyAlignment="0" applyProtection="0"/>
    <xf numFmtId="0" fontId="62" fillId="0" borderId="46" applyNumberFormat="0" applyFill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" fontId="49" fillId="87" borderId="0" applyNumberFormat="0" applyProtection="0">
      <alignment horizontal="left" vertical="center" indent="1"/>
    </xf>
    <xf numFmtId="4" fontId="49" fillId="61" borderId="0" applyNumberFormat="0" applyProtection="0">
      <alignment horizontal="left" vertical="center" indent="1"/>
    </xf>
    <xf numFmtId="0" fontId="2" fillId="63" borderId="53" applyNumberFormat="0" applyProtection="0">
      <alignment horizontal="left" vertical="center" indent="1"/>
    </xf>
    <xf numFmtId="0" fontId="2" fillId="63" borderId="53" applyNumberFormat="0" applyProtection="0">
      <alignment horizontal="left" vertical="top" indent="1"/>
    </xf>
    <xf numFmtId="0" fontId="2" fillId="61" borderId="53" applyNumberFormat="0" applyProtection="0">
      <alignment horizontal="left" vertical="center" indent="1"/>
    </xf>
    <xf numFmtId="0" fontId="2" fillId="61" borderId="53" applyNumberFormat="0" applyProtection="0">
      <alignment horizontal="left" vertical="top" indent="1"/>
    </xf>
    <xf numFmtId="0" fontId="2" fillId="45" borderId="53" applyNumberFormat="0" applyProtection="0">
      <alignment horizontal="left" vertical="center" indent="1"/>
    </xf>
    <xf numFmtId="0" fontId="2" fillId="45" borderId="53" applyNumberFormat="0" applyProtection="0">
      <alignment horizontal="left" vertical="top" indent="1"/>
    </xf>
    <xf numFmtId="0" fontId="2" fillId="87" borderId="53" applyNumberFormat="0" applyProtection="0">
      <alignment horizontal="left" vertical="center" indent="1"/>
    </xf>
    <xf numFmtId="0" fontId="2" fillId="87" borderId="53" applyNumberFormat="0" applyProtection="0">
      <alignment horizontal="left" vertical="top" indent="1"/>
    </xf>
    <xf numFmtId="0" fontId="2" fillId="62" borderId="55" applyNumberFormat="0">
      <protection locked="0"/>
    </xf>
    <xf numFmtId="0" fontId="69" fillId="68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69" fillId="77" borderId="0" applyNumberFormat="0" applyBorder="0" applyAlignment="0" applyProtection="0"/>
    <xf numFmtId="0" fontId="69" fillId="76" borderId="0" applyNumberFormat="0" applyBorder="0" applyAlignment="0" applyProtection="0"/>
    <xf numFmtId="0" fontId="69" fillId="75" borderId="0" applyNumberFormat="0" applyBorder="0" applyAlignment="0" applyProtection="0"/>
    <xf numFmtId="0" fontId="69" fillId="71" borderId="0" applyNumberFormat="0" applyBorder="0" applyAlignment="0" applyProtection="0"/>
    <xf numFmtId="0" fontId="69" fillId="68" borderId="0" applyNumberFormat="0" applyBorder="0" applyAlignment="0" applyProtection="0"/>
    <xf numFmtId="0" fontId="69" fillId="64" borderId="0" applyNumberFormat="0" applyBorder="0" applyAlignment="0" applyProtection="0"/>
    <xf numFmtId="17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1" fillId="0" borderId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69" fillId="77" borderId="0" applyNumberFormat="0" applyBorder="0" applyAlignment="0" applyProtection="0"/>
    <xf numFmtId="0" fontId="69" fillId="76" borderId="0" applyNumberFormat="0" applyBorder="0" applyAlignment="0" applyProtection="0"/>
    <xf numFmtId="0" fontId="69" fillId="75" borderId="0" applyNumberFormat="0" applyBorder="0" applyAlignment="0" applyProtection="0"/>
    <xf numFmtId="0" fontId="2" fillId="0" borderId="0"/>
    <xf numFmtId="0" fontId="69" fillId="71" borderId="0" applyNumberFormat="0" applyBorder="0" applyAlignment="0" applyProtection="0"/>
    <xf numFmtId="0" fontId="69" fillId="68" borderId="0" applyNumberFormat="0" applyBorder="0" applyAlignment="0" applyProtection="0"/>
    <xf numFmtId="9" fontId="2" fillId="0" borderId="0" applyFont="0" applyFill="0" applyBorder="0" applyAlignment="0" applyProtection="0"/>
    <xf numFmtId="0" fontId="69" fillId="64" borderId="0" applyNumberFormat="0" applyBorder="0" applyAlignment="0" applyProtection="0"/>
    <xf numFmtId="164" fontId="2" fillId="0" borderId="0" applyFont="0" applyFill="0" applyBorder="0" applyAlignment="0" applyProtection="0"/>
    <xf numFmtId="0" fontId="66" fillId="0" borderId="49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66" fillId="0" borderId="49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69" fillId="64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69" fillId="77" borderId="0" applyNumberFormat="0" applyBorder="0" applyAlignment="0" applyProtection="0"/>
    <xf numFmtId="0" fontId="69" fillId="76" borderId="0" applyNumberFormat="0" applyBorder="0" applyAlignment="0" applyProtection="0"/>
    <xf numFmtId="0" fontId="69" fillId="75" borderId="0" applyNumberFormat="0" applyBorder="0" applyAlignment="0" applyProtection="0"/>
    <xf numFmtId="0" fontId="69" fillId="77" borderId="0" applyNumberFormat="0" applyBorder="0" applyAlignment="0" applyProtection="0"/>
    <xf numFmtId="0" fontId="69" fillId="76" borderId="0" applyNumberFormat="0" applyBorder="0" applyAlignment="0" applyProtection="0"/>
    <xf numFmtId="0" fontId="69" fillId="76" borderId="0" applyNumberFormat="0" applyBorder="0" applyAlignment="0" applyProtection="0"/>
    <xf numFmtId="0" fontId="69" fillId="75" borderId="0" applyNumberFormat="0" applyBorder="0" applyAlignment="0" applyProtection="0"/>
    <xf numFmtId="0" fontId="69" fillId="71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64" borderId="0" applyNumberFormat="0" applyBorder="0" applyAlignment="0" applyProtection="0"/>
    <xf numFmtId="0" fontId="69" fillId="64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5" borderId="0" applyNumberFormat="0" applyBorder="0" applyAlignment="0" applyProtection="0"/>
    <xf numFmtId="0" fontId="69" fillId="68" borderId="0" applyNumberFormat="0" applyBorder="0" applyAlignment="0" applyProtection="0"/>
    <xf numFmtId="0" fontId="69" fillId="77" borderId="0" applyNumberFormat="0" applyBorder="0" applyAlignment="0" applyProtection="0"/>
    <xf numFmtId="0" fontId="69" fillId="71" borderId="0" applyNumberFormat="0" applyBorder="0" applyAlignment="0" applyProtection="0"/>
    <xf numFmtId="0" fontId="69" fillId="77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64" borderId="0" applyNumberFormat="0" applyBorder="0" applyAlignment="0" applyProtection="0"/>
    <xf numFmtId="0" fontId="69" fillId="68" borderId="0" applyNumberFormat="0" applyBorder="0" applyAlignment="0" applyProtection="0"/>
    <xf numFmtId="0" fontId="69" fillId="71" borderId="0" applyNumberFormat="0" applyBorder="0" applyAlignment="0" applyProtection="0"/>
    <xf numFmtId="0" fontId="69" fillId="71" borderId="0" applyNumberFormat="0" applyBorder="0" applyAlignment="0" applyProtection="0"/>
    <xf numFmtId="0" fontId="69" fillId="75" borderId="0" applyNumberFormat="0" applyBorder="0" applyAlignment="0" applyProtection="0"/>
    <xf numFmtId="0" fontId="69" fillId="75" borderId="0" applyNumberFormat="0" applyBorder="0" applyAlignment="0" applyProtection="0"/>
    <xf numFmtId="0" fontId="69" fillId="76" borderId="0" applyNumberFormat="0" applyBorder="0" applyAlignment="0" applyProtection="0"/>
    <xf numFmtId="0" fontId="69" fillId="76" borderId="0" applyNumberFormat="0" applyBorder="0" applyAlignment="0" applyProtection="0"/>
    <xf numFmtId="0" fontId="69" fillId="77" borderId="0" applyNumberFormat="0" applyBorder="0" applyAlignment="0" applyProtection="0"/>
    <xf numFmtId="0" fontId="69" fillId="77" borderId="0" applyNumberFormat="0" applyBorder="0" applyAlignment="0" applyProtection="0"/>
    <xf numFmtId="0" fontId="69" fillId="77" borderId="0" applyNumberFormat="0" applyBorder="0" applyAlignment="0" applyProtection="0"/>
    <xf numFmtId="0" fontId="69" fillId="76" borderId="0" applyNumberFormat="0" applyBorder="0" applyAlignment="0" applyProtection="0"/>
    <xf numFmtId="0" fontId="2" fillId="0" borderId="0"/>
    <xf numFmtId="0" fontId="69" fillId="75" borderId="0" applyNumberFormat="0" applyBorder="0" applyAlignment="0" applyProtection="0"/>
    <xf numFmtId="9" fontId="2" fillId="0" borderId="0" applyFont="0" applyFill="0" applyBorder="0" applyAlignment="0" applyProtection="0"/>
    <xf numFmtId="0" fontId="69" fillId="71" borderId="0" applyNumberFormat="0" applyBorder="0" applyAlignment="0" applyProtection="0"/>
    <xf numFmtId="0" fontId="69" fillId="68" borderId="0" applyNumberFormat="0" applyBorder="0" applyAlignment="0" applyProtection="0"/>
    <xf numFmtId="0" fontId="69" fillId="6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2" fillId="0" borderId="0"/>
  </cellStyleXfs>
  <cellXfs count="16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/>
    </xf>
    <xf numFmtId="0" fontId="28" fillId="0" borderId="30" xfId="0" applyFont="1" applyFill="1" applyBorder="1" applyAlignment="1">
      <alignment horizontal="right" indent="1"/>
    </xf>
    <xf numFmtId="0" fontId="28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14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2" fontId="6" fillId="0" borderId="31" xfId="7" applyNumberFormat="1" applyFont="1" applyBorder="1" applyAlignment="1">
      <alignment horizontal="right"/>
    </xf>
    <xf numFmtId="168" fontId="6" fillId="0" borderId="31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6" fillId="2" borderId="2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164" fontId="2" fillId="0" borderId="22" xfId="15" applyFont="1" applyFill="1" applyBorder="1" applyAlignment="1">
      <alignment horizontal="right"/>
    </xf>
    <xf numFmtId="169" fontId="0" fillId="0" borderId="22" xfId="0" applyNumberFormat="1" applyFill="1" applyBorder="1" applyAlignment="1">
      <alignment horizontal="center"/>
    </xf>
    <xf numFmtId="0" fontId="22" fillId="7" borderId="22" xfId="0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0" fontId="30" fillId="0" borderId="0" xfId="0" applyFont="1" applyAlignment="1">
      <alignment horizontal="center"/>
    </xf>
    <xf numFmtId="164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right" readingOrder="2"/>
    </xf>
    <xf numFmtId="10" fontId="29" fillId="0" borderId="0" xfId="14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 readingOrder="2"/>
    </xf>
    <xf numFmtId="0" fontId="30" fillId="0" borderId="0" xfId="0" applyFont="1" applyFill="1" applyAlignment="1">
      <alignment horizontal="center"/>
    </xf>
    <xf numFmtId="0" fontId="29" fillId="0" borderId="0" xfId="0" applyFont="1" applyFill="1" applyBorder="1" applyAlignment="1"/>
    <xf numFmtId="164" fontId="29" fillId="0" borderId="0" xfId="13" applyFont="1" applyFill="1" applyBorder="1" applyAlignment="1">
      <alignment horizontal="right"/>
    </xf>
    <xf numFmtId="0" fontId="29" fillId="0" borderId="0" xfId="56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Fill="1" applyAlignment="1">
      <alignment horizontal="right" readingOrder="2"/>
    </xf>
  </cellXfs>
  <cellStyles count="697">
    <cellStyle name="20% - Accent1" xfId="60"/>
    <cellStyle name="20% - Accent1 2" xfId="103"/>
    <cellStyle name="20% - Accent1 3" xfId="399"/>
    <cellStyle name="20% - Accent2" xfId="61"/>
    <cellStyle name="20% - Accent2 2" xfId="104"/>
    <cellStyle name="20% - Accent2 3" xfId="414"/>
    <cellStyle name="20% - Accent3" xfId="62"/>
    <cellStyle name="20% - Accent3 2" xfId="105"/>
    <cellStyle name="20% - Accent3 3" xfId="400"/>
    <cellStyle name="20% - Accent4" xfId="63"/>
    <cellStyle name="20% - Accent4 2" xfId="106"/>
    <cellStyle name="20% - Accent4 3" xfId="423"/>
    <cellStyle name="20% - Accent5" xfId="64"/>
    <cellStyle name="20% - Accent5 2" xfId="107"/>
    <cellStyle name="20% - Accent5 3" xfId="401"/>
    <cellStyle name="20% - Accent6" xfId="65"/>
    <cellStyle name="20% - Accent6 2" xfId="108"/>
    <cellStyle name="20% - Accent6 3" xfId="424"/>
    <cellStyle name="20% - הדגשה1" xfId="33" builtinId="30" customBuiltin="1"/>
    <cellStyle name="20% - הדגשה1 2" xfId="251"/>
    <cellStyle name="20% - הדגשה1 2 2" xfId="252"/>
    <cellStyle name="20% - הדגשה1 3" xfId="253"/>
    <cellStyle name="20% - הדגשה1 3 2" xfId="254"/>
    <cellStyle name="20% - הדגשה1 4" xfId="255"/>
    <cellStyle name="20% - הדגשה1 5" xfId="488"/>
    <cellStyle name="20% - הדגשה2" xfId="37" builtinId="34" customBuiltin="1"/>
    <cellStyle name="20% - הדגשה2 2" xfId="256"/>
    <cellStyle name="20% - הדגשה2 2 2" xfId="257"/>
    <cellStyle name="20% - הדגשה2 3" xfId="258"/>
    <cellStyle name="20% - הדגשה2 3 2" xfId="259"/>
    <cellStyle name="20% - הדגשה2 4" xfId="260"/>
    <cellStyle name="20% - הדגשה2 5" xfId="489"/>
    <cellStyle name="20% - הדגשה3" xfId="41" builtinId="38" customBuiltin="1"/>
    <cellStyle name="20% - הדגשה3 2" xfId="261"/>
    <cellStyle name="20% - הדגשה3 2 2" xfId="262"/>
    <cellStyle name="20% - הדגשה3 3" xfId="263"/>
    <cellStyle name="20% - הדגשה3 3 2" xfId="264"/>
    <cellStyle name="20% - הדגשה3 4" xfId="265"/>
    <cellStyle name="20% - הדגשה3 5" xfId="490"/>
    <cellStyle name="20% - הדגשה4" xfId="45" builtinId="42" customBuiltin="1"/>
    <cellStyle name="20% - הדגשה4 2" xfId="266"/>
    <cellStyle name="20% - הדגשה4 2 2" xfId="267"/>
    <cellStyle name="20% - הדגשה4 3" xfId="268"/>
    <cellStyle name="20% - הדגשה4 3 2" xfId="269"/>
    <cellStyle name="20% - הדגשה4 4" xfId="270"/>
    <cellStyle name="20% - הדגשה4 5" xfId="491"/>
    <cellStyle name="20% - הדגשה5" xfId="49" builtinId="46" customBuiltin="1"/>
    <cellStyle name="20% - הדגשה5 2" xfId="271"/>
    <cellStyle name="20% - הדגשה5 2 2" xfId="272"/>
    <cellStyle name="20% - הדגשה5 3" xfId="273"/>
    <cellStyle name="20% - הדגשה5 3 2" xfId="274"/>
    <cellStyle name="20% - הדגשה5 4" xfId="275"/>
    <cellStyle name="20% - הדגשה5 5" xfId="492"/>
    <cellStyle name="20% - הדגשה6" xfId="53" builtinId="50" customBuiltin="1"/>
    <cellStyle name="20% - הדגשה6 2" xfId="276"/>
    <cellStyle name="20% - הדגשה6 2 2" xfId="277"/>
    <cellStyle name="20% - הדגשה6 3" xfId="278"/>
    <cellStyle name="20% - הדגשה6 3 2" xfId="279"/>
    <cellStyle name="20% - הדגשה6 4" xfId="280"/>
    <cellStyle name="20% - הדגשה6 5" xfId="493"/>
    <cellStyle name="40% - Accent1" xfId="66"/>
    <cellStyle name="40% - Accent1 2" xfId="109"/>
    <cellStyle name="40% - Accent1 3" xfId="415"/>
    <cellStyle name="40% - Accent2" xfId="67"/>
    <cellStyle name="40% - Accent2 2" xfId="110"/>
    <cellStyle name="40% - Accent2 3" xfId="425"/>
    <cellStyle name="40% - Accent3" xfId="68"/>
    <cellStyle name="40% - Accent3 2" xfId="111"/>
    <cellStyle name="40% - Accent3 3" xfId="402"/>
    <cellStyle name="40% - Accent4" xfId="69"/>
    <cellStyle name="40% - Accent4 2" xfId="112"/>
    <cellStyle name="40% - Accent4 3" xfId="426"/>
    <cellStyle name="40% - Accent5" xfId="70"/>
    <cellStyle name="40% - Accent5 2" xfId="113"/>
    <cellStyle name="40% - Accent5 3" xfId="416"/>
    <cellStyle name="40% - Accent6" xfId="71"/>
    <cellStyle name="40% - Accent6 2" xfId="114"/>
    <cellStyle name="40% - Accent6 3" xfId="427"/>
    <cellStyle name="40% - הדגשה1" xfId="34" builtinId="31" customBuiltin="1"/>
    <cellStyle name="40% - הדגשה1 2" xfId="281"/>
    <cellStyle name="40% - הדגשה1 2 2" xfId="282"/>
    <cellStyle name="40% - הדגשה1 3" xfId="283"/>
    <cellStyle name="40% - הדגשה1 3 2" xfId="284"/>
    <cellStyle name="40% - הדגשה1 4" xfId="285"/>
    <cellStyle name="40% - הדגשה1 5" xfId="494"/>
    <cellStyle name="40% - הדגשה2" xfId="38" builtinId="35" customBuiltin="1"/>
    <cellStyle name="40% - הדגשה2 2" xfId="286"/>
    <cellStyle name="40% - הדגשה2 2 2" xfId="287"/>
    <cellStyle name="40% - הדגשה2 3" xfId="288"/>
    <cellStyle name="40% - הדגשה2 3 2" xfId="289"/>
    <cellStyle name="40% - הדגשה2 4" xfId="290"/>
    <cellStyle name="40% - הדגשה2 5" xfId="495"/>
    <cellStyle name="40% - הדגשה3" xfId="42" builtinId="39" customBuiltin="1"/>
    <cellStyle name="40% - הדגשה3 2" xfId="291"/>
    <cellStyle name="40% - הדגשה3 2 2" xfId="292"/>
    <cellStyle name="40% - הדגשה3 3" xfId="293"/>
    <cellStyle name="40% - הדגשה3 3 2" xfId="294"/>
    <cellStyle name="40% - הדגשה3 4" xfId="295"/>
    <cellStyle name="40% - הדגשה3 5" xfId="496"/>
    <cellStyle name="40% - הדגשה4" xfId="46" builtinId="43" customBuiltin="1"/>
    <cellStyle name="40% - הדגשה4 2" xfId="296"/>
    <cellStyle name="40% - הדגשה4 2 2" xfId="297"/>
    <cellStyle name="40% - הדגשה4 3" xfId="298"/>
    <cellStyle name="40% - הדגשה4 3 2" xfId="299"/>
    <cellStyle name="40% - הדגשה4 4" xfId="300"/>
    <cellStyle name="40% - הדגשה4 5" xfId="497"/>
    <cellStyle name="40% - הדגשה5" xfId="50" builtinId="47" customBuiltin="1"/>
    <cellStyle name="40% - הדגשה5 2" xfId="301"/>
    <cellStyle name="40% - הדגשה5 2 2" xfId="302"/>
    <cellStyle name="40% - הדגשה5 3" xfId="303"/>
    <cellStyle name="40% - הדגשה5 3 2" xfId="304"/>
    <cellStyle name="40% - הדגשה5 4" xfId="305"/>
    <cellStyle name="40% - הדגשה5 5" xfId="498"/>
    <cellStyle name="40% - הדגשה6" xfId="54" builtinId="51" customBuiltin="1"/>
    <cellStyle name="40% - הדגשה6 2" xfId="306"/>
    <cellStyle name="40% - הדגשה6 2 2" xfId="307"/>
    <cellStyle name="40% - הדגשה6 3" xfId="308"/>
    <cellStyle name="40% - הדגשה6 3 2" xfId="309"/>
    <cellStyle name="40% - הדגשה6 4" xfId="310"/>
    <cellStyle name="40% - הדגשה6 5" xfId="499"/>
    <cellStyle name="60% - Accent1" xfId="72"/>
    <cellStyle name="60% - Accent1 2" xfId="115"/>
    <cellStyle name="60% - Accent1 3" xfId="403"/>
    <cellStyle name="60% - Accent2" xfId="73"/>
    <cellStyle name="60% - Accent2 2" xfId="116"/>
    <cellStyle name="60% - Accent2 3" xfId="428"/>
    <cellStyle name="60% - Accent3" xfId="74"/>
    <cellStyle name="60% - Accent3 2" xfId="117"/>
    <cellStyle name="60% - Accent3 3" xfId="417"/>
    <cellStyle name="60% - Accent4" xfId="75"/>
    <cellStyle name="60% - Accent4 2" xfId="118"/>
    <cellStyle name="60% - Accent4 3" xfId="429"/>
    <cellStyle name="60% - Accent5" xfId="76"/>
    <cellStyle name="60% - Accent5 2" xfId="119"/>
    <cellStyle name="60% - Accent5 3" xfId="404"/>
    <cellStyle name="60% - Accent6" xfId="77"/>
    <cellStyle name="60% - Accent6 2" xfId="120"/>
    <cellStyle name="60% - Accent6 3" xfId="430"/>
    <cellStyle name="60% - הדגשה1" xfId="35" builtinId="32" customBuiltin="1"/>
    <cellStyle name="60% - הדגשה1 2" xfId="312"/>
    <cellStyle name="60% - הדגשה1 3" xfId="500"/>
    <cellStyle name="60% - הדגשה2" xfId="39" builtinId="36" customBuiltin="1"/>
    <cellStyle name="60% - הדגשה2 2" xfId="313"/>
    <cellStyle name="60% - הדגשה2 3" xfId="501"/>
    <cellStyle name="60% - הדגשה3" xfId="43" builtinId="40" customBuiltin="1"/>
    <cellStyle name="60% - הדגשה3 2" xfId="314"/>
    <cellStyle name="60% - הדגשה3 3" xfId="502"/>
    <cellStyle name="60% - הדגשה4" xfId="47" builtinId="44" customBuiltin="1"/>
    <cellStyle name="60% - הדגשה4 2" xfId="315"/>
    <cellStyle name="60% - הדגשה4 3" xfId="503"/>
    <cellStyle name="60% - הדגשה5" xfId="51" builtinId="48" customBuiltin="1"/>
    <cellStyle name="60% - הדגשה5 2" xfId="316"/>
    <cellStyle name="60% - הדגשה5 3" xfId="504"/>
    <cellStyle name="60% - הדגשה6" xfId="55" builtinId="52" customBuiltin="1"/>
    <cellStyle name="60% - הדגשה6 2" xfId="317"/>
    <cellStyle name="60% - הדגשה6 3" xfId="505"/>
    <cellStyle name="Accent1" xfId="78"/>
    <cellStyle name="Accent1 - 20%" xfId="122"/>
    <cellStyle name="Accent1 - 40%" xfId="123"/>
    <cellStyle name="Accent1 - 60%" xfId="124"/>
    <cellStyle name="Accent1 10" xfId="453"/>
    <cellStyle name="Accent1 11" xfId="475"/>
    <cellStyle name="Accent1 12" xfId="457"/>
    <cellStyle name="Accent1 13" xfId="471"/>
    <cellStyle name="Accent1 14" xfId="450"/>
    <cellStyle name="Accent1 15" xfId="506"/>
    <cellStyle name="Accent1 16" xfId="523"/>
    <cellStyle name="Accent1 17" xfId="551"/>
    <cellStyle name="Accent1 18" xfId="562"/>
    <cellStyle name="Accent1 19" xfId="566"/>
    <cellStyle name="Accent1 2" xfId="121"/>
    <cellStyle name="Accent1 20" xfId="584"/>
    <cellStyle name="Accent1 21" xfId="626"/>
    <cellStyle name="Accent1 22" xfId="632"/>
    <cellStyle name="Accent1 23" xfId="661"/>
    <cellStyle name="Accent1 24" xfId="639"/>
    <cellStyle name="Accent1 25" xfId="658"/>
    <cellStyle name="Accent1 26" xfId="638"/>
    <cellStyle name="Accent1 27" xfId="657"/>
    <cellStyle name="Accent1 28" xfId="668"/>
    <cellStyle name="Accent1 29" xfId="676"/>
    <cellStyle name="Accent1 3" xfId="207"/>
    <cellStyle name="Accent1 30" xfId="693"/>
    <cellStyle name="Accent1 31" xfId="674"/>
    <cellStyle name="Accent1 4" xfId="223"/>
    <cellStyle name="Accent1 4 2" xfId="418"/>
    <cellStyle name="Accent1 5" xfId="241"/>
    <cellStyle name="Accent1 5 2" xfId="443"/>
    <cellStyle name="Accent1 6" xfId="230"/>
    <cellStyle name="Accent1 7" xfId="243"/>
    <cellStyle name="Accent1 8" xfId="388"/>
    <cellStyle name="Accent1 9" xfId="396"/>
    <cellStyle name="Accent2" xfId="79"/>
    <cellStyle name="Accent2 - 20%" xfId="126"/>
    <cellStyle name="Accent2 - 40%" xfId="127"/>
    <cellStyle name="Accent2 - 60%" xfId="128"/>
    <cellStyle name="Accent2 10" xfId="454"/>
    <cellStyle name="Accent2 11" xfId="474"/>
    <cellStyle name="Accent2 12" xfId="460"/>
    <cellStyle name="Accent2 13" xfId="469"/>
    <cellStyle name="Accent2 14" xfId="451"/>
    <cellStyle name="Accent2 15" xfId="507"/>
    <cellStyle name="Accent2 16" xfId="550"/>
    <cellStyle name="Accent2 17" xfId="552"/>
    <cellStyle name="Accent2 18" xfId="561"/>
    <cellStyle name="Accent2 19" xfId="567"/>
    <cellStyle name="Accent2 2" xfId="125"/>
    <cellStyle name="Accent2 20" xfId="582"/>
    <cellStyle name="Accent2 21" xfId="627"/>
    <cellStyle name="Accent2 22" xfId="633"/>
    <cellStyle name="Accent2 23" xfId="655"/>
    <cellStyle name="Accent2 24" xfId="641"/>
    <cellStyle name="Accent2 25" xfId="662"/>
    <cellStyle name="Accent2 26" xfId="640"/>
    <cellStyle name="Accent2 27" xfId="664"/>
    <cellStyle name="Accent2 28" xfId="669"/>
    <cellStyle name="Accent2 29" xfId="677"/>
    <cellStyle name="Accent2 3" xfId="208"/>
    <cellStyle name="Accent2 30" xfId="692"/>
    <cellStyle name="Accent2 31" xfId="675"/>
    <cellStyle name="Accent2 4" xfId="224"/>
    <cellStyle name="Accent2 4 2" xfId="431"/>
    <cellStyle name="Accent2 5" xfId="240"/>
    <cellStyle name="Accent2 5 2" xfId="444"/>
    <cellStyle name="Accent2 6" xfId="231"/>
    <cellStyle name="Accent2 7" xfId="244"/>
    <cellStyle name="Accent2 8" xfId="389"/>
    <cellStyle name="Accent2 9" xfId="397"/>
    <cellStyle name="Accent3" xfId="80"/>
    <cellStyle name="Accent3 - 20%" xfId="130"/>
    <cellStyle name="Accent3 - 40%" xfId="131"/>
    <cellStyle name="Accent3 - 60%" xfId="132"/>
    <cellStyle name="Accent3 10" xfId="456"/>
    <cellStyle name="Accent3 11" xfId="473"/>
    <cellStyle name="Accent3 12" xfId="463"/>
    <cellStyle name="Accent3 13" xfId="478"/>
    <cellStyle name="Accent3 14" xfId="452"/>
    <cellStyle name="Accent3 15" xfId="508"/>
    <cellStyle name="Accent3 16" xfId="516"/>
    <cellStyle name="Accent3 17" xfId="553"/>
    <cellStyle name="Accent3 18" xfId="560"/>
    <cellStyle name="Accent3 19" xfId="568"/>
    <cellStyle name="Accent3 2" xfId="129"/>
    <cellStyle name="Accent3 20" xfId="581"/>
    <cellStyle name="Accent3 21" xfId="628"/>
    <cellStyle name="Accent3 22" xfId="634"/>
    <cellStyle name="Accent3 23" xfId="654"/>
    <cellStyle name="Accent3 24" xfId="643"/>
    <cellStyle name="Accent3 25" xfId="656"/>
    <cellStyle name="Accent3 26" xfId="642"/>
    <cellStyle name="Accent3 27" xfId="666"/>
    <cellStyle name="Accent3 28" xfId="670"/>
    <cellStyle name="Accent3 29" xfId="679"/>
    <cellStyle name="Accent3 3" xfId="209"/>
    <cellStyle name="Accent3 30" xfId="691"/>
    <cellStyle name="Accent3 31" xfId="678"/>
    <cellStyle name="Accent3 4" xfId="225"/>
    <cellStyle name="Accent3 4 2" xfId="405"/>
    <cellStyle name="Accent3 5" xfId="236"/>
    <cellStyle name="Accent3 5 2" xfId="445"/>
    <cellStyle name="Accent3 6" xfId="227"/>
    <cellStyle name="Accent3 7" xfId="245"/>
    <cellStyle name="Accent3 8" xfId="390"/>
    <cellStyle name="Accent3 9" xfId="411"/>
    <cellStyle name="Accent4" xfId="81"/>
    <cellStyle name="Accent4 - 20%" xfId="134"/>
    <cellStyle name="Accent4 - 40%" xfId="135"/>
    <cellStyle name="Accent4 - 60%" xfId="136"/>
    <cellStyle name="Accent4 10" xfId="459"/>
    <cellStyle name="Accent4 11" xfId="472"/>
    <cellStyle name="Accent4 12" xfId="465"/>
    <cellStyle name="Accent4 13" xfId="477"/>
    <cellStyle name="Accent4 14" xfId="455"/>
    <cellStyle name="Accent4 15" xfId="509"/>
    <cellStyle name="Accent4 16" xfId="515"/>
    <cellStyle name="Accent4 17" xfId="554"/>
    <cellStyle name="Accent4 18" xfId="559"/>
    <cellStyle name="Accent4 19" xfId="570"/>
    <cellStyle name="Accent4 2" xfId="133"/>
    <cellStyle name="Accent4 20" xfId="579"/>
    <cellStyle name="Accent4 21" xfId="629"/>
    <cellStyle name="Accent4 22" xfId="635"/>
    <cellStyle name="Accent4 23" xfId="653"/>
    <cellStyle name="Accent4 24" xfId="644"/>
    <cellStyle name="Accent4 25" xfId="663"/>
    <cellStyle name="Accent4 26" xfId="659"/>
    <cellStyle name="Accent4 27" xfId="649"/>
    <cellStyle name="Accent4 28" xfId="671"/>
    <cellStyle name="Accent4 29" xfId="681"/>
    <cellStyle name="Accent4 3" xfId="210"/>
    <cellStyle name="Accent4 30" xfId="689"/>
    <cellStyle name="Accent4 31" xfId="680"/>
    <cellStyle name="Accent4 4" xfId="226"/>
    <cellStyle name="Accent4 4 2" xfId="432"/>
    <cellStyle name="Accent4 5" xfId="239"/>
    <cellStyle name="Accent4 5 2" xfId="446"/>
    <cellStyle name="Accent4 6" xfId="233"/>
    <cellStyle name="Accent4 7" xfId="246"/>
    <cellStyle name="Accent4 8" xfId="391"/>
    <cellStyle name="Accent4 9" xfId="398"/>
    <cellStyle name="Accent5" xfId="82"/>
    <cellStyle name="Accent5 - 20%" xfId="138"/>
    <cellStyle name="Accent5 - 40%" xfId="139"/>
    <cellStyle name="Accent5 - 60%" xfId="140"/>
    <cellStyle name="Accent5 10" xfId="461"/>
    <cellStyle name="Accent5 11" xfId="470"/>
    <cellStyle name="Accent5 12" xfId="476"/>
    <cellStyle name="Accent5 13" xfId="449"/>
    <cellStyle name="Accent5 14" xfId="458"/>
    <cellStyle name="Accent5 15" xfId="510"/>
    <cellStyle name="Accent5 16" xfId="514"/>
    <cellStyle name="Accent5 17" xfId="555"/>
    <cellStyle name="Accent5 18" xfId="558"/>
    <cellStyle name="Accent5 19" xfId="571"/>
    <cellStyle name="Accent5 2" xfId="137"/>
    <cellStyle name="Accent5 20" xfId="578"/>
    <cellStyle name="Accent5 21" xfId="630"/>
    <cellStyle name="Accent5 22" xfId="636"/>
    <cellStyle name="Accent5 23" xfId="651"/>
    <cellStyle name="Accent5 24" xfId="645"/>
    <cellStyle name="Accent5 25" xfId="652"/>
    <cellStyle name="Accent5 26" xfId="660"/>
    <cellStyle name="Accent5 27" xfId="648"/>
    <cellStyle name="Accent5 28" xfId="672"/>
    <cellStyle name="Accent5 29" xfId="683"/>
    <cellStyle name="Accent5 3" xfId="211"/>
    <cellStyle name="Accent5 30" xfId="687"/>
    <cellStyle name="Accent5 31" xfId="682"/>
    <cellStyle name="Accent5 4" xfId="228"/>
    <cellStyle name="Accent5 4 2" xfId="419"/>
    <cellStyle name="Accent5 5" xfId="238"/>
    <cellStyle name="Accent5 5 2" xfId="447"/>
    <cellStyle name="Accent5 6" xfId="234"/>
    <cellStyle name="Accent5 7" xfId="247"/>
    <cellStyle name="Accent5 8" xfId="392"/>
    <cellStyle name="Accent5 9" xfId="412"/>
    <cellStyle name="Accent6" xfId="83"/>
    <cellStyle name="Accent6 - 20%" xfId="142"/>
    <cellStyle name="Accent6 - 40%" xfId="143"/>
    <cellStyle name="Accent6 - 60%" xfId="144"/>
    <cellStyle name="Accent6 10" xfId="464"/>
    <cellStyle name="Accent6 11" xfId="468"/>
    <cellStyle name="Accent6 12" xfId="466"/>
    <cellStyle name="Accent6 13" xfId="467"/>
    <cellStyle name="Accent6 14" xfId="462"/>
    <cellStyle name="Accent6 15" xfId="511"/>
    <cellStyle name="Accent6 16" xfId="513"/>
    <cellStyle name="Accent6 17" xfId="556"/>
    <cellStyle name="Accent6 18" xfId="557"/>
    <cellStyle name="Accent6 19" xfId="572"/>
    <cellStyle name="Accent6 2" xfId="141"/>
    <cellStyle name="Accent6 20" xfId="577"/>
    <cellStyle name="Accent6 21" xfId="631"/>
    <cellStyle name="Accent6 22" xfId="637"/>
    <cellStyle name="Accent6 23" xfId="650"/>
    <cellStyle name="Accent6 24" xfId="646"/>
    <cellStyle name="Accent6 25" xfId="665"/>
    <cellStyle name="Accent6 26" xfId="647"/>
    <cellStyle name="Accent6 27" xfId="667"/>
    <cellStyle name="Accent6 28" xfId="673"/>
    <cellStyle name="Accent6 29" xfId="684"/>
    <cellStyle name="Accent6 3" xfId="212"/>
    <cellStyle name="Accent6 30" xfId="686"/>
    <cellStyle name="Accent6 31" xfId="685"/>
    <cellStyle name="Accent6 4" xfId="232"/>
    <cellStyle name="Accent6 4 2" xfId="433"/>
    <cellStyle name="Accent6 5" xfId="237"/>
    <cellStyle name="Accent6 5 2" xfId="448"/>
    <cellStyle name="Accent6 6" xfId="222"/>
    <cellStyle name="Accent6 7" xfId="248"/>
    <cellStyle name="Accent6 8" xfId="393"/>
    <cellStyle name="Accent6 9" xfId="413"/>
    <cellStyle name="Bad" xfId="84"/>
    <cellStyle name="Bad 2" xfId="145"/>
    <cellStyle name="Bad 3" xfId="394"/>
    <cellStyle name="Calculation" xfId="85"/>
    <cellStyle name="Calculation 2" xfId="146"/>
    <cellStyle name="Calculation 2 2" xfId="318"/>
    <cellStyle name="Calculation 3" xfId="434"/>
    <cellStyle name="Check Cell" xfId="86"/>
    <cellStyle name="Check Cell 2" xfId="147"/>
    <cellStyle name="Check Cell 3" xfId="395"/>
    <cellStyle name="Comma" xfId="13" builtinId="3"/>
    <cellStyle name="Comma 10" xfId="57"/>
    <cellStyle name="Comma 2" xfId="1"/>
    <cellStyle name="Comma 2 2" xfId="214"/>
    <cellStyle name="Comma 2 2 2" xfId="320"/>
    <cellStyle name="Comma 2 2 2 2" xfId="481"/>
    <cellStyle name="Comma 2 2 2 3" xfId="617"/>
    <cellStyle name="Comma 2 2 3" xfId="610"/>
    <cellStyle name="Comma 2 2 4" xfId="606"/>
    <cellStyle name="Comma 2 3" xfId="319"/>
    <cellStyle name="Comma 2 3 2" xfId="480"/>
    <cellStyle name="Comma 2 3 3" xfId="616"/>
    <cellStyle name="Comma 2 4" xfId="379"/>
    <cellStyle name="Comma 2 4 2" xfId="605"/>
    <cellStyle name="Comma 2 4 3" xfId="622"/>
    <cellStyle name="Comma 2 5" xfId="536"/>
    <cellStyle name="Comma 2 6" xfId="585"/>
    <cellStyle name="Comma 2 7" xfId="623"/>
    <cellStyle name="Comma 2 8" xfId="87"/>
    <cellStyle name="Comma 3" xfId="15"/>
    <cellStyle name="Comma 3 2" xfId="221"/>
    <cellStyle name="Comma 3 2 2" xfId="442"/>
    <cellStyle name="Comma 3 3" xfId="311"/>
    <cellStyle name="Comma 3 4" xfId="537"/>
    <cellStyle name="Comma 3 5" xfId="563"/>
    <cellStyle name="Comma 3 6" xfId="148"/>
    <cellStyle name="Comma 4" xfId="58"/>
    <cellStyle name="Comma 5" xfId="219"/>
    <cellStyle name="Comma 5 2" xfId="386"/>
    <cellStyle name="Comma 5 3" xfId="384"/>
    <cellStyle name="Comma 6" xfId="249"/>
    <cellStyle name="Comma 7" xfId="381"/>
    <cellStyle name="Comma 8" xfId="574"/>
    <cellStyle name="Comma 9" xfId="593"/>
    <cellStyle name="Currency [0] _1" xfId="2"/>
    <cellStyle name="Emphasis 1" xfId="149"/>
    <cellStyle name="Emphasis 2" xfId="150"/>
    <cellStyle name="Emphasis 3" xfId="151"/>
    <cellStyle name="Euro" xfId="512"/>
    <cellStyle name="Euro 2" xfId="538"/>
    <cellStyle name="Explanatory Text" xfId="88"/>
    <cellStyle name="Explanatory Text 2" xfId="152"/>
    <cellStyle name="Explanatory Text 3" xfId="435"/>
    <cellStyle name="Good" xfId="89"/>
    <cellStyle name="Good 2" xfId="153"/>
    <cellStyle name="Good 3" xfId="420"/>
    <cellStyle name="Heading 1" xfId="90"/>
    <cellStyle name="Heading 1 2" xfId="154"/>
    <cellStyle name="Heading 1 3" xfId="436"/>
    <cellStyle name="Heading 2" xfId="91"/>
    <cellStyle name="Heading 2 2" xfId="155"/>
    <cellStyle name="Heading 2 3" xfId="409"/>
    <cellStyle name="Heading 3" xfId="92"/>
    <cellStyle name="Heading 3 2" xfId="156"/>
    <cellStyle name="Heading 3 3" xfId="437"/>
    <cellStyle name="Heading 4" xfId="93"/>
    <cellStyle name="Heading 4 2" xfId="157"/>
    <cellStyle name="Heading 4 3" xfId="406"/>
    <cellStyle name="Hyperlink 2" xfId="3"/>
    <cellStyle name="Input" xfId="94"/>
    <cellStyle name="Input 2" xfId="158"/>
    <cellStyle name="Input 2 2" xfId="321"/>
    <cellStyle name="Input 3" xfId="438"/>
    <cellStyle name="Linked Cell" xfId="95"/>
    <cellStyle name="Linked Cell 2" xfId="159"/>
    <cellStyle name="Linked Cell 3" xfId="421"/>
    <cellStyle name="Neutral" xfId="96"/>
    <cellStyle name="Neutral 2" xfId="160"/>
    <cellStyle name="Neutral 3" xfId="439"/>
    <cellStyle name="Normal" xfId="0" builtinId="0"/>
    <cellStyle name="Normal 10" xfId="322"/>
    <cellStyle name="Normal 10 2" xfId="323"/>
    <cellStyle name="Normal 11" xfId="4"/>
    <cellStyle name="Normal 11 2" xfId="229"/>
    <cellStyle name="Normal 11 2 2" xfId="483"/>
    <cellStyle name="Normal 11 2 2 2" xfId="603"/>
    <cellStyle name="Normal 11 2 3" xfId="621"/>
    <cellStyle name="Normal 11 2 4" xfId="612"/>
    <cellStyle name="Normal 11 3" xfId="324"/>
    <cellStyle name="Normal 11 3 2" xfId="482"/>
    <cellStyle name="Normal 11 3 3" xfId="589"/>
    <cellStyle name="Normal 11 4" xfId="383"/>
    <cellStyle name="Normal 11 4 2" xfId="604"/>
    <cellStyle name="Normal 11 5" xfId="597"/>
    <cellStyle name="Normal 11 6" xfId="596"/>
    <cellStyle name="Normal 11 7" xfId="215"/>
    <cellStyle name="Normal 12" xfId="325"/>
    <cellStyle name="Normal 13" xfId="373"/>
    <cellStyle name="Normal 14" xfId="376"/>
    <cellStyle name="Normal 15" xfId="375"/>
    <cellStyle name="Normal 16" xfId="387"/>
    <cellStyle name="Normal 16 2" xfId="611"/>
    <cellStyle name="Normal 17" xfId="573"/>
    <cellStyle name="Normal 18" xfId="594"/>
    <cellStyle name="Normal 19" xfId="696"/>
    <cellStyle name="Normal 2" xfId="5"/>
    <cellStyle name="Normal 2 2" xfId="161"/>
    <cellStyle name="Normal 2 2 2" xfId="326"/>
    <cellStyle name="Normal 2 3" xfId="380"/>
    <cellStyle name="Normal 2 4" xfId="576"/>
    <cellStyle name="Normal 2 5" xfId="694"/>
    <cellStyle name="Normal 2 6" xfId="59"/>
    <cellStyle name="Normal 20" xfId="56"/>
    <cellStyle name="Normal 3" xfId="6"/>
    <cellStyle name="Normal 3 2" xfId="216"/>
    <cellStyle name="Normal 3 2 2" xfId="485"/>
    <cellStyle name="Normal 3 2 2 2" xfId="602"/>
    <cellStyle name="Normal 3 2 3" xfId="569"/>
    <cellStyle name="Normal 3 2 4" xfId="588"/>
    <cellStyle name="Normal 3 3" xfId="377"/>
    <cellStyle name="Normal 3 3 2" xfId="484"/>
    <cellStyle name="Normal 3 3 3" xfId="580"/>
    <cellStyle name="Normal 3 4" xfId="587"/>
    <cellStyle name="Normal 3 4 2" xfId="624"/>
    <cellStyle name="Normal 3 4 3" xfId="609"/>
    <cellStyle name="Normal 3 5" xfId="590"/>
    <cellStyle name="Normal 3 6" xfId="102"/>
    <cellStyle name="Normal 4" xfId="12"/>
    <cellStyle name="Normal 4 2" xfId="242"/>
    <cellStyle name="Normal 4 2 2" xfId="327"/>
    <cellStyle name="Normal 4 3" xfId="250"/>
    <cellStyle name="Normal 4 4" xfId="575"/>
    <cellStyle name="Normal 4 5" xfId="592"/>
    <cellStyle name="Normal 5" xfId="328"/>
    <cellStyle name="Normal 5 2" xfId="329"/>
    <cellStyle name="Normal 5 2 2" xfId="688"/>
    <cellStyle name="Normal 5 3" xfId="410"/>
    <cellStyle name="Normal 5 3 2" xfId="614"/>
    <cellStyle name="Normal 5 4" xfId="479"/>
    <cellStyle name="Normal 5 5" xfId="613"/>
    <cellStyle name="Normal 6" xfId="330"/>
    <cellStyle name="Normal 6 2" xfId="331"/>
    <cellStyle name="Normal 6 2 2" xfId="598"/>
    <cellStyle name="Normal 6 3" xfId="620"/>
    <cellStyle name="Normal 6 4" xfId="600"/>
    <cellStyle name="Normal 7" xfId="332"/>
    <cellStyle name="Normal 7 2" xfId="333"/>
    <cellStyle name="Normal 7 2 2" xfId="599"/>
    <cellStyle name="Normal 7 3" xfId="608"/>
    <cellStyle name="Normal 7 4" xfId="615"/>
    <cellStyle name="Normal 8" xfId="334"/>
    <cellStyle name="Normal 8 2" xfId="335"/>
    <cellStyle name="Normal 9" xfId="336"/>
    <cellStyle name="Normal 9 2" xfId="337"/>
    <cellStyle name="Normal_2007-16618" xfId="7"/>
    <cellStyle name="Note" xfId="97"/>
    <cellStyle name="Note 2" xfId="162"/>
    <cellStyle name="Note 2 2" xfId="338"/>
    <cellStyle name="Note 3" xfId="407"/>
    <cellStyle name="Output" xfId="98"/>
    <cellStyle name="Output 2" xfId="163"/>
    <cellStyle name="Output 2 2" xfId="339"/>
    <cellStyle name="Output 3" xfId="408"/>
    <cellStyle name="Percent" xfId="14" builtinId="5"/>
    <cellStyle name="Percent 2" xfId="8"/>
    <cellStyle name="Percent 2 2" xfId="217"/>
    <cellStyle name="Percent 2 2 2" xfId="487"/>
    <cellStyle name="Percent 2 2 2 2" xfId="601"/>
    <cellStyle name="Percent 2 2 3" xfId="607"/>
    <cellStyle name="Percent 2 2 4" xfId="564"/>
    <cellStyle name="Percent 2 3" xfId="382"/>
    <cellStyle name="Percent 2 3 2" xfId="486"/>
    <cellStyle name="Percent 2 3 3" xfId="619"/>
    <cellStyle name="Percent 2 4" xfId="595"/>
    <cellStyle name="Percent 2 4 2" xfId="625"/>
    <cellStyle name="Percent 2 4 3" xfId="565"/>
    <cellStyle name="Percent 2 5" xfId="618"/>
    <cellStyle name="Percent 2 6" xfId="213"/>
    <cellStyle name="Percent 3" xfId="220"/>
    <cellStyle name="Percent 3 2" xfId="235"/>
    <cellStyle name="Percent 3 3" xfId="385"/>
    <cellStyle name="Percent 3 4" xfId="583"/>
    <cellStyle name="Percent 4" xfId="690"/>
    <cellStyle name="Percent 5" xfId="695"/>
    <cellStyle name="SAPBEXaggData" xfId="164"/>
    <cellStyle name="SAPBEXaggDataEmph" xfId="165"/>
    <cellStyle name="SAPBEXaggItem" xfId="166"/>
    <cellStyle name="SAPBEXaggItemX" xfId="167"/>
    <cellStyle name="SAPBEXchaText" xfId="168"/>
    <cellStyle name="SAPBEXexcBad7" xfId="169"/>
    <cellStyle name="SAPBEXexcBad8" xfId="170"/>
    <cellStyle name="SAPBEXexcBad9" xfId="171"/>
    <cellStyle name="SAPBEXexcCritical4" xfId="172"/>
    <cellStyle name="SAPBEXexcCritical5" xfId="173"/>
    <cellStyle name="SAPBEXexcCritical6" xfId="174"/>
    <cellStyle name="SAPBEXexcGood1" xfId="175"/>
    <cellStyle name="SAPBEXexcGood2" xfId="176"/>
    <cellStyle name="SAPBEXexcGood3" xfId="177"/>
    <cellStyle name="SAPBEXfilterDrill" xfId="178"/>
    <cellStyle name="SAPBEXfilterItem" xfId="179"/>
    <cellStyle name="SAPBEXfilterText" xfId="180"/>
    <cellStyle name="SAPBEXformats" xfId="181"/>
    <cellStyle name="SAPBEXheaderItem" xfId="182"/>
    <cellStyle name="SAPBEXheaderItem 2" xfId="539"/>
    <cellStyle name="SAPBEXheaderText" xfId="183"/>
    <cellStyle name="SAPBEXheaderText 2" xfId="540"/>
    <cellStyle name="SAPBEXHLevel0" xfId="184"/>
    <cellStyle name="SAPBEXHLevel0 2" xfId="541"/>
    <cellStyle name="SAPBEXHLevel0X" xfId="185"/>
    <cellStyle name="SAPBEXHLevel0X 2" xfId="542"/>
    <cellStyle name="SAPBEXHLevel1" xfId="186"/>
    <cellStyle name="SAPBEXHLevel1 2" xfId="543"/>
    <cellStyle name="SAPBEXHLevel1X" xfId="187"/>
    <cellStyle name="SAPBEXHLevel1X 2" xfId="544"/>
    <cellStyle name="SAPBEXHLevel2" xfId="188"/>
    <cellStyle name="SAPBEXHLevel2 2" xfId="545"/>
    <cellStyle name="SAPBEXHLevel2X" xfId="189"/>
    <cellStyle name="SAPBEXHLevel2X 2" xfId="546"/>
    <cellStyle name="SAPBEXHLevel3" xfId="190"/>
    <cellStyle name="SAPBEXHLevel3 2" xfId="547"/>
    <cellStyle name="SAPBEXHLevel3X" xfId="191"/>
    <cellStyle name="SAPBEXHLevel3X 2" xfId="548"/>
    <cellStyle name="SAPBEXinputData" xfId="192"/>
    <cellStyle name="SAPBEXinputData 2" xfId="549"/>
    <cellStyle name="SAPBEXresData" xfId="193"/>
    <cellStyle name="SAPBEXresDataEmph" xfId="194"/>
    <cellStyle name="SAPBEXresItem" xfId="195"/>
    <cellStyle name="SAPBEXresItemX" xfId="196"/>
    <cellStyle name="SAPBEXstdData" xfId="197"/>
    <cellStyle name="SAPBEXstdDataEmph" xfId="198"/>
    <cellStyle name="SAPBEXstdItem" xfId="199"/>
    <cellStyle name="SAPBEXstdItemX" xfId="200"/>
    <cellStyle name="SAPBEXtitle" xfId="201"/>
    <cellStyle name="SAPBEXundefined" xfId="202"/>
    <cellStyle name="Sheet Title" xfId="203"/>
    <cellStyle name="Text" xfId="9"/>
    <cellStyle name="Title" xfId="99"/>
    <cellStyle name="Title 2" xfId="204"/>
    <cellStyle name="Title 3" xfId="422"/>
    <cellStyle name="Total" xfId="10"/>
    <cellStyle name="Total 2" xfId="205"/>
    <cellStyle name="Total 2 2" xfId="340"/>
    <cellStyle name="Total 3" xfId="218"/>
    <cellStyle name="Total 3 2" xfId="440"/>
    <cellStyle name="Total 4" xfId="378"/>
    <cellStyle name="Total 5" xfId="586"/>
    <cellStyle name="Total 6" xfId="591"/>
    <cellStyle name="Total 7" xfId="100"/>
    <cellStyle name="Warning Text" xfId="101"/>
    <cellStyle name="Warning Text 2" xfId="206"/>
    <cellStyle name="Warning Text 3" xfId="441"/>
    <cellStyle name="הדגשה1" xfId="32" builtinId="29" customBuiltin="1"/>
    <cellStyle name="הדגשה1 2" xfId="341"/>
    <cellStyle name="הדגשה1 3" xfId="517"/>
    <cellStyle name="הדגשה2" xfId="36" builtinId="33" customBuiltin="1"/>
    <cellStyle name="הדגשה2 2" xfId="342"/>
    <cellStyle name="הדגשה2 3" xfId="518"/>
    <cellStyle name="הדגשה3" xfId="40" builtinId="37" customBuiltin="1"/>
    <cellStyle name="הדגשה3 2" xfId="343"/>
    <cellStyle name="הדגשה3 3" xfId="519"/>
    <cellStyle name="הדגשה4" xfId="44" builtinId="41" customBuiltin="1"/>
    <cellStyle name="הדגשה4 2" xfId="344"/>
    <cellStyle name="הדגשה4 3" xfId="520"/>
    <cellStyle name="הדגשה5" xfId="48" builtinId="45" customBuiltin="1"/>
    <cellStyle name="הדגשה5 2" xfId="345"/>
    <cellStyle name="הדגשה5 3" xfId="521"/>
    <cellStyle name="הדגשה6" xfId="52" builtinId="49" customBuiltin="1"/>
    <cellStyle name="הדגשה6 2" xfId="346"/>
    <cellStyle name="הדגשה6 3" xfId="522"/>
    <cellStyle name="היפר-קישור" xfId="11" builtinId="8"/>
    <cellStyle name="הערה 2" xfId="347"/>
    <cellStyle name="הערה 2 2" xfId="348"/>
    <cellStyle name="הערה 3" xfId="349"/>
    <cellStyle name="הערה 3 2" xfId="350"/>
    <cellStyle name="הערה 4" xfId="351"/>
    <cellStyle name="הערה 5" xfId="352"/>
    <cellStyle name="הערה 6" xfId="374"/>
    <cellStyle name="חישוב" xfId="26" builtinId="22" customBuiltin="1"/>
    <cellStyle name="חישוב 2" xfId="353"/>
    <cellStyle name="חישוב 3" xfId="354"/>
    <cellStyle name="טוב" xfId="21" builtinId="26" customBuiltin="1"/>
    <cellStyle name="טוב 2" xfId="355"/>
    <cellStyle name="טוב 3" xfId="524"/>
    <cellStyle name="טקסט אזהרה" xfId="29" builtinId="11" customBuiltin="1"/>
    <cellStyle name="טקסט אזהרה 2" xfId="356"/>
    <cellStyle name="טקסט אזהרה 3" xfId="525"/>
    <cellStyle name="טקסט הסברי" xfId="30" builtinId="53" customBuiltin="1"/>
    <cellStyle name="טקסט הסברי 2" xfId="357"/>
    <cellStyle name="טקסט הסברי 3" xfId="526"/>
    <cellStyle name="כותרת" xfId="16" builtinId="15" customBuiltin="1"/>
    <cellStyle name="כותרת 1" xfId="17" builtinId="16" customBuiltin="1"/>
    <cellStyle name="כותרת 1 2" xfId="358"/>
    <cellStyle name="כותרת 1 3" xfId="528"/>
    <cellStyle name="כותרת 2" xfId="18" builtinId="17" customBuiltin="1"/>
    <cellStyle name="כותרת 2 2" xfId="359"/>
    <cellStyle name="כותרת 2 3" xfId="529"/>
    <cellStyle name="כותרת 3" xfId="19" builtinId="18" customBuiltin="1"/>
    <cellStyle name="כותרת 3 2" xfId="360"/>
    <cellStyle name="כותרת 3 3" xfId="530"/>
    <cellStyle name="כותרת 4" xfId="20" builtinId="19" customBuiltin="1"/>
    <cellStyle name="כותרת 4 2" xfId="361"/>
    <cellStyle name="כותרת 4 3" xfId="531"/>
    <cellStyle name="כותרת 5" xfId="362"/>
    <cellStyle name="כותרת 6" xfId="527"/>
    <cellStyle name="ניטראלי" xfId="23" builtinId="28" customBuiltin="1"/>
    <cellStyle name="ניטראלי 2" xfId="363"/>
    <cellStyle name="ניטראלי 3" xfId="532"/>
    <cellStyle name="סה&quot;כ" xfId="31" builtinId="25" customBuiltin="1"/>
    <cellStyle name="סה&quot;כ 2" xfId="364"/>
    <cellStyle name="סה&quot;כ 3" xfId="365"/>
    <cellStyle name="פלט" xfId="25" builtinId="21" customBuiltin="1"/>
    <cellStyle name="פלט 2" xfId="366"/>
    <cellStyle name="פלט 3" xfId="367"/>
    <cellStyle name="קלט" xfId="24" builtinId="20" customBuiltin="1"/>
    <cellStyle name="קלט 2" xfId="368"/>
    <cellStyle name="קלט 3" xfId="369"/>
    <cellStyle name="רע" xfId="22" builtinId="27" customBuiltin="1"/>
    <cellStyle name="רע 2" xfId="370"/>
    <cellStyle name="רע 3" xfId="533"/>
    <cellStyle name="תא מסומן" xfId="28" builtinId="23" customBuiltin="1"/>
    <cellStyle name="תא מסומן 2" xfId="371"/>
    <cellStyle name="תא מסומן 3" xfId="534"/>
    <cellStyle name="תא מקושר" xfId="27" builtinId="24" customBuiltin="1"/>
    <cellStyle name="תא מקושר 2" xfId="372"/>
    <cellStyle name="תא מקושר 3" xfId="535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>
      <selection activeCell="E10" sqref="E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8" t="s">
        <v>190</v>
      </c>
      <c r="C1" s="80" t="s" vm="1">
        <v>265</v>
      </c>
    </row>
    <row r="2" spans="1:33">
      <c r="B2" s="58" t="s">
        <v>189</v>
      </c>
      <c r="C2" s="80" t="s">
        <v>266</v>
      </c>
    </row>
    <row r="3" spans="1:33">
      <c r="B3" s="58" t="s">
        <v>191</v>
      </c>
      <c r="C3" s="80" t="s">
        <v>267</v>
      </c>
    </row>
    <row r="4" spans="1:33">
      <c r="B4" s="58" t="s">
        <v>192</v>
      </c>
      <c r="C4" s="80">
        <v>2145</v>
      </c>
    </row>
    <row r="6" spans="1:33" ht="26.25" customHeight="1">
      <c r="B6" s="148" t="s">
        <v>206</v>
      </c>
      <c r="C6" s="149"/>
      <c r="D6" s="150"/>
    </row>
    <row r="7" spans="1:33" s="10" customFormat="1">
      <c r="B7" s="23"/>
      <c r="C7" s="24" t="s">
        <v>119</v>
      </c>
      <c r="D7" s="25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8" t="s">
        <v>119</v>
      </c>
    </row>
    <row r="8" spans="1:33" s="10" customFormat="1">
      <c r="B8" s="23"/>
      <c r="C8" s="26" t="s">
        <v>252</v>
      </c>
      <c r="D8" s="27" t="s">
        <v>20</v>
      </c>
      <c r="AG8" s="38" t="s">
        <v>120</v>
      </c>
    </row>
    <row r="9" spans="1:33" s="11" customFormat="1" ht="18" customHeight="1">
      <c r="B9" s="37"/>
      <c r="C9" s="20" t="s">
        <v>1</v>
      </c>
      <c r="D9" s="28" t="s">
        <v>2</v>
      </c>
      <c r="AG9" s="38" t="s">
        <v>129</v>
      </c>
    </row>
    <row r="10" spans="1:33" s="11" customFormat="1" ht="18" customHeight="1">
      <c r="B10" s="69" t="s">
        <v>205</v>
      </c>
      <c r="C10" s="131">
        <f>C11+C12+C23+C33+C34+C37</f>
        <v>612687.05784000165</v>
      </c>
      <c r="D10" s="132">
        <f>C10/$C$42</f>
        <v>1</v>
      </c>
      <c r="AG10" s="68"/>
    </row>
    <row r="11" spans="1:33">
      <c r="A11" s="46" t="s">
        <v>152</v>
      </c>
      <c r="B11" s="29" t="s">
        <v>207</v>
      </c>
      <c r="C11" s="131">
        <f>מזומנים!J10</f>
        <v>87722.34887999999</v>
      </c>
      <c r="D11" s="132">
        <f t="shared" ref="D11:D13" si="0">C11/$C$42</f>
        <v>0.1431764352739241</v>
      </c>
    </row>
    <row r="12" spans="1:33">
      <c r="B12" s="29" t="s">
        <v>208</v>
      </c>
      <c r="C12" s="131">
        <f>SUM(C13:C22)</f>
        <v>447727.39250000165</v>
      </c>
      <c r="D12" s="132">
        <f t="shared" si="0"/>
        <v>0.73076032335078656</v>
      </c>
    </row>
    <row r="13" spans="1:33">
      <c r="A13" s="56" t="s">
        <v>152</v>
      </c>
      <c r="B13" s="30" t="s">
        <v>76</v>
      </c>
      <c r="C13" s="131">
        <f>'תעודות התחייבות ממשלתיות'!O11</f>
        <v>102535.61456999998</v>
      </c>
      <c r="D13" s="132">
        <f t="shared" si="0"/>
        <v>0.16735397501537619</v>
      </c>
    </row>
    <row r="14" spans="1:33">
      <c r="A14" s="56" t="s">
        <v>152</v>
      </c>
      <c r="B14" s="30" t="s">
        <v>77</v>
      </c>
      <c r="C14" s="131" t="s" vm="2">
        <v>1829</v>
      </c>
      <c r="D14" s="132" t="s" vm="3">
        <v>1829</v>
      </c>
    </row>
    <row r="15" spans="1:33">
      <c r="A15" s="56" t="s">
        <v>152</v>
      </c>
      <c r="B15" s="30" t="s">
        <v>78</v>
      </c>
      <c r="C15" s="131">
        <f>'אג"ח קונצרני'!R11</f>
        <v>119026.87155</v>
      </c>
      <c r="D15" s="132">
        <f t="shared" ref="D15:D19" si="1">C15/$C$42</f>
        <v>0.19427025596007108</v>
      </c>
    </row>
    <row r="16" spans="1:33">
      <c r="A16" s="56" t="s">
        <v>152</v>
      </c>
      <c r="B16" s="30" t="s">
        <v>79</v>
      </c>
      <c r="C16" s="131">
        <f>מניות!L11</f>
        <v>82114.648680000013</v>
      </c>
      <c r="D16" s="132">
        <f t="shared" si="1"/>
        <v>0.13402380159537106</v>
      </c>
    </row>
    <row r="17" spans="1:4">
      <c r="A17" s="56" t="s">
        <v>152</v>
      </c>
      <c r="B17" s="30" t="s">
        <v>80</v>
      </c>
      <c r="C17" s="131">
        <f>'תעודות סל'!K11</f>
        <v>109944.51697000139</v>
      </c>
      <c r="D17" s="132">
        <f t="shared" si="1"/>
        <v>0.17944644915073843</v>
      </c>
    </row>
    <row r="18" spans="1:4">
      <c r="A18" s="56" t="s">
        <v>152</v>
      </c>
      <c r="B18" s="30" t="s">
        <v>81</v>
      </c>
      <c r="C18" s="131">
        <f>'קרנות נאמנות'!L11</f>
        <v>35726.495310000289</v>
      </c>
      <c r="D18" s="132">
        <f t="shared" si="1"/>
        <v>5.8311163672939828E-2</v>
      </c>
    </row>
    <row r="19" spans="1:4">
      <c r="A19" s="56" t="s">
        <v>152</v>
      </c>
      <c r="B19" s="30" t="s">
        <v>82</v>
      </c>
      <c r="C19" s="131">
        <f>'כתבי אופציה'!I11</f>
        <v>5.5184399999999991</v>
      </c>
      <c r="D19" s="132">
        <f t="shared" si="1"/>
        <v>9.0069472324990671E-6</v>
      </c>
    </row>
    <row r="20" spans="1:4">
      <c r="A20" s="56" t="s">
        <v>152</v>
      </c>
      <c r="B20" s="30" t="s">
        <v>83</v>
      </c>
      <c r="C20" s="131" t="s" vm="4">
        <v>1829</v>
      </c>
      <c r="D20" s="132" t="s" vm="5">
        <v>1829</v>
      </c>
    </row>
    <row r="21" spans="1:4">
      <c r="A21" s="56" t="s">
        <v>152</v>
      </c>
      <c r="B21" s="30" t="s">
        <v>84</v>
      </c>
      <c r="C21" s="131">
        <f>'חוזים עתידיים'!I11</f>
        <v>-1626.2730199999999</v>
      </c>
      <c r="D21" s="132">
        <f>C21/$C$42</f>
        <v>-2.6543289909425312E-3</v>
      </c>
    </row>
    <row r="22" spans="1:4">
      <c r="A22" s="56" t="s">
        <v>152</v>
      </c>
      <c r="B22" s="30" t="s">
        <v>85</v>
      </c>
      <c r="C22" s="131" t="s" vm="6">
        <v>1829</v>
      </c>
      <c r="D22" s="132" t="s" vm="7">
        <v>1829</v>
      </c>
    </row>
    <row r="23" spans="1:4">
      <c r="B23" s="29" t="s">
        <v>209</v>
      </c>
      <c r="C23" s="131">
        <f>SUM(C24:C32)</f>
        <v>17227.536629999995</v>
      </c>
      <c r="D23" s="132">
        <f>C23/$C$42</f>
        <v>2.8118003162552242E-2</v>
      </c>
    </row>
    <row r="24" spans="1:4">
      <c r="A24" s="56" t="s">
        <v>152</v>
      </c>
      <c r="B24" s="30" t="s">
        <v>86</v>
      </c>
      <c r="C24" s="131" t="s" vm="8">
        <v>1829</v>
      </c>
      <c r="D24" s="132" t="s" vm="9">
        <v>1829</v>
      </c>
    </row>
    <row r="25" spans="1:4">
      <c r="A25" s="56" t="s">
        <v>152</v>
      </c>
      <c r="B25" s="30" t="s">
        <v>87</v>
      </c>
      <c r="C25" s="131" t="s" vm="10">
        <v>1829</v>
      </c>
      <c r="D25" s="132" t="s" vm="11">
        <v>1829</v>
      </c>
    </row>
    <row r="26" spans="1:4">
      <c r="A26" s="56" t="s">
        <v>152</v>
      </c>
      <c r="B26" s="30" t="s">
        <v>78</v>
      </c>
      <c r="C26" s="131">
        <f>'לא סחיר - אג"ח קונצרני'!P11</f>
        <v>9095.2262499999979</v>
      </c>
      <c r="D26" s="132">
        <f t="shared" ref="D26:D29" si="2">C26/$C$42</f>
        <v>1.4844815364739014E-2</v>
      </c>
    </row>
    <row r="27" spans="1:4">
      <c r="A27" s="56" t="s">
        <v>152</v>
      </c>
      <c r="B27" s="30" t="s">
        <v>88</v>
      </c>
      <c r="C27" s="131">
        <f>'לא סחיר - מניות'!J11</f>
        <v>17.012919999999994</v>
      </c>
      <c r="D27" s="132">
        <f t="shared" si="2"/>
        <v>2.7767715642596097E-5</v>
      </c>
    </row>
    <row r="28" spans="1:4">
      <c r="A28" s="56" t="s">
        <v>152</v>
      </c>
      <c r="B28" s="30" t="s">
        <v>89</v>
      </c>
      <c r="C28" s="131">
        <f>'לא סחיר - קרנות השקעה'!H11</f>
        <v>9477.0838899999981</v>
      </c>
      <c r="D28" s="132">
        <f t="shared" si="2"/>
        <v>1.5468066068526068E-2</v>
      </c>
    </row>
    <row r="29" spans="1:4">
      <c r="A29" s="56" t="s">
        <v>152</v>
      </c>
      <c r="B29" s="30" t="s">
        <v>90</v>
      </c>
      <c r="C29" s="131">
        <f>'לא סחיר - כתבי אופציה'!I11</f>
        <v>3.1609799999999995</v>
      </c>
      <c r="D29" s="132">
        <f t="shared" si="2"/>
        <v>5.1592080484674843E-6</v>
      </c>
    </row>
    <row r="30" spans="1:4">
      <c r="A30" s="56" t="s">
        <v>152</v>
      </c>
      <c r="B30" s="30" t="s">
        <v>232</v>
      </c>
      <c r="C30" s="131" t="s" vm="12">
        <v>1829</v>
      </c>
      <c r="D30" s="132" t="s" vm="13">
        <v>1829</v>
      </c>
    </row>
    <row r="31" spans="1:4">
      <c r="A31" s="56" t="s">
        <v>152</v>
      </c>
      <c r="B31" s="30" t="s">
        <v>113</v>
      </c>
      <c r="C31" s="131">
        <f>'לא סחיר - חוזים עתידיים'!I11</f>
        <v>-1364.9474100000004</v>
      </c>
      <c r="D31" s="132">
        <f>C31/$C$42</f>
        <v>-2.2278051944039034E-3</v>
      </c>
    </row>
    <row r="32" spans="1:4">
      <c r="A32" s="56" t="s">
        <v>152</v>
      </c>
      <c r="B32" s="30" t="s">
        <v>91</v>
      </c>
      <c r="C32" s="131" t="s" vm="14">
        <v>1829</v>
      </c>
      <c r="D32" s="132" t="s" vm="15">
        <v>1829</v>
      </c>
    </row>
    <row r="33" spans="1:4">
      <c r="A33" s="56" t="s">
        <v>152</v>
      </c>
      <c r="B33" s="29" t="s">
        <v>210</v>
      </c>
      <c r="C33" s="131">
        <f>הלוואות!O10</f>
        <v>32752.351549999996</v>
      </c>
      <c r="D33" s="132">
        <f t="shared" ref="D33:D34" si="3">C33/$C$42</f>
        <v>5.3456901253091285E-2</v>
      </c>
    </row>
    <row r="34" spans="1:4">
      <c r="A34" s="56" t="s">
        <v>152</v>
      </c>
      <c r="B34" s="29" t="s">
        <v>211</v>
      </c>
      <c r="C34" s="131">
        <f>'פקדונות מעל 3 חודשים'!M10</f>
        <v>22563.510429999995</v>
      </c>
      <c r="D34" s="132">
        <f t="shared" si="3"/>
        <v>3.6827137347321404E-2</v>
      </c>
    </row>
    <row r="35" spans="1:4">
      <c r="A35" s="56" t="s">
        <v>152</v>
      </c>
      <c r="B35" s="29" t="s">
        <v>212</v>
      </c>
      <c r="C35" s="131" t="s" vm="16">
        <v>1829</v>
      </c>
      <c r="D35" s="132" t="s" vm="17">
        <v>1829</v>
      </c>
    </row>
    <row r="36" spans="1:4">
      <c r="A36" s="56" t="s">
        <v>152</v>
      </c>
      <c r="B36" s="57" t="s">
        <v>213</v>
      </c>
      <c r="C36" s="131" t="s" vm="18">
        <v>1829</v>
      </c>
      <c r="D36" s="132" t="s" vm="19">
        <v>1829</v>
      </c>
    </row>
    <row r="37" spans="1:4">
      <c r="A37" s="56" t="s">
        <v>152</v>
      </c>
      <c r="B37" s="29" t="s">
        <v>214</v>
      </c>
      <c r="C37" s="131">
        <f>'השקעות אחרות '!I10</f>
        <v>4693.9178499999998</v>
      </c>
      <c r="D37" s="132">
        <f t="shared" ref="D37:D38" si="4">C37/$C$42</f>
        <v>7.6611996123244035E-3</v>
      </c>
    </row>
    <row r="38" spans="1:4">
      <c r="A38" s="56"/>
      <c r="B38" s="70" t="s">
        <v>216</v>
      </c>
      <c r="C38" s="131">
        <v>0</v>
      </c>
      <c r="D38" s="132">
        <f t="shared" si="4"/>
        <v>0</v>
      </c>
    </row>
    <row r="39" spans="1:4">
      <c r="A39" s="56" t="s">
        <v>152</v>
      </c>
      <c r="B39" s="71" t="s">
        <v>217</v>
      </c>
      <c r="C39" s="131" t="s" vm="20">
        <v>1829</v>
      </c>
      <c r="D39" s="132" t="s" vm="21">
        <v>1829</v>
      </c>
    </row>
    <row r="40" spans="1:4">
      <c r="A40" s="56" t="s">
        <v>152</v>
      </c>
      <c r="B40" s="71" t="s">
        <v>250</v>
      </c>
      <c r="C40" s="131" t="s" vm="22">
        <v>1829</v>
      </c>
      <c r="D40" s="132" t="s" vm="23">
        <v>1829</v>
      </c>
    </row>
    <row r="41" spans="1:4">
      <c r="A41" s="56" t="s">
        <v>152</v>
      </c>
      <c r="B41" s="71" t="s">
        <v>218</v>
      </c>
      <c r="C41" s="131" t="s" vm="24">
        <v>1829</v>
      </c>
      <c r="D41" s="132" t="s" vm="25">
        <v>1829</v>
      </c>
    </row>
    <row r="42" spans="1:4">
      <c r="B42" s="71" t="s">
        <v>92</v>
      </c>
      <c r="C42" s="131">
        <f>C10+C38</f>
        <v>612687.05784000165</v>
      </c>
      <c r="D42" s="132">
        <f>C42/$C$42</f>
        <v>1</v>
      </c>
    </row>
    <row r="43" spans="1:4">
      <c r="A43" s="56" t="s">
        <v>152</v>
      </c>
      <c r="B43" s="71" t="s">
        <v>215</v>
      </c>
      <c r="C43" s="131">
        <f>'יתרת התחייבות להשקעה'!C10</f>
        <v>30299.805906434303</v>
      </c>
      <c r="D43" s="132"/>
    </row>
    <row r="44" spans="1:4">
      <c r="B44" s="6" t="s">
        <v>118</v>
      </c>
    </row>
    <row r="45" spans="1:4">
      <c r="C45" s="77" t="s">
        <v>197</v>
      </c>
      <c r="D45" s="36" t="s">
        <v>112</v>
      </c>
    </row>
    <row r="46" spans="1:4">
      <c r="C46" s="78" t="s">
        <v>1</v>
      </c>
      <c r="D46" s="25" t="s">
        <v>2</v>
      </c>
    </row>
    <row r="47" spans="1:4">
      <c r="C47" s="115" t="s">
        <v>178</v>
      </c>
      <c r="D47" s="116" vm="26">
        <v>2.6989000000000001</v>
      </c>
    </row>
    <row r="48" spans="1:4">
      <c r="C48" s="115" t="s">
        <v>187</v>
      </c>
      <c r="D48" s="116">
        <v>0.94217862674238506</v>
      </c>
    </row>
    <row r="49" spans="2:4">
      <c r="C49" s="115" t="s">
        <v>183</v>
      </c>
      <c r="D49" s="116" vm="27">
        <v>2.7610000000000001</v>
      </c>
    </row>
    <row r="50" spans="2:4">
      <c r="B50" s="12"/>
      <c r="C50" s="115" t="s">
        <v>1222</v>
      </c>
      <c r="D50" s="116" vm="28">
        <v>3.6772999999999998</v>
      </c>
    </row>
    <row r="51" spans="2:4">
      <c r="C51" s="115" t="s">
        <v>176</v>
      </c>
      <c r="D51" s="116" vm="29">
        <v>4.2550999999999997</v>
      </c>
    </row>
    <row r="52" spans="2:4">
      <c r="C52" s="115" t="s">
        <v>177</v>
      </c>
      <c r="D52" s="116" vm="30">
        <v>4.8075000000000001</v>
      </c>
    </row>
    <row r="53" spans="2:4">
      <c r="C53" s="115" t="s">
        <v>179</v>
      </c>
      <c r="D53" s="116">
        <v>0.46521112937967596</v>
      </c>
    </row>
    <row r="54" spans="2:4">
      <c r="C54" s="115" t="s">
        <v>184</v>
      </c>
      <c r="D54" s="116" vm="31">
        <v>3.2965</v>
      </c>
    </row>
    <row r="55" spans="2:4">
      <c r="C55" s="115" t="s">
        <v>185</v>
      </c>
      <c r="D55" s="116">
        <v>0.18402186078872274</v>
      </c>
    </row>
    <row r="56" spans="2:4">
      <c r="C56" s="115" t="s">
        <v>182</v>
      </c>
      <c r="D56" s="116" vm="32">
        <v>0.57089999999999996</v>
      </c>
    </row>
    <row r="57" spans="2:4">
      <c r="C57" s="115" t="s">
        <v>1830</v>
      </c>
      <c r="D57" s="116">
        <v>2.4695899999999997</v>
      </c>
    </row>
    <row r="58" spans="2:4">
      <c r="C58" s="115" t="s">
        <v>181</v>
      </c>
      <c r="D58" s="116" vm="33">
        <v>0.4088</v>
      </c>
    </row>
    <row r="59" spans="2:4">
      <c r="C59" s="115" t="s">
        <v>174</v>
      </c>
      <c r="D59" s="116" vm="34">
        <v>3.65</v>
      </c>
    </row>
    <row r="60" spans="2:4">
      <c r="C60" s="115" t="s">
        <v>188</v>
      </c>
      <c r="D60" s="116" vm="35">
        <v>0.2661</v>
      </c>
    </row>
    <row r="61" spans="2:4">
      <c r="C61" s="115" t="s">
        <v>1831</v>
      </c>
      <c r="D61" s="116" vm="36">
        <v>0.4486</v>
      </c>
    </row>
    <row r="62" spans="2:4">
      <c r="C62" s="115" t="s">
        <v>1832</v>
      </c>
      <c r="D62" s="116">
        <v>5.8088552417359086E-2</v>
      </c>
    </row>
    <row r="63" spans="2:4">
      <c r="C63" s="115" t="s">
        <v>175</v>
      </c>
      <c r="D63" s="11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90" zoomScaleNormal="90" workbookViewId="0">
      <selection activeCell="H24" sqref="H2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190</v>
      </c>
      <c r="C1" s="80" t="s" vm="1">
        <v>265</v>
      </c>
    </row>
    <row r="2" spans="2:60">
      <c r="B2" s="58" t="s">
        <v>189</v>
      </c>
      <c r="C2" s="80" t="s">
        <v>266</v>
      </c>
    </row>
    <row r="3" spans="2:60">
      <c r="B3" s="58" t="s">
        <v>191</v>
      </c>
      <c r="C3" s="80" t="s">
        <v>267</v>
      </c>
    </row>
    <row r="4" spans="2:60">
      <c r="B4" s="58" t="s">
        <v>192</v>
      </c>
      <c r="C4" s="80">
        <v>2145</v>
      </c>
    </row>
    <row r="6" spans="2:60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60" ht="26.25" customHeight="1">
      <c r="B7" s="162" t="s">
        <v>101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  <c r="BH7" s="3"/>
    </row>
    <row r="8" spans="2:60" s="3" customFormat="1" ht="78.75">
      <c r="B8" s="23" t="s">
        <v>126</v>
      </c>
      <c r="C8" s="31" t="s">
        <v>49</v>
      </c>
      <c r="D8" s="31" t="s">
        <v>130</v>
      </c>
      <c r="E8" s="31" t="s">
        <v>69</v>
      </c>
      <c r="F8" s="31" t="s">
        <v>110</v>
      </c>
      <c r="G8" s="31" t="s">
        <v>249</v>
      </c>
      <c r="H8" s="31" t="s">
        <v>248</v>
      </c>
      <c r="I8" s="31" t="s">
        <v>66</v>
      </c>
      <c r="J8" s="31" t="s">
        <v>63</v>
      </c>
      <c r="K8" s="31" t="s">
        <v>193</v>
      </c>
      <c r="L8" s="31" t="s">
        <v>195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256</v>
      </c>
      <c r="H9" s="17"/>
      <c r="I9" s="17" t="s">
        <v>252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52</v>
      </c>
      <c r="C11" s="118"/>
      <c r="D11" s="118"/>
      <c r="E11" s="118"/>
      <c r="F11" s="118"/>
      <c r="G11" s="119"/>
      <c r="H11" s="121"/>
      <c r="I11" s="119">
        <v>5.5184399999999991</v>
      </c>
      <c r="J11" s="118"/>
      <c r="K11" s="120">
        <v>1</v>
      </c>
      <c r="L11" s="120">
        <f>I11/'סכום נכסי הקרן'!$C$42</f>
        <v>9.0069472324990671E-6</v>
      </c>
      <c r="BC11" s="102"/>
      <c r="BD11" s="3"/>
      <c r="BE11" s="102"/>
      <c r="BG11" s="102"/>
    </row>
    <row r="12" spans="2:60" s="4" customFormat="1" ht="18" customHeight="1">
      <c r="B12" s="123" t="s">
        <v>27</v>
      </c>
      <c r="C12" s="118"/>
      <c r="D12" s="118"/>
      <c r="E12" s="118"/>
      <c r="F12" s="118"/>
      <c r="G12" s="119"/>
      <c r="H12" s="121"/>
      <c r="I12" s="119">
        <v>5.5184399999999991</v>
      </c>
      <c r="J12" s="118"/>
      <c r="K12" s="120">
        <v>1</v>
      </c>
      <c r="L12" s="120">
        <f>I12/'סכום נכסי הקרן'!$C$42</f>
        <v>9.0069472324990671E-6</v>
      </c>
      <c r="BC12" s="102"/>
      <c r="BD12" s="3"/>
      <c r="BE12" s="102"/>
      <c r="BG12" s="102"/>
    </row>
    <row r="13" spans="2:60">
      <c r="B13" s="104" t="s">
        <v>1607</v>
      </c>
      <c r="C13" s="84"/>
      <c r="D13" s="84"/>
      <c r="E13" s="84"/>
      <c r="F13" s="84"/>
      <c r="G13" s="93"/>
      <c r="H13" s="95"/>
      <c r="I13" s="93">
        <v>5.5184399999999991</v>
      </c>
      <c r="J13" s="84"/>
      <c r="K13" s="94">
        <v>1</v>
      </c>
      <c r="L13" s="94">
        <f>I13/'סכום נכסי הקרן'!$C$42</f>
        <v>9.0069472324990671E-6</v>
      </c>
      <c r="BD13" s="3"/>
    </row>
    <row r="14" spans="2:60" ht="20.25">
      <c r="B14" s="89" t="s">
        <v>1608</v>
      </c>
      <c r="C14" s="86" t="s">
        <v>1609</v>
      </c>
      <c r="D14" s="99" t="s">
        <v>131</v>
      </c>
      <c r="E14" s="99" t="s">
        <v>901</v>
      </c>
      <c r="F14" s="99" t="s">
        <v>175</v>
      </c>
      <c r="G14" s="96">
        <v>3902.2499999999995</v>
      </c>
      <c r="H14" s="98">
        <v>99.9</v>
      </c>
      <c r="I14" s="96">
        <v>3.8983499999999993</v>
      </c>
      <c r="J14" s="97">
        <v>6.0611336917798769E-4</v>
      </c>
      <c r="K14" s="97">
        <v>0.70642246721899671</v>
      </c>
      <c r="L14" s="97">
        <f>I14/'סכום נכסי הקרן'!$C$42</f>
        <v>6.3627098860933055E-6</v>
      </c>
      <c r="BD14" s="4"/>
    </row>
    <row r="15" spans="2:60">
      <c r="B15" s="89" t="s">
        <v>1610</v>
      </c>
      <c r="C15" s="86" t="s">
        <v>1611</v>
      </c>
      <c r="D15" s="99" t="s">
        <v>131</v>
      </c>
      <c r="E15" s="99" t="s">
        <v>201</v>
      </c>
      <c r="F15" s="99" t="s">
        <v>175</v>
      </c>
      <c r="G15" s="96">
        <v>852.99999999999989</v>
      </c>
      <c r="H15" s="98">
        <v>174</v>
      </c>
      <c r="I15" s="96">
        <v>1.4842199999999999</v>
      </c>
      <c r="J15" s="97">
        <v>7.111527594477852E-4</v>
      </c>
      <c r="K15" s="97">
        <v>0.26895644421249487</v>
      </c>
      <c r="L15" s="97">
        <f>I15/'סכום נכסי הקרן'!$C$42</f>
        <v>2.4224765008625205E-6</v>
      </c>
    </row>
    <row r="16" spans="2:60">
      <c r="B16" s="89" t="s">
        <v>1612</v>
      </c>
      <c r="C16" s="86" t="s">
        <v>1613</v>
      </c>
      <c r="D16" s="99" t="s">
        <v>131</v>
      </c>
      <c r="E16" s="99" t="s">
        <v>1026</v>
      </c>
      <c r="F16" s="99" t="s">
        <v>175</v>
      </c>
      <c r="G16" s="96">
        <v>13586.999999999998</v>
      </c>
      <c r="H16" s="98">
        <v>1</v>
      </c>
      <c r="I16" s="96">
        <v>0.13586999999999996</v>
      </c>
      <c r="J16" s="97">
        <v>3.8531017369727042E-4</v>
      </c>
      <c r="K16" s="97">
        <v>2.462108856850849E-2</v>
      </c>
      <c r="L16" s="97">
        <f>I16/'סכום נכסי הקרן'!$C$42</f>
        <v>2.2176084554324198E-7</v>
      </c>
    </row>
    <row r="17" spans="2:56">
      <c r="B17" s="85"/>
      <c r="C17" s="86"/>
      <c r="D17" s="86"/>
      <c r="E17" s="86"/>
      <c r="F17" s="86"/>
      <c r="G17" s="96"/>
      <c r="H17" s="98"/>
      <c r="I17" s="86"/>
      <c r="J17" s="86"/>
      <c r="K17" s="97"/>
      <c r="L17" s="86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264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122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247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1" t="s">
        <v>255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2">
    <dataValidation allowBlank="1" showInputMessage="1" showErrorMessage="1" sqref="A1:A1048576 B1:B19 C5:C1048576 AG24:AG1048576 AH1:XFD1048576 AG1:AG19 B21:B1048576 D1:D1048576 F1:AF1048576 E1:E14 E16:E1048576"/>
    <dataValidation type="list" allowBlank="1" showInputMessage="1" showErrorMessage="1" sqref="E15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190</v>
      </c>
      <c r="C1" s="80" t="s" vm="1">
        <v>265</v>
      </c>
    </row>
    <row r="2" spans="2:61">
      <c r="B2" s="58" t="s">
        <v>189</v>
      </c>
      <c r="C2" s="80" t="s">
        <v>266</v>
      </c>
    </row>
    <row r="3" spans="2:61">
      <c r="B3" s="58" t="s">
        <v>191</v>
      </c>
      <c r="C3" s="80" t="s">
        <v>267</v>
      </c>
    </row>
    <row r="4" spans="2:61">
      <c r="B4" s="58" t="s">
        <v>192</v>
      </c>
      <c r="C4" s="80">
        <v>2145</v>
      </c>
    </row>
    <row r="6" spans="2:61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61" ht="26.25" customHeight="1">
      <c r="B7" s="162" t="s">
        <v>102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  <c r="BI7" s="3"/>
    </row>
    <row r="8" spans="2:61" s="3" customFormat="1" ht="78.75">
      <c r="B8" s="23" t="s">
        <v>126</v>
      </c>
      <c r="C8" s="31" t="s">
        <v>49</v>
      </c>
      <c r="D8" s="31" t="s">
        <v>130</v>
      </c>
      <c r="E8" s="31" t="s">
        <v>69</v>
      </c>
      <c r="F8" s="31" t="s">
        <v>110</v>
      </c>
      <c r="G8" s="31" t="s">
        <v>249</v>
      </c>
      <c r="H8" s="31" t="s">
        <v>248</v>
      </c>
      <c r="I8" s="31" t="s">
        <v>66</v>
      </c>
      <c r="J8" s="31" t="s">
        <v>63</v>
      </c>
      <c r="K8" s="31" t="s">
        <v>193</v>
      </c>
      <c r="L8" s="32" t="s">
        <v>195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256</v>
      </c>
      <c r="H9" s="17"/>
      <c r="I9" s="17" t="s">
        <v>252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264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122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255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90" zoomScaleNormal="90" workbookViewId="0">
      <selection activeCell="G22" sqref="G22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190</v>
      </c>
      <c r="C1" s="80" t="s" vm="1">
        <v>265</v>
      </c>
    </row>
    <row r="2" spans="1:60">
      <c r="B2" s="58" t="s">
        <v>189</v>
      </c>
      <c r="C2" s="80" t="s">
        <v>266</v>
      </c>
    </row>
    <row r="3" spans="1:60">
      <c r="B3" s="58" t="s">
        <v>191</v>
      </c>
      <c r="C3" s="80" t="s">
        <v>267</v>
      </c>
    </row>
    <row r="4" spans="1:60">
      <c r="B4" s="58" t="s">
        <v>192</v>
      </c>
      <c r="C4" s="80">
        <v>2145</v>
      </c>
    </row>
    <row r="6" spans="1:60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4"/>
      <c r="BD6" s="1" t="s">
        <v>131</v>
      </c>
      <c r="BF6" s="1" t="s">
        <v>198</v>
      </c>
      <c r="BH6" s="3" t="s">
        <v>175</v>
      </c>
    </row>
    <row r="7" spans="1:60" ht="26.25" customHeight="1">
      <c r="B7" s="162" t="s">
        <v>103</v>
      </c>
      <c r="C7" s="163"/>
      <c r="D7" s="163"/>
      <c r="E7" s="163"/>
      <c r="F7" s="163"/>
      <c r="G7" s="163"/>
      <c r="H7" s="163"/>
      <c r="I7" s="163"/>
      <c r="J7" s="163"/>
      <c r="K7" s="164"/>
      <c r="BD7" s="3" t="s">
        <v>133</v>
      </c>
      <c r="BF7" s="1" t="s">
        <v>153</v>
      </c>
      <c r="BH7" s="3" t="s">
        <v>174</v>
      </c>
    </row>
    <row r="8" spans="1:60" s="3" customFormat="1" ht="78.75">
      <c r="A8" s="2"/>
      <c r="B8" s="23" t="s">
        <v>126</v>
      </c>
      <c r="C8" s="31" t="s">
        <v>49</v>
      </c>
      <c r="D8" s="31" t="s">
        <v>130</v>
      </c>
      <c r="E8" s="31" t="s">
        <v>69</v>
      </c>
      <c r="F8" s="31" t="s">
        <v>110</v>
      </c>
      <c r="G8" s="31" t="s">
        <v>249</v>
      </c>
      <c r="H8" s="31" t="s">
        <v>248</v>
      </c>
      <c r="I8" s="31" t="s">
        <v>66</v>
      </c>
      <c r="J8" s="31" t="s">
        <v>193</v>
      </c>
      <c r="K8" s="31" t="s">
        <v>195</v>
      </c>
      <c r="BC8" s="1" t="s">
        <v>146</v>
      </c>
      <c r="BD8" s="1" t="s">
        <v>147</v>
      </c>
      <c r="BE8" s="1" t="s">
        <v>154</v>
      </c>
      <c r="BG8" s="4" t="s">
        <v>176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256</v>
      </c>
      <c r="H9" s="17"/>
      <c r="I9" s="17" t="s">
        <v>252</v>
      </c>
      <c r="J9" s="33" t="s">
        <v>20</v>
      </c>
      <c r="K9" s="59" t="s">
        <v>20</v>
      </c>
      <c r="BC9" s="1" t="s">
        <v>143</v>
      </c>
      <c r="BE9" s="1" t="s">
        <v>155</v>
      </c>
      <c r="BG9" s="4" t="s">
        <v>177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139</v>
      </c>
      <c r="BD10" s="3"/>
      <c r="BE10" s="1" t="s">
        <v>199</v>
      </c>
      <c r="BG10" s="1" t="s">
        <v>183</v>
      </c>
    </row>
    <row r="11" spans="1:60" s="4" customFormat="1" ht="18" customHeight="1">
      <c r="A11" s="114"/>
      <c r="B11" s="122" t="s">
        <v>53</v>
      </c>
      <c r="C11" s="118"/>
      <c r="D11" s="118"/>
      <c r="E11" s="118"/>
      <c r="F11" s="118"/>
      <c r="G11" s="119"/>
      <c r="H11" s="121"/>
      <c r="I11" s="119">
        <v>-1626.2730199999999</v>
      </c>
      <c r="J11" s="120">
        <v>1</v>
      </c>
      <c r="K11" s="120">
        <f>I11/'סכום נכסי הקרן'!$C$42</f>
        <v>-2.6543289909425312E-3</v>
      </c>
      <c r="L11" s="139"/>
      <c r="M11" s="139"/>
      <c r="N11" s="139"/>
      <c r="O11" s="139"/>
      <c r="BC11" s="102" t="s">
        <v>138</v>
      </c>
      <c r="BD11" s="3"/>
      <c r="BE11" s="102" t="s">
        <v>156</v>
      </c>
      <c r="BG11" s="102" t="s">
        <v>178</v>
      </c>
    </row>
    <row r="12" spans="1:60" s="102" customFormat="1" ht="20.25">
      <c r="A12" s="114"/>
      <c r="B12" s="123" t="s">
        <v>246</v>
      </c>
      <c r="C12" s="118"/>
      <c r="D12" s="118"/>
      <c r="E12" s="118"/>
      <c r="F12" s="118"/>
      <c r="G12" s="119"/>
      <c r="H12" s="121"/>
      <c r="I12" s="119">
        <v>-1626.2730199999999</v>
      </c>
      <c r="J12" s="120">
        <v>1</v>
      </c>
      <c r="K12" s="120">
        <f>I12/'סכום נכסי הקרן'!$C$42</f>
        <v>-2.6543289909425312E-3</v>
      </c>
      <c r="L12" s="139"/>
      <c r="M12" s="139"/>
      <c r="N12" s="139"/>
      <c r="O12" s="139"/>
      <c r="BC12" s="102" t="s">
        <v>136</v>
      </c>
      <c r="BD12" s="4"/>
      <c r="BE12" s="102" t="s">
        <v>157</v>
      </c>
      <c r="BG12" s="102" t="s">
        <v>179</v>
      </c>
    </row>
    <row r="13" spans="1:60">
      <c r="B13" s="85" t="s">
        <v>1614</v>
      </c>
      <c r="C13" s="86" t="s">
        <v>1615</v>
      </c>
      <c r="D13" s="99" t="s">
        <v>29</v>
      </c>
      <c r="E13" s="99" t="s">
        <v>1616</v>
      </c>
      <c r="F13" s="99" t="s">
        <v>174</v>
      </c>
      <c r="G13" s="96">
        <v>11.999999999999998</v>
      </c>
      <c r="H13" s="98">
        <v>164750</v>
      </c>
      <c r="I13" s="96">
        <v>-85.261119999999977</v>
      </c>
      <c r="J13" s="97">
        <v>5.2427310145008732E-2</v>
      </c>
      <c r="K13" s="97">
        <f>I13/'סכום נכסי הקרן'!$C$42</f>
        <v>-1.3915932923503214E-4</v>
      </c>
      <c r="L13" s="139"/>
      <c r="M13" s="139"/>
      <c r="N13" s="139"/>
      <c r="O13" s="139"/>
      <c r="P13" s="1"/>
      <c r="BC13" s="1" t="s">
        <v>140</v>
      </c>
      <c r="BE13" s="1" t="s">
        <v>158</v>
      </c>
      <c r="BG13" s="1" t="s">
        <v>180</v>
      </c>
    </row>
    <row r="14" spans="1:60">
      <c r="B14" s="85" t="s">
        <v>1617</v>
      </c>
      <c r="C14" s="86" t="s">
        <v>1618</v>
      </c>
      <c r="D14" s="99" t="s">
        <v>29</v>
      </c>
      <c r="E14" s="99" t="s">
        <v>1616</v>
      </c>
      <c r="F14" s="99" t="s">
        <v>176</v>
      </c>
      <c r="G14" s="96">
        <v>26.999999999999996</v>
      </c>
      <c r="H14" s="98">
        <v>339100</v>
      </c>
      <c r="I14" s="96">
        <v>-62.278069999999992</v>
      </c>
      <c r="J14" s="97">
        <v>3.8294965995316087E-2</v>
      </c>
      <c r="K14" s="97">
        <f>I14/'סכום נכסי הקרן'!$C$42</f>
        <v>-1.016474384485259E-4</v>
      </c>
      <c r="L14" s="139"/>
      <c r="M14" s="139"/>
      <c r="N14" s="139"/>
      <c r="O14" s="139"/>
      <c r="P14" s="1"/>
      <c r="BC14" s="1" t="s">
        <v>137</v>
      </c>
      <c r="BE14" s="1" t="s">
        <v>159</v>
      </c>
      <c r="BG14" s="1" t="s">
        <v>182</v>
      </c>
    </row>
    <row r="15" spans="1:60">
      <c r="B15" s="85" t="s">
        <v>1619</v>
      </c>
      <c r="C15" s="86" t="s">
        <v>1620</v>
      </c>
      <c r="D15" s="99" t="s">
        <v>29</v>
      </c>
      <c r="E15" s="99" t="s">
        <v>1616</v>
      </c>
      <c r="F15" s="99" t="s">
        <v>177</v>
      </c>
      <c r="G15" s="96">
        <v>7.9999999999999991</v>
      </c>
      <c r="H15" s="98">
        <v>760150</v>
      </c>
      <c r="I15" s="96">
        <v>-23.325799999999994</v>
      </c>
      <c r="J15" s="97">
        <v>1.4343102119470687E-2</v>
      </c>
      <c r="K15" s="97">
        <f>I15/'סכום נכסי הקרן'!$C$42</f>
        <v>-3.8071311775760315E-5</v>
      </c>
      <c r="L15" s="139"/>
      <c r="M15" s="139"/>
      <c r="N15" s="139"/>
      <c r="O15" s="139"/>
      <c r="P15" s="1"/>
      <c r="BC15" s="1" t="s">
        <v>148</v>
      </c>
      <c r="BE15" s="1" t="s">
        <v>200</v>
      </c>
      <c r="BG15" s="1" t="s">
        <v>184</v>
      </c>
    </row>
    <row r="16" spans="1:60" ht="20.25">
      <c r="B16" s="85" t="s">
        <v>1621</v>
      </c>
      <c r="C16" s="86" t="s">
        <v>1622</v>
      </c>
      <c r="D16" s="99" t="s">
        <v>29</v>
      </c>
      <c r="E16" s="99" t="s">
        <v>1616</v>
      </c>
      <c r="F16" s="99" t="s">
        <v>174</v>
      </c>
      <c r="G16" s="96">
        <v>118.99999999999999</v>
      </c>
      <c r="H16" s="98">
        <v>272150</v>
      </c>
      <c r="I16" s="96">
        <v>-1421.5519599999998</v>
      </c>
      <c r="J16" s="97">
        <v>0.87411642603527906</v>
      </c>
      <c r="K16" s="97">
        <f>I16/'סכום נכסי הקרן'!$C$42</f>
        <v>-2.3201925710845139E-3</v>
      </c>
      <c r="L16" s="139"/>
      <c r="M16" s="139"/>
      <c r="N16" s="139"/>
      <c r="O16" s="139"/>
      <c r="P16" s="1"/>
      <c r="BC16" s="4" t="s">
        <v>134</v>
      </c>
      <c r="BD16" s="1" t="s">
        <v>149</v>
      </c>
      <c r="BE16" s="1" t="s">
        <v>160</v>
      </c>
      <c r="BG16" s="1" t="s">
        <v>185</v>
      </c>
    </row>
    <row r="17" spans="2:60">
      <c r="B17" s="85" t="s">
        <v>1623</v>
      </c>
      <c r="C17" s="86" t="s">
        <v>1624</v>
      </c>
      <c r="D17" s="99" t="s">
        <v>29</v>
      </c>
      <c r="E17" s="99" t="s">
        <v>1616</v>
      </c>
      <c r="F17" s="99" t="s">
        <v>178</v>
      </c>
      <c r="G17" s="96">
        <v>1.9999999999999998</v>
      </c>
      <c r="H17" s="98">
        <v>614800</v>
      </c>
      <c r="I17" s="96">
        <v>12.306280000000001</v>
      </c>
      <c r="J17" s="97">
        <v>-7.56716728904474E-3</v>
      </c>
      <c r="K17" s="97">
        <f>I17/'סכום נכסי הקרן'!$C$42</f>
        <v>2.0085751514623455E-5</v>
      </c>
      <c r="L17" s="139"/>
      <c r="M17" s="139"/>
      <c r="N17" s="139"/>
      <c r="O17" s="139"/>
      <c r="P17" s="1"/>
      <c r="BC17" s="1" t="s">
        <v>144</v>
      </c>
      <c r="BE17" s="1" t="s">
        <v>161</v>
      </c>
      <c r="BG17" s="1" t="s">
        <v>186</v>
      </c>
    </row>
    <row r="18" spans="2:60">
      <c r="B18" s="85" t="s">
        <v>1625</v>
      </c>
      <c r="C18" s="86" t="s">
        <v>1626</v>
      </c>
      <c r="D18" s="99" t="s">
        <v>29</v>
      </c>
      <c r="E18" s="99" t="s">
        <v>1616</v>
      </c>
      <c r="F18" s="99" t="s">
        <v>176</v>
      </c>
      <c r="G18" s="96">
        <v>3.9999999999999996</v>
      </c>
      <c r="H18" s="98">
        <v>12310</v>
      </c>
      <c r="I18" s="96">
        <v>-3.0354999999999994</v>
      </c>
      <c r="J18" s="97">
        <v>1.8665377600619603E-3</v>
      </c>
      <c r="K18" s="97">
        <f>I18/'סכום נכסי הקרן'!$C$42</f>
        <v>-4.9544052892213962E-6</v>
      </c>
      <c r="L18" s="139"/>
      <c r="M18" s="139"/>
      <c r="N18" s="139"/>
      <c r="O18" s="139"/>
      <c r="BD18" s="1" t="s">
        <v>132</v>
      </c>
      <c r="BF18" s="1" t="s">
        <v>162</v>
      </c>
      <c r="BH18" s="1" t="s">
        <v>29</v>
      </c>
    </row>
    <row r="19" spans="2:60">
      <c r="B19" s="85" t="s">
        <v>1627</v>
      </c>
      <c r="C19" s="86" t="s">
        <v>1628</v>
      </c>
      <c r="D19" s="99" t="s">
        <v>29</v>
      </c>
      <c r="E19" s="99" t="s">
        <v>1616</v>
      </c>
      <c r="F19" s="99" t="s">
        <v>176</v>
      </c>
      <c r="G19" s="96">
        <v>2.9999999999999996</v>
      </c>
      <c r="H19" s="98">
        <v>12490</v>
      </c>
      <c r="I19" s="96">
        <v>-4.0633199999999992</v>
      </c>
      <c r="J19" s="97">
        <v>2.4985472611480696E-3</v>
      </c>
      <c r="K19" s="97">
        <f>I19/'סכום נכסי הקרן'!$C$42</f>
        <v>-6.6319664305053803E-6</v>
      </c>
      <c r="L19" s="139"/>
      <c r="M19" s="139"/>
      <c r="N19" s="139"/>
      <c r="O19" s="139"/>
      <c r="BD19" s="1" t="s">
        <v>145</v>
      </c>
      <c r="BF19" s="1" t="s">
        <v>163</v>
      </c>
    </row>
    <row r="20" spans="2:60">
      <c r="B20" s="85" t="s">
        <v>1629</v>
      </c>
      <c r="C20" s="86" t="s">
        <v>1630</v>
      </c>
      <c r="D20" s="99" t="s">
        <v>29</v>
      </c>
      <c r="E20" s="99" t="s">
        <v>1616</v>
      </c>
      <c r="F20" s="99" t="s">
        <v>184</v>
      </c>
      <c r="G20" s="96">
        <v>2.9999999999999996</v>
      </c>
      <c r="H20" s="98">
        <v>173050</v>
      </c>
      <c r="I20" s="96">
        <v>-39.06353</v>
      </c>
      <c r="J20" s="97">
        <v>2.4020277972760073E-2</v>
      </c>
      <c r="K20" s="97">
        <f>I20/'סכום נכסי הקרן'!$C$42</f>
        <v>-6.3757720193595359E-5</v>
      </c>
      <c r="L20" s="139"/>
      <c r="M20" s="139"/>
      <c r="N20" s="139"/>
      <c r="O20" s="139"/>
      <c r="BD20" s="1" t="s">
        <v>150</v>
      </c>
      <c r="BF20" s="1" t="s">
        <v>164</v>
      </c>
    </row>
    <row r="21" spans="2:60">
      <c r="B21" s="107"/>
      <c r="C21" s="86"/>
      <c r="D21" s="86"/>
      <c r="E21" s="86"/>
      <c r="F21" s="86"/>
      <c r="G21" s="96"/>
      <c r="H21" s="98"/>
      <c r="I21" s="86"/>
      <c r="J21" s="97"/>
      <c r="K21" s="86"/>
      <c r="L21" s="139"/>
      <c r="M21" s="139"/>
      <c r="N21" s="139"/>
      <c r="O21" s="139"/>
      <c r="BD21" s="1" t="s">
        <v>135</v>
      </c>
      <c r="BE21" s="1" t="s">
        <v>151</v>
      </c>
      <c r="BF21" s="1" t="s">
        <v>165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39"/>
      <c r="M22" s="139"/>
      <c r="N22" s="139"/>
      <c r="O22" s="139"/>
      <c r="BD22" s="1" t="s">
        <v>141</v>
      </c>
      <c r="BF22" s="1" t="s">
        <v>166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39"/>
      <c r="M23" s="139"/>
      <c r="N23" s="139"/>
      <c r="O23" s="139"/>
      <c r="BD23" s="1" t="s">
        <v>29</v>
      </c>
      <c r="BE23" s="1" t="s">
        <v>142</v>
      </c>
      <c r="BF23" s="1" t="s">
        <v>201</v>
      </c>
    </row>
    <row r="24" spans="2:60">
      <c r="B24" s="101" t="s">
        <v>264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39"/>
      <c r="M24" s="139"/>
      <c r="N24" s="139"/>
      <c r="O24" s="139"/>
      <c r="BF24" s="1" t="s">
        <v>204</v>
      </c>
    </row>
    <row r="25" spans="2:60">
      <c r="B25" s="101" t="s">
        <v>122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39"/>
      <c r="M25" s="139"/>
      <c r="N25" s="139"/>
      <c r="O25" s="139"/>
      <c r="BF25" s="1" t="s">
        <v>167</v>
      </c>
    </row>
    <row r="26" spans="2:60">
      <c r="B26" s="101" t="s">
        <v>247</v>
      </c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168</v>
      </c>
    </row>
    <row r="27" spans="2:60">
      <c r="B27" s="101" t="s">
        <v>255</v>
      </c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203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169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170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202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29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190</v>
      </c>
      <c r="C1" s="80" t="s" vm="1">
        <v>265</v>
      </c>
    </row>
    <row r="2" spans="2:81">
      <c r="B2" s="58" t="s">
        <v>189</v>
      </c>
      <c r="C2" s="80" t="s">
        <v>266</v>
      </c>
    </row>
    <row r="3" spans="2:81">
      <c r="B3" s="58" t="s">
        <v>191</v>
      </c>
      <c r="C3" s="80" t="s">
        <v>267</v>
      </c>
      <c r="E3" s="2"/>
    </row>
    <row r="4" spans="2:81">
      <c r="B4" s="58" t="s">
        <v>192</v>
      </c>
      <c r="C4" s="80">
        <v>2145</v>
      </c>
    </row>
    <row r="6" spans="2:81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81" ht="26.25" customHeight="1">
      <c r="B7" s="162" t="s">
        <v>104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</row>
    <row r="8" spans="2:81" s="3" customFormat="1" ht="47.25">
      <c r="B8" s="23" t="s">
        <v>126</v>
      </c>
      <c r="C8" s="31" t="s">
        <v>49</v>
      </c>
      <c r="D8" s="14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249</v>
      </c>
      <c r="M8" s="31" t="s">
        <v>248</v>
      </c>
      <c r="N8" s="31" t="s">
        <v>66</v>
      </c>
      <c r="O8" s="31" t="s">
        <v>63</v>
      </c>
      <c r="P8" s="31" t="s">
        <v>193</v>
      </c>
      <c r="Q8" s="32" t="s">
        <v>195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256</v>
      </c>
      <c r="M9" s="33"/>
      <c r="N9" s="33" t="s">
        <v>252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264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122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255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190</v>
      </c>
      <c r="C1" s="80" t="s" vm="1">
        <v>265</v>
      </c>
    </row>
    <row r="2" spans="2:72">
      <c r="B2" s="58" t="s">
        <v>189</v>
      </c>
      <c r="C2" s="80" t="s">
        <v>266</v>
      </c>
    </row>
    <row r="3" spans="2:72">
      <c r="B3" s="58" t="s">
        <v>191</v>
      </c>
      <c r="C3" s="80" t="s">
        <v>267</v>
      </c>
    </row>
    <row r="4" spans="2:72">
      <c r="B4" s="58" t="s">
        <v>192</v>
      </c>
      <c r="C4" s="80">
        <v>2145</v>
      </c>
    </row>
    <row r="6" spans="2:72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72" ht="26.25" customHeight="1">
      <c r="B7" s="162" t="s">
        <v>95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4"/>
    </row>
    <row r="8" spans="2:72" s="3" customFormat="1" ht="78.75">
      <c r="B8" s="23" t="s">
        <v>126</v>
      </c>
      <c r="C8" s="31" t="s">
        <v>49</v>
      </c>
      <c r="D8" s="31" t="s">
        <v>15</v>
      </c>
      <c r="E8" s="31" t="s">
        <v>70</v>
      </c>
      <c r="F8" s="31" t="s">
        <v>111</v>
      </c>
      <c r="G8" s="31" t="s">
        <v>18</v>
      </c>
      <c r="H8" s="31" t="s">
        <v>110</v>
      </c>
      <c r="I8" s="31" t="s">
        <v>17</v>
      </c>
      <c r="J8" s="31" t="s">
        <v>19</v>
      </c>
      <c r="K8" s="31" t="s">
        <v>249</v>
      </c>
      <c r="L8" s="31" t="s">
        <v>248</v>
      </c>
      <c r="M8" s="31" t="s">
        <v>119</v>
      </c>
      <c r="N8" s="31" t="s">
        <v>63</v>
      </c>
      <c r="O8" s="31" t="s">
        <v>193</v>
      </c>
      <c r="P8" s="32" t="s">
        <v>195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256</v>
      </c>
      <c r="L9" s="33"/>
      <c r="M9" s="33" t="s">
        <v>252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122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247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255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190</v>
      </c>
      <c r="C1" s="80" t="s" vm="1">
        <v>265</v>
      </c>
    </row>
    <row r="2" spans="2:65">
      <c r="B2" s="58" t="s">
        <v>189</v>
      </c>
      <c r="C2" s="80" t="s">
        <v>266</v>
      </c>
    </row>
    <row r="3" spans="2:65">
      <c r="B3" s="58" t="s">
        <v>191</v>
      </c>
      <c r="C3" s="80" t="s">
        <v>267</v>
      </c>
    </row>
    <row r="4" spans="2:65">
      <c r="B4" s="58" t="s">
        <v>192</v>
      </c>
      <c r="C4" s="80">
        <v>2145</v>
      </c>
    </row>
    <row r="6" spans="2:65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4"/>
    </row>
    <row r="7" spans="2:65" ht="26.25" customHeight="1">
      <c r="B7" s="162" t="s">
        <v>96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4"/>
    </row>
    <row r="8" spans="2:65" s="3" customFormat="1" ht="78.75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3" t="s">
        <v>19</v>
      </c>
      <c r="N8" s="31" t="s">
        <v>249</v>
      </c>
      <c r="O8" s="31" t="s">
        <v>248</v>
      </c>
      <c r="P8" s="31" t="s">
        <v>119</v>
      </c>
      <c r="Q8" s="31" t="s">
        <v>63</v>
      </c>
      <c r="R8" s="31" t="s">
        <v>193</v>
      </c>
      <c r="S8" s="32" t="s">
        <v>195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256</v>
      </c>
      <c r="O9" s="33"/>
      <c r="P9" s="33" t="s">
        <v>252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1" t="s">
        <v>124</v>
      </c>
      <c r="S10" s="21" t="s">
        <v>196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264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122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255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D26" sqref="D2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190</v>
      </c>
      <c r="C1" s="80" t="s" vm="1">
        <v>265</v>
      </c>
    </row>
    <row r="2" spans="2:81">
      <c r="B2" s="58" t="s">
        <v>189</v>
      </c>
      <c r="C2" s="80" t="s">
        <v>266</v>
      </c>
    </row>
    <row r="3" spans="2:81">
      <c r="B3" s="58" t="s">
        <v>191</v>
      </c>
      <c r="C3" s="80" t="s">
        <v>267</v>
      </c>
    </row>
    <row r="4" spans="2:81">
      <c r="B4" s="58" t="s">
        <v>192</v>
      </c>
      <c r="C4" s="80">
        <v>2145</v>
      </c>
    </row>
    <row r="6" spans="2:81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4"/>
    </row>
    <row r="7" spans="2:81" ht="26.25" customHeight="1">
      <c r="B7" s="162" t="s">
        <v>97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4"/>
    </row>
    <row r="8" spans="2:81" s="3" customFormat="1" ht="78.75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3" t="s">
        <v>19</v>
      </c>
      <c r="N8" s="73" t="s">
        <v>249</v>
      </c>
      <c r="O8" s="31" t="s">
        <v>248</v>
      </c>
      <c r="P8" s="31" t="s">
        <v>119</v>
      </c>
      <c r="Q8" s="31" t="s">
        <v>63</v>
      </c>
      <c r="R8" s="31" t="s">
        <v>193</v>
      </c>
      <c r="S8" s="32" t="s">
        <v>195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256</v>
      </c>
      <c r="O9" s="33"/>
      <c r="P9" s="33" t="s">
        <v>252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21" t="s">
        <v>196</v>
      </c>
      <c r="T10" s="5"/>
      <c r="BZ10" s="1"/>
    </row>
    <row r="11" spans="2:81" s="133" customFormat="1" ht="18" customHeight="1">
      <c r="B11" s="108" t="s">
        <v>55</v>
      </c>
      <c r="C11" s="82"/>
      <c r="D11" s="82"/>
      <c r="E11" s="82"/>
      <c r="F11" s="82"/>
      <c r="G11" s="82"/>
      <c r="H11" s="82"/>
      <c r="I11" s="82"/>
      <c r="J11" s="92">
        <v>6.2003734596486808</v>
      </c>
      <c r="K11" s="82"/>
      <c r="L11" s="82"/>
      <c r="M11" s="91">
        <v>2.0307161830636147E-2</v>
      </c>
      <c r="N11" s="90"/>
      <c r="O11" s="92"/>
      <c r="P11" s="90">
        <v>9095.2262499999979</v>
      </c>
      <c r="Q11" s="82"/>
      <c r="R11" s="91">
        <v>1</v>
      </c>
      <c r="S11" s="91">
        <f>P11/'סכום נכסי הקרן'!$C$42</f>
        <v>1.4844815364739014E-2</v>
      </c>
      <c r="T11" s="138"/>
      <c r="BZ11" s="134"/>
      <c r="CC11" s="134"/>
    </row>
    <row r="12" spans="2:81" s="134" customFormat="1" ht="17.25" customHeight="1">
      <c r="B12" s="109" t="s">
        <v>244</v>
      </c>
      <c r="C12" s="84"/>
      <c r="D12" s="84"/>
      <c r="E12" s="84"/>
      <c r="F12" s="84"/>
      <c r="G12" s="84"/>
      <c r="H12" s="84"/>
      <c r="I12" s="84"/>
      <c r="J12" s="95">
        <v>6.3699258484903254</v>
      </c>
      <c r="K12" s="84"/>
      <c r="L12" s="84"/>
      <c r="M12" s="94">
        <v>1.9091705621897933E-2</v>
      </c>
      <c r="N12" s="93"/>
      <c r="O12" s="95"/>
      <c r="P12" s="93">
        <v>8675.0223000000005</v>
      </c>
      <c r="Q12" s="84"/>
      <c r="R12" s="94">
        <v>0.95379950553731441</v>
      </c>
      <c r="S12" s="94">
        <f>P12/'סכום נכסי הקרן'!$C$42</f>
        <v>1.4158977554680801E-2</v>
      </c>
    </row>
    <row r="13" spans="2:81" s="134" customFormat="1">
      <c r="B13" s="110" t="s">
        <v>64</v>
      </c>
      <c r="C13" s="84"/>
      <c r="D13" s="84"/>
      <c r="E13" s="84"/>
      <c r="F13" s="84"/>
      <c r="G13" s="84"/>
      <c r="H13" s="84"/>
      <c r="I13" s="84"/>
      <c r="J13" s="95">
        <v>6.9207895510101007</v>
      </c>
      <c r="K13" s="84"/>
      <c r="L13" s="84"/>
      <c r="M13" s="94">
        <v>1.3356443061264106E-2</v>
      </c>
      <c r="N13" s="93"/>
      <c r="O13" s="95"/>
      <c r="P13" s="93">
        <v>5827.3529400000007</v>
      </c>
      <c r="Q13" s="84"/>
      <c r="R13" s="94">
        <v>0.64070456081287719</v>
      </c>
      <c r="S13" s="94">
        <f>P13/'סכום נכסי הקרן'!$C$42</f>
        <v>9.5111409086133612E-3</v>
      </c>
    </row>
    <row r="14" spans="2:81" s="134" customFormat="1">
      <c r="B14" s="111" t="s">
        <v>1631</v>
      </c>
      <c r="C14" s="86" t="s">
        <v>1632</v>
      </c>
      <c r="D14" s="99" t="s">
        <v>1633</v>
      </c>
      <c r="E14" s="99" t="s">
        <v>1634</v>
      </c>
      <c r="F14" s="99" t="s">
        <v>646</v>
      </c>
      <c r="G14" s="86" t="s">
        <v>326</v>
      </c>
      <c r="H14" s="86" t="s">
        <v>327</v>
      </c>
      <c r="I14" s="113">
        <v>39076</v>
      </c>
      <c r="J14" s="98">
        <v>8.7299999999999986</v>
      </c>
      <c r="K14" s="99" t="s">
        <v>175</v>
      </c>
      <c r="L14" s="100">
        <v>4.9000000000000002E-2</v>
      </c>
      <c r="M14" s="97">
        <v>1.52E-2</v>
      </c>
      <c r="N14" s="96">
        <v>387887.99999999994</v>
      </c>
      <c r="O14" s="98">
        <v>162.5</v>
      </c>
      <c r="P14" s="96">
        <v>630.31798000000003</v>
      </c>
      <c r="Q14" s="97">
        <v>1.9758994306556184E-4</v>
      </c>
      <c r="R14" s="97">
        <v>6.9302067114603128E-2</v>
      </c>
      <c r="S14" s="97">
        <f>P14/'סכום נכסי הקרן'!$C$42</f>
        <v>1.028776390711035E-3</v>
      </c>
    </row>
    <row r="15" spans="2:81" s="134" customFormat="1">
      <c r="B15" s="111" t="s">
        <v>1635</v>
      </c>
      <c r="C15" s="86" t="s">
        <v>1636</v>
      </c>
      <c r="D15" s="99" t="s">
        <v>1633</v>
      </c>
      <c r="E15" s="99" t="s">
        <v>1634</v>
      </c>
      <c r="F15" s="99" t="s">
        <v>646</v>
      </c>
      <c r="G15" s="86" t="s">
        <v>326</v>
      </c>
      <c r="H15" s="86" t="s">
        <v>327</v>
      </c>
      <c r="I15" s="113">
        <v>42639</v>
      </c>
      <c r="J15" s="98">
        <v>11.34</v>
      </c>
      <c r="K15" s="99" t="s">
        <v>175</v>
      </c>
      <c r="L15" s="100">
        <v>4.0999999999999995E-2</v>
      </c>
      <c r="M15" s="97">
        <v>2.3700000000000002E-2</v>
      </c>
      <c r="N15" s="96">
        <v>1427493.6599999997</v>
      </c>
      <c r="O15" s="98">
        <v>129.05000000000001</v>
      </c>
      <c r="P15" s="96">
        <v>1842.1806999999997</v>
      </c>
      <c r="Q15" s="97">
        <v>3.7977480239619358E-4</v>
      </c>
      <c r="R15" s="97">
        <v>0.20254369153268728</v>
      </c>
      <c r="S15" s="97">
        <f>P15/'סכום נכסי הקרן'!$C$42</f>
        <v>3.0067237040953955E-3</v>
      </c>
    </row>
    <row r="16" spans="2:81" s="134" customFormat="1">
      <c r="B16" s="111" t="s">
        <v>1637</v>
      </c>
      <c r="C16" s="86" t="s">
        <v>1638</v>
      </c>
      <c r="D16" s="99" t="s">
        <v>1633</v>
      </c>
      <c r="E16" s="99" t="s">
        <v>1639</v>
      </c>
      <c r="F16" s="99" t="s">
        <v>554</v>
      </c>
      <c r="G16" s="86" t="s">
        <v>326</v>
      </c>
      <c r="H16" s="86" t="s">
        <v>327</v>
      </c>
      <c r="I16" s="113">
        <v>38918</v>
      </c>
      <c r="J16" s="98">
        <v>1.59</v>
      </c>
      <c r="K16" s="99" t="s">
        <v>175</v>
      </c>
      <c r="L16" s="100">
        <v>0.05</v>
      </c>
      <c r="M16" s="97">
        <v>-1.2999999999999999E-3</v>
      </c>
      <c r="N16" s="96">
        <v>15174.359999999997</v>
      </c>
      <c r="O16" s="98">
        <v>128.76</v>
      </c>
      <c r="P16" s="96">
        <v>19.538509999999995</v>
      </c>
      <c r="Q16" s="97">
        <v>6.5840525222583975E-4</v>
      </c>
      <c r="R16" s="97">
        <v>2.148215939103219E-3</v>
      </c>
      <c r="S16" s="97">
        <f>P16/'סכום נכסי הקרן'!$C$42</f>
        <v>3.1889868979576717E-5</v>
      </c>
    </row>
    <row r="17" spans="2:19" s="134" customFormat="1">
      <c r="B17" s="111" t="s">
        <v>1640</v>
      </c>
      <c r="C17" s="86" t="s">
        <v>1641</v>
      </c>
      <c r="D17" s="99" t="s">
        <v>1633</v>
      </c>
      <c r="E17" s="99" t="s">
        <v>1642</v>
      </c>
      <c r="F17" s="99" t="s">
        <v>646</v>
      </c>
      <c r="G17" s="86" t="s">
        <v>326</v>
      </c>
      <c r="H17" s="86" t="s">
        <v>171</v>
      </c>
      <c r="I17" s="113">
        <v>42796</v>
      </c>
      <c r="J17" s="98">
        <v>8.33</v>
      </c>
      <c r="K17" s="99" t="s">
        <v>175</v>
      </c>
      <c r="L17" s="100">
        <v>2.1400000000000002E-2</v>
      </c>
      <c r="M17" s="97">
        <v>1.4800000000000001E-2</v>
      </c>
      <c r="N17" s="96">
        <v>507999.99999999994</v>
      </c>
      <c r="O17" s="98">
        <v>107.75</v>
      </c>
      <c r="P17" s="96">
        <v>547.36998999999992</v>
      </c>
      <c r="Q17" s="97">
        <v>1.956510017485345E-3</v>
      </c>
      <c r="R17" s="97">
        <v>6.0182119163885564E-2</v>
      </c>
      <c r="S17" s="97">
        <f>P17/'סכום נכסי הקרן'!$C$42</f>
        <v>8.9339244724660272E-4</v>
      </c>
    </row>
    <row r="18" spans="2:19" s="134" customFormat="1">
      <c r="B18" s="111" t="s">
        <v>1643</v>
      </c>
      <c r="C18" s="86" t="s">
        <v>1644</v>
      </c>
      <c r="D18" s="99" t="s">
        <v>1633</v>
      </c>
      <c r="E18" s="99" t="s">
        <v>440</v>
      </c>
      <c r="F18" s="99" t="s">
        <v>441</v>
      </c>
      <c r="G18" s="86" t="s">
        <v>363</v>
      </c>
      <c r="H18" s="86" t="s">
        <v>327</v>
      </c>
      <c r="I18" s="113">
        <v>39856</v>
      </c>
      <c r="J18" s="98">
        <v>1.5300000000000002</v>
      </c>
      <c r="K18" s="99" t="s">
        <v>175</v>
      </c>
      <c r="L18" s="100">
        <v>6.8499999999999991E-2</v>
      </c>
      <c r="M18" s="97">
        <v>5.4000000000000003E-3</v>
      </c>
      <c r="N18" s="96">
        <v>183071.99999999997</v>
      </c>
      <c r="O18" s="98">
        <v>126.92</v>
      </c>
      <c r="P18" s="96">
        <v>232.35499999999996</v>
      </c>
      <c r="Q18" s="97">
        <v>3.624822047674393E-4</v>
      </c>
      <c r="R18" s="97">
        <v>2.5546918087936517E-2</v>
      </c>
      <c r="S18" s="97">
        <f>P18/'סכום נכסי הקרן'!$C$42</f>
        <v>3.7923928215352908E-4</v>
      </c>
    </row>
    <row r="19" spans="2:19" s="134" customFormat="1">
      <c r="B19" s="111" t="s">
        <v>1645</v>
      </c>
      <c r="C19" s="86" t="s">
        <v>1646</v>
      </c>
      <c r="D19" s="99" t="s">
        <v>1633</v>
      </c>
      <c r="E19" s="99" t="s">
        <v>440</v>
      </c>
      <c r="F19" s="99" t="s">
        <v>441</v>
      </c>
      <c r="G19" s="86" t="s">
        <v>393</v>
      </c>
      <c r="H19" s="86" t="s">
        <v>171</v>
      </c>
      <c r="I19" s="113">
        <v>42935</v>
      </c>
      <c r="J19" s="98">
        <v>3.0199999999999991</v>
      </c>
      <c r="K19" s="99" t="s">
        <v>175</v>
      </c>
      <c r="L19" s="100">
        <v>0.06</v>
      </c>
      <c r="M19" s="97">
        <v>6.2999999999999992E-3</v>
      </c>
      <c r="N19" s="96">
        <v>891221.99999999988</v>
      </c>
      <c r="O19" s="98">
        <v>126.83</v>
      </c>
      <c r="P19" s="96">
        <v>1130.3368600000001</v>
      </c>
      <c r="Q19" s="97">
        <v>2.4082207441095834E-4</v>
      </c>
      <c r="R19" s="97">
        <v>0.12427803651393503</v>
      </c>
      <c r="S19" s="97">
        <f>P19/'סכום נכסי הקרן'!$C$42</f>
        <v>1.844884505941659E-3</v>
      </c>
    </row>
    <row r="20" spans="2:19" s="134" customFormat="1">
      <c r="B20" s="111" t="s">
        <v>1647</v>
      </c>
      <c r="C20" s="86" t="s">
        <v>1648</v>
      </c>
      <c r="D20" s="99" t="s">
        <v>1633</v>
      </c>
      <c r="E20" s="99" t="s">
        <v>1649</v>
      </c>
      <c r="F20" s="99" t="s">
        <v>646</v>
      </c>
      <c r="G20" s="86" t="s">
        <v>393</v>
      </c>
      <c r="H20" s="86" t="s">
        <v>327</v>
      </c>
      <c r="I20" s="113">
        <v>39350</v>
      </c>
      <c r="J20" s="98">
        <v>4.59</v>
      </c>
      <c r="K20" s="99" t="s">
        <v>175</v>
      </c>
      <c r="L20" s="100">
        <v>5.5999999999999994E-2</v>
      </c>
      <c r="M20" s="97">
        <v>6.1999999999999998E-3</v>
      </c>
      <c r="N20" s="96">
        <v>149604.4</v>
      </c>
      <c r="O20" s="98">
        <v>150.25</v>
      </c>
      <c r="P20" s="96">
        <v>224.78058999999996</v>
      </c>
      <c r="Q20" s="97">
        <v>1.7549735443524972E-4</v>
      </c>
      <c r="R20" s="97">
        <v>2.4714128469316528E-2</v>
      </c>
      <c r="S20" s="97">
        <f>P20/'סכום נכסי הקרן'!$C$42</f>
        <v>3.6687667402744391E-4</v>
      </c>
    </row>
    <row r="21" spans="2:19" s="134" customFormat="1">
      <c r="B21" s="111" t="s">
        <v>1650</v>
      </c>
      <c r="C21" s="86" t="s">
        <v>1651</v>
      </c>
      <c r="D21" s="99" t="s">
        <v>1633</v>
      </c>
      <c r="E21" s="99" t="s">
        <v>1652</v>
      </c>
      <c r="F21" s="99" t="s">
        <v>379</v>
      </c>
      <c r="G21" s="86" t="s">
        <v>393</v>
      </c>
      <c r="H21" s="86" t="s">
        <v>327</v>
      </c>
      <c r="I21" s="113">
        <v>38652</v>
      </c>
      <c r="J21" s="98">
        <v>1.9400000000000002</v>
      </c>
      <c r="K21" s="99" t="s">
        <v>175</v>
      </c>
      <c r="L21" s="100">
        <v>5.2999999999999999E-2</v>
      </c>
      <c r="M21" s="97">
        <v>-4.0000000000000002E-4</v>
      </c>
      <c r="N21" s="96">
        <v>15929.349999999999</v>
      </c>
      <c r="O21" s="98">
        <v>135.71</v>
      </c>
      <c r="P21" s="96">
        <v>21.617709999999995</v>
      </c>
      <c r="Q21" s="97">
        <v>7.4651407052736001E-5</v>
      </c>
      <c r="R21" s="97">
        <v>2.3768193781875408E-3</v>
      </c>
      <c r="S21" s="97">
        <f>P21/'סכום נכסי הקרן'!$C$42</f>
        <v>3.528344482452784E-5</v>
      </c>
    </row>
    <row r="22" spans="2:19" s="134" customFormat="1">
      <c r="B22" s="111" t="s">
        <v>1653</v>
      </c>
      <c r="C22" s="86" t="s">
        <v>1654</v>
      </c>
      <c r="D22" s="99" t="s">
        <v>1633</v>
      </c>
      <c r="E22" s="99" t="s">
        <v>351</v>
      </c>
      <c r="F22" s="99" t="s">
        <v>331</v>
      </c>
      <c r="G22" s="86" t="s">
        <v>564</v>
      </c>
      <c r="H22" s="86" t="s">
        <v>327</v>
      </c>
      <c r="I22" s="113">
        <v>39656</v>
      </c>
      <c r="J22" s="98">
        <v>3.9000000000000004</v>
      </c>
      <c r="K22" s="99" t="s">
        <v>175</v>
      </c>
      <c r="L22" s="100">
        <v>5.7500000000000002E-2</v>
      </c>
      <c r="M22" s="97">
        <v>2.7000000000000006E-3</v>
      </c>
      <c r="N22" s="96">
        <v>762637.99999999988</v>
      </c>
      <c r="O22" s="98">
        <v>147.11000000000001</v>
      </c>
      <c r="P22" s="96">
        <v>1121.9167299999997</v>
      </c>
      <c r="Q22" s="97">
        <v>5.8574347158218119E-4</v>
      </c>
      <c r="R22" s="97">
        <v>0.1233522618527494</v>
      </c>
      <c r="S22" s="97">
        <f>P22/'סכום נכסי הקרן'!$C$42</f>
        <v>1.8311415520270045E-3</v>
      </c>
    </row>
    <row r="23" spans="2:19" s="134" customFormat="1">
      <c r="B23" s="111" t="s">
        <v>1655</v>
      </c>
      <c r="C23" s="86" t="s">
        <v>1656</v>
      </c>
      <c r="D23" s="99" t="s">
        <v>1633</v>
      </c>
      <c r="E23" s="99"/>
      <c r="F23" s="99" t="s">
        <v>379</v>
      </c>
      <c r="G23" s="86" t="s">
        <v>642</v>
      </c>
      <c r="H23" s="86" t="s">
        <v>327</v>
      </c>
      <c r="I23" s="113">
        <v>38890</v>
      </c>
      <c r="J23" s="98">
        <v>1.4500000000000002</v>
      </c>
      <c r="K23" s="99" t="s">
        <v>175</v>
      </c>
      <c r="L23" s="100">
        <v>6.7000000000000004E-2</v>
      </c>
      <c r="M23" s="97">
        <v>2.1899999999999999E-2</v>
      </c>
      <c r="N23" s="96">
        <v>18001.499999999996</v>
      </c>
      <c r="O23" s="98">
        <v>133.62</v>
      </c>
      <c r="P23" s="96">
        <v>24.053619999999995</v>
      </c>
      <c r="Q23" s="97">
        <v>3.1099038088430931E-4</v>
      </c>
      <c r="R23" s="97">
        <v>2.6446422924333523E-3</v>
      </c>
      <c r="S23" s="97">
        <f>P23/'סכום נכסי הקרן'!$C$42</f>
        <v>3.9259226536953236E-5</v>
      </c>
    </row>
    <row r="24" spans="2:19" s="134" customFormat="1">
      <c r="B24" s="111" t="s">
        <v>1657</v>
      </c>
      <c r="C24" s="86" t="s">
        <v>1658</v>
      </c>
      <c r="D24" s="99" t="s">
        <v>1633</v>
      </c>
      <c r="E24" s="99" t="s">
        <v>1659</v>
      </c>
      <c r="F24" s="99" t="s">
        <v>441</v>
      </c>
      <c r="G24" s="86" t="s">
        <v>1574</v>
      </c>
      <c r="H24" s="86"/>
      <c r="I24" s="113">
        <v>39104</v>
      </c>
      <c r="J24" s="98">
        <v>2.830000000000001</v>
      </c>
      <c r="K24" s="99" t="s">
        <v>175</v>
      </c>
      <c r="L24" s="100">
        <v>5.5999999999999994E-2</v>
      </c>
      <c r="M24" s="97">
        <v>9.7299999999999998E-2</v>
      </c>
      <c r="N24" s="96">
        <v>29993.899999999994</v>
      </c>
      <c r="O24" s="98">
        <v>109.63979999999999</v>
      </c>
      <c r="P24" s="96">
        <v>32.885249999999992</v>
      </c>
      <c r="Q24" s="97">
        <v>4.7458698626815929E-5</v>
      </c>
      <c r="R24" s="97">
        <v>3.615660468039484E-3</v>
      </c>
      <c r="S24" s="97">
        <f>P24/'סכום נכסי הקרן'!$C$42</f>
        <v>5.3673812069631984E-5</v>
      </c>
    </row>
    <row r="25" spans="2:19" s="134" customFormat="1">
      <c r="B25" s="112"/>
      <c r="C25" s="86"/>
      <c r="D25" s="86"/>
      <c r="E25" s="86"/>
      <c r="F25" s="86"/>
      <c r="G25" s="86"/>
      <c r="H25" s="86"/>
      <c r="I25" s="86"/>
      <c r="J25" s="98"/>
      <c r="K25" s="86"/>
      <c r="L25" s="86"/>
      <c r="M25" s="97"/>
      <c r="N25" s="96"/>
      <c r="O25" s="98"/>
      <c r="P25" s="86"/>
      <c r="Q25" s="86"/>
      <c r="R25" s="97"/>
      <c r="S25" s="86"/>
    </row>
    <row r="26" spans="2:19" s="134" customFormat="1">
      <c r="B26" s="110" t="s">
        <v>65</v>
      </c>
      <c r="C26" s="84"/>
      <c r="D26" s="84"/>
      <c r="E26" s="84"/>
      <c r="F26" s="84"/>
      <c r="G26" s="84"/>
      <c r="H26" s="84"/>
      <c r="I26" s="84"/>
      <c r="J26" s="95">
        <v>5.6837812517243913</v>
      </c>
      <c r="K26" s="84"/>
      <c r="L26" s="84"/>
      <c r="M26" s="94">
        <v>2.4937229978162643E-2</v>
      </c>
      <c r="N26" s="93"/>
      <c r="O26" s="95"/>
      <c r="P26" s="93">
        <v>2263.8446799999992</v>
      </c>
      <c r="Q26" s="84"/>
      <c r="R26" s="94">
        <v>0.24890471306307524</v>
      </c>
      <c r="S26" s="94">
        <f>P26/'סכום נכסי הקרן'!$C$42</f>
        <v>3.6949445088346948E-3</v>
      </c>
    </row>
    <row r="27" spans="2:19" s="134" customFormat="1">
      <c r="B27" s="111" t="s">
        <v>1660</v>
      </c>
      <c r="C27" s="86" t="s">
        <v>1661</v>
      </c>
      <c r="D27" s="99" t="s">
        <v>1633</v>
      </c>
      <c r="E27" s="99" t="s">
        <v>1642</v>
      </c>
      <c r="F27" s="99" t="s">
        <v>646</v>
      </c>
      <c r="G27" s="86" t="s">
        <v>326</v>
      </c>
      <c r="H27" s="86" t="s">
        <v>171</v>
      </c>
      <c r="I27" s="113">
        <v>42796</v>
      </c>
      <c r="J27" s="98">
        <v>7.6800000000000006</v>
      </c>
      <c r="K27" s="99" t="s">
        <v>175</v>
      </c>
      <c r="L27" s="100">
        <v>3.7400000000000003E-2</v>
      </c>
      <c r="M27" s="97">
        <v>3.1300000000000008E-2</v>
      </c>
      <c r="N27" s="96">
        <v>507999.99999999994</v>
      </c>
      <c r="O27" s="98">
        <v>105.99</v>
      </c>
      <c r="P27" s="96">
        <v>538.4292099999999</v>
      </c>
      <c r="Q27" s="97">
        <v>9.8629668891658784E-4</v>
      </c>
      <c r="R27" s="97">
        <v>5.9199100187309804E-2</v>
      </c>
      <c r="S27" s="97">
        <f>P27/'סכום נכסי הקרן'!$C$42</f>
        <v>8.7879971203930077E-4</v>
      </c>
    </row>
    <row r="28" spans="2:19" s="134" customFormat="1">
      <c r="B28" s="111" t="s">
        <v>1662</v>
      </c>
      <c r="C28" s="86" t="s">
        <v>1663</v>
      </c>
      <c r="D28" s="99" t="s">
        <v>1633</v>
      </c>
      <c r="E28" s="99" t="s">
        <v>1642</v>
      </c>
      <c r="F28" s="99" t="s">
        <v>646</v>
      </c>
      <c r="G28" s="86" t="s">
        <v>326</v>
      </c>
      <c r="H28" s="86" t="s">
        <v>171</v>
      </c>
      <c r="I28" s="113">
        <v>42796</v>
      </c>
      <c r="J28" s="98">
        <v>4.419999999999999</v>
      </c>
      <c r="K28" s="99" t="s">
        <v>175</v>
      </c>
      <c r="L28" s="100">
        <v>2.5000000000000001E-2</v>
      </c>
      <c r="M28" s="97">
        <v>1.9700000000000002E-2</v>
      </c>
      <c r="N28" s="96">
        <v>813208.99999999988</v>
      </c>
      <c r="O28" s="98">
        <v>103.12</v>
      </c>
      <c r="P28" s="96">
        <v>838.58112999999992</v>
      </c>
      <c r="Q28" s="97">
        <v>1.1212098232997285E-3</v>
      </c>
      <c r="R28" s="97">
        <v>9.2200139606202769E-2</v>
      </c>
      <c r="S28" s="97">
        <f>P28/'סכום נכסי הקרן'!$C$42</f>
        <v>1.3686940490572411E-3</v>
      </c>
    </row>
    <row r="29" spans="2:19" s="134" customFormat="1">
      <c r="B29" s="111" t="s">
        <v>1664</v>
      </c>
      <c r="C29" s="86" t="s">
        <v>1665</v>
      </c>
      <c r="D29" s="99" t="s">
        <v>1633</v>
      </c>
      <c r="E29" s="99" t="s">
        <v>1666</v>
      </c>
      <c r="F29" s="99" t="s">
        <v>379</v>
      </c>
      <c r="G29" s="86" t="s">
        <v>393</v>
      </c>
      <c r="H29" s="86" t="s">
        <v>171</v>
      </c>
      <c r="I29" s="113">
        <v>42598</v>
      </c>
      <c r="J29" s="98">
        <v>5.8800000000000008</v>
      </c>
      <c r="K29" s="99" t="s">
        <v>175</v>
      </c>
      <c r="L29" s="100">
        <v>3.1E-2</v>
      </c>
      <c r="M29" s="97">
        <v>2.63E-2</v>
      </c>
      <c r="N29" s="96">
        <v>817434.94999999984</v>
      </c>
      <c r="O29" s="98">
        <v>102.89</v>
      </c>
      <c r="P29" s="96">
        <v>841.05881999999986</v>
      </c>
      <c r="Q29" s="97">
        <v>2.2706526388888886E-3</v>
      </c>
      <c r="R29" s="97">
        <v>9.2472556138996548E-2</v>
      </c>
      <c r="S29" s="97">
        <f>P29/'סכום נכסי הקרן'!$C$42</f>
        <v>1.3727380221888671E-3</v>
      </c>
    </row>
    <row r="30" spans="2:19" s="134" customFormat="1">
      <c r="B30" s="111" t="s">
        <v>1667</v>
      </c>
      <c r="C30" s="86" t="s">
        <v>1668</v>
      </c>
      <c r="D30" s="99" t="s">
        <v>1633</v>
      </c>
      <c r="E30" s="99" t="s">
        <v>1669</v>
      </c>
      <c r="F30" s="99" t="s">
        <v>379</v>
      </c>
      <c r="G30" s="86" t="s">
        <v>642</v>
      </c>
      <c r="H30" s="86" t="s">
        <v>171</v>
      </c>
      <c r="I30" s="113">
        <v>41903</v>
      </c>
      <c r="J30" s="98">
        <v>1.7500000000000002</v>
      </c>
      <c r="K30" s="99" t="s">
        <v>175</v>
      </c>
      <c r="L30" s="100">
        <v>5.1500000000000004E-2</v>
      </c>
      <c r="M30" s="97">
        <v>2.1000000000000001E-2</v>
      </c>
      <c r="N30" s="96">
        <v>42554.169999999991</v>
      </c>
      <c r="O30" s="98">
        <v>107.57</v>
      </c>
      <c r="P30" s="96">
        <v>45.775519999999986</v>
      </c>
      <c r="Q30" s="97">
        <v>5.882352941176469E-4</v>
      </c>
      <c r="R30" s="97">
        <v>5.0329171305661582E-3</v>
      </c>
      <c r="S30" s="97">
        <f>P30/'סכום נכסי הקרן'!$C$42</f>
        <v>7.4712725549286693E-5</v>
      </c>
    </row>
    <row r="31" spans="2:19" s="134" customFormat="1">
      <c r="B31" s="112"/>
      <c r="C31" s="86"/>
      <c r="D31" s="86"/>
      <c r="E31" s="86"/>
      <c r="F31" s="86"/>
      <c r="G31" s="86"/>
      <c r="H31" s="86"/>
      <c r="I31" s="86"/>
      <c r="J31" s="98"/>
      <c r="K31" s="86"/>
      <c r="L31" s="86"/>
      <c r="M31" s="97"/>
      <c r="N31" s="96"/>
      <c r="O31" s="98"/>
      <c r="P31" s="86"/>
      <c r="Q31" s="86"/>
      <c r="R31" s="97"/>
      <c r="S31" s="86"/>
    </row>
    <row r="32" spans="2:19" s="134" customFormat="1">
      <c r="B32" s="110" t="s">
        <v>51</v>
      </c>
      <c r="C32" s="84"/>
      <c r="D32" s="84"/>
      <c r="E32" s="84"/>
      <c r="F32" s="84"/>
      <c r="G32" s="84"/>
      <c r="H32" s="84"/>
      <c r="I32" s="84"/>
      <c r="J32" s="95">
        <v>3.5321691073422925</v>
      </c>
      <c r="K32" s="84"/>
      <c r="L32" s="84"/>
      <c r="M32" s="94">
        <v>5.3670647931498873E-2</v>
      </c>
      <c r="N32" s="93"/>
      <c r="O32" s="95"/>
      <c r="P32" s="93">
        <v>583.82468000000006</v>
      </c>
      <c r="Q32" s="84"/>
      <c r="R32" s="94">
        <v>6.4190231661361938E-2</v>
      </c>
      <c r="S32" s="94">
        <f>P32/'סכום נכסי הקרן'!$C$42</f>
        <v>9.5289213723274242E-4</v>
      </c>
    </row>
    <row r="33" spans="2:19" s="134" customFormat="1">
      <c r="B33" s="111" t="s">
        <v>1670</v>
      </c>
      <c r="C33" s="86" t="s">
        <v>1671</v>
      </c>
      <c r="D33" s="99" t="s">
        <v>1633</v>
      </c>
      <c r="E33" s="99" t="s">
        <v>860</v>
      </c>
      <c r="F33" s="99" t="s">
        <v>201</v>
      </c>
      <c r="G33" s="86" t="s">
        <v>477</v>
      </c>
      <c r="H33" s="86" t="s">
        <v>327</v>
      </c>
      <c r="I33" s="113">
        <v>42954</v>
      </c>
      <c r="J33" s="98">
        <v>2.1199999999999997</v>
      </c>
      <c r="K33" s="99" t="s">
        <v>174</v>
      </c>
      <c r="L33" s="100">
        <v>3.7000000000000005E-2</v>
      </c>
      <c r="M33" s="97">
        <v>3.9799999999999988E-2</v>
      </c>
      <c r="N33" s="96">
        <v>25377.999999999996</v>
      </c>
      <c r="O33" s="98">
        <v>100.55</v>
      </c>
      <c r="P33" s="96">
        <v>93.139169999999979</v>
      </c>
      <c r="Q33" s="97">
        <v>3.7762633176596625E-4</v>
      </c>
      <c r="R33" s="97">
        <v>1.0240445640370958E-2</v>
      </c>
      <c r="S33" s="97">
        <f>P33/'סכום נכסי הקרן'!$C$42</f>
        <v>1.5201752478395347E-4</v>
      </c>
    </row>
    <row r="34" spans="2:19" s="134" customFormat="1">
      <c r="B34" s="111" t="s">
        <v>1672</v>
      </c>
      <c r="C34" s="86" t="s">
        <v>1673</v>
      </c>
      <c r="D34" s="99" t="s">
        <v>1633</v>
      </c>
      <c r="E34" s="99" t="s">
        <v>860</v>
      </c>
      <c r="F34" s="99" t="s">
        <v>201</v>
      </c>
      <c r="G34" s="86" t="s">
        <v>477</v>
      </c>
      <c r="H34" s="86" t="s">
        <v>327</v>
      </c>
      <c r="I34" s="113">
        <v>42625</v>
      </c>
      <c r="J34" s="98">
        <v>3.84</v>
      </c>
      <c r="K34" s="99" t="s">
        <v>174</v>
      </c>
      <c r="L34" s="100">
        <v>4.4500000000000005E-2</v>
      </c>
      <c r="M34" s="97">
        <v>4.8799999999999996E-2</v>
      </c>
      <c r="N34" s="96">
        <v>132287.99999999997</v>
      </c>
      <c r="O34" s="98">
        <v>99.88</v>
      </c>
      <c r="P34" s="96">
        <v>482.27175999999997</v>
      </c>
      <c r="Q34" s="97">
        <v>9.6470316595950701E-4</v>
      </c>
      <c r="R34" s="97">
        <v>5.3024712826687526E-2</v>
      </c>
      <c r="S34" s="97">
        <f>P34/'סכום נכסי הקרן'!$C$42</f>
        <v>7.871420716804849E-4</v>
      </c>
    </row>
    <row r="35" spans="2:19" s="134" customFormat="1">
      <c r="B35" s="111" t="s">
        <v>1674</v>
      </c>
      <c r="C35" s="86" t="s">
        <v>1675</v>
      </c>
      <c r="D35" s="99" t="s">
        <v>1633</v>
      </c>
      <c r="E35" s="99" t="s">
        <v>1676</v>
      </c>
      <c r="F35" s="99" t="s">
        <v>646</v>
      </c>
      <c r="G35" s="86" t="s">
        <v>1574</v>
      </c>
      <c r="H35" s="86"/>
      <c r="I35" s="113">
        <v>41840</v>
      </c>
      <c r="J35" s="98">
        <v>1.52</v>
      </c>
      <c r="K35" s="99" t="s">
        <v>174</v>
      </c>
      <c r="L35" s="100">
        <v>5.1299999999999998E-2</v>
      </c>
      <c r="M35" s="97">
        <v>0.4864</v>
      </c>
      <c r="N35" s="96">
        <v>4116.3199999999988</v>
      </c>
      <c r="O35" s="98">
        <v>56</v>
      </c>
      <c r="P35" s="96">
        <v>8.4137499999999985</v>
      </c>
      <c r="Q35" s="97">
        <v>1.4203922869584961E-4</v>
      </c>
      <c r="R35" s="97">
        <v>9.2507319430344031E-4</v>
      </c>
      <c r="S35" s="97">
        <f>P35/'סכום נכסי הקרן'!$C$42</f>
        <v>1.373254076830391E-5</v>
      </c>
    </row>
    <row r="36" spans="2:19" s="134" customFormat="1">
      <c r="B36" s="112"/>
      <c r="C36" s="86"/>
      <c r="D36" s="86"/>
      <c r="E36" s="86"/>
      <c r="F36" s="86"/>
      <c r="G36" s="86"/>
      <c r="H36" s="86"/>
      <c r="I36" s="86"/>
      <c r="J36" s="98"/>
      <c r="K36" s="86"/>
      <c r="L36" s="86"/>
      <c r="M36" s="97"/>
      <c r="N36" s="96"/>
      <c r="O36" s="98"/>
      <c r="P36" s="86"/>
      <c r="Q36" s="86"/>
      <c r="R36" s="97"/>
      <c r="S36" s="86"/>
    </row>
    <row r="37" spans="2:19" s="134" customFormat="1">
      <c r="B37" s="109" t="s">
        <v>243</v>
      </c>
      <c r="C37" s="84"/>
      <c r="D37" s="84"/>
      <c r="E37" s="84"/>
      <c r="F37" s="84"/>
      <c r="G37" s="84"/>
      <c r="H37" s="84"/>
      <c r="I37" s="84"/>
      <c r="J37" s="95">
        <v>2.6999999999999997</v>
      </c>
      <c r="K37" s="84"/>
      <c r="L37" s="84"/>
      <c r="M37" s="94">
        <v>4.5400000000000003E-2</v>
      </c>
      <c r="N37" s="93"/>
      <c r="O37" s="95"/>
      <c r="P37" s="93">
        <v>420.20394999999996</v>
      </c>
      <c r="Q37" s="84"/>
      <c r="R37" s="94">
        <v>4.6200494462685857E-2</v>
      </c>
      <c r="S37" s="94">
        <f>P37/'סכום נכסי הקרן'!$C$42</f>
        <v>6.8583781005821876E-4</v>
      </c>
    </row>
    <row r="38" spans="2:19" s="134" customFormat="1">
      <c r="B38" s="110" t="s">
        <v>75</v>
      </c>
      <c r="C38" s="84"/>
      <c r="D38" s="84"/>
      <c r="E38" s="84"/>
      <c r="F38" s="84"/>
      <c r="G38" s="84"/>
      <c r="H38" s="84"/>
      <c r="I38" s="84"/>
      <c r="J38" s="95">
        <v>2.6999999999999997</v>
      </c>
      <c r="K38" s="84"/>
      <c r="L38" s="84"/>
      <c r="M38" s="94">
        <v>4.5400000000000003E-2</v>
      </c>
      <c r="N38" s="93"/>
      <c r="O38" s="95"/>
      <c r="P38" s="93">
        <v>420.20394999999996</v>
      </c>
      <c r="Q38" s="84"/>
      <c r="R38" s="94">
        <v>4.6200494462685857E-2</v>
      </c>
      <c r="S38" s="94">
        <f>P38/'סכום נכסי הקרן'!$C$42</f>
        <v>6.8583781005821876E-4</v>
      </c>
    </row>
    <row r="39" spans="2:19" s="134" customFormat="1">
      <c r="B39" s="111" t="s">
        <v>1677</v>
      </c>
      <c r="C39" s="86" t="s">
        <v>1678</v>
      </c>
      <c r="D39" s="99" t="s">
        <v>1633</v>
      </c>
      <c r="E39" s="99"/>
      <c r="F39" s="99" t="s">
        <v>828</v>
      </c>
      <c r="G39" s="86" t="s">
        <v>1679</v>
      </c>
      <c r="H39" s="86" t="s">
        <v>1680</v>
      </c>
      <c r="I39" s="113">
        <v>42135</v>
      </c>
      <c r="J39" s="98">
        <v>2.6999999999999997</v>
      </c>
      <c r="K39" s="99" t="s">
        <v>174</v>
      </c>
      <c r="L39" s="100">
        <v>0.06</v>
      </c>
      <c r="M39" s="97">
        <v>4.5400000000000003E-2</v>
      </c>
      <c r="N39" s="96">
        <v>109060.59999999998</v>
      </c>
      <c r="O39" s="98">
        <v>105.56</v>
      </c>
      <c r="P39" s="96">
        <v>420.20394999999996</v>
      </c>
      <c r="Q39" s="97">
        <v>1.3219466666666664E-4</v>
      </c>
      <c r="R39" s="97">
        <v>4.6200494462685857E-2</v>
      </c>
      <c r="S39" s="97">
        <f>P39/'סכום נכסי הקרן'!$C$42</f>
        <v>6.8583781005821876E-4</v>
      </c>
    </row>
    <row r="40" spans="2:19" s="134" customFormat="1">
      <c r="B40" s="135"/>
    </row>
    <row r="41" spans="2:19" s="134" customFormat="1">
      <c r="B41" s="135"/>
    </row>
    <row r="42" spans="2:19" s="134" customFormat="1">
      <c r="B42" s="135"/>
    </row>
    <row r="43" spans="2:19" s="134" customFormat="1">
      <c r="B43" s="136" t="s">
        <v>264</v>
      </c>
    </row>
    <row r="44" spans="2:19">
      <c r="B44" s="101" t="s">
        <v>122</v>
      </c>
      <c r="C44" s="1"/>
      <c r="D44" s="1"/>
      <c r="E44" s="1"/>
    </row>
    <row r="45" spans="2:19">
      <c r="B45" s="101" t="s">
        <v>247</v>
      </c>
      <c r="C45" s="1"/>
      <c r="D45" s="1"/>
      <c r="E45" s="1"/>
    </row>
    <row r="46" spans="2:19">
      <c r="B46" s="101" t="s">
        <v>255</v>
      </c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9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1 D36:XFD1048576 AH32:XFD35 D32:AF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S405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97">
      <c r="B1" s="58" t="s">
        <v>190</v>
      </c>
      <c r="C1" s="80" t="s" vm="1">
        <v>265</v>
      </c>
    </row>
    <row r="2" spans="2:97">
      <c r="B2" s="58" t="s">
        <v>189</v>
      </c>
      <c r="C2" s="80" t="s">
        <v>266</v>
      </c>
    </row>
    <row r="3" spans="2:97">
      <c r="B3" s="58" t="s">
        <v>191</v>
      </c>
      <c r="C3" s="80" t="s">
        <v>267</v>
      </c>
    </row>
    <row r="4" spans="2:97">
      <c r="B4" s="58" t="s">
        <v>192</v>
      </c>
      <c r="C4" s="80">
        <v>2145</v>
      </c>
    </row>
    <row r="6" spans="2:97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2:97" ht="26.25" customHeight="1">
      <c r="B7" s="162" t="s">
        <v>98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4"/>
    </row>
    <row r="8" spans="2:97" s="3" customFormat="1" ht="63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110</v>
      </c>
      <c r="H8" s="31" t="s">
        <v>249</v>
      </c>
      <c r="I8" s="31" t="s">
        <v>248</v>
      </c>
      <c r="J8" s="31" t="s">
        <v>119</v>
      </c>
      <c r="K8" s="31" t="s">
        <v>63</v>
      </c>
      <c r="L8" s="31" t="s">
        <v>193</v>
      </c>
      <c r="M8" s="32" t="s">
        <v>195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CS8" s="1"/>
    </row>
    <row r="9" spans="2:97" s="3" customFormat="1" ht="14.25" customHeight="1">
      <c r="B9" s="16"/>
      <c r="C9" s="33"/>
      <c r="D9" s="17"/>
      <c r="E9" s="17"/>
      <c r="F9" s="33"/>
      <c r="G9" s="33"/>
      <c r="H9" s="33" t="s">
        <v>256</v>
      </c>
      <c r="I9" s="33"/>
      <c r="J9" s="33" t="s">
        <v>252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CS9" s="1"/>
    </row>
    <row r="10" spans="2:9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S10" s="1"/>
    </row>
    <row r="11" spans="2:97" s="4" customFormat="1" ht="18" customHeight="1">
      <c r="B11" s="122" t="s">
        <v>31</v>
      </c>
      <c r="C11" s="118"/>
      <c r="D11" s="118"/>
      <c r="E11" s="118"/>
      <c r="F11" s="118"/>
      <c r="G11" s="118"/>
      <c r="H11" s="119"/>
      <c r="I11" s="119"/>
      <c r="J11" s="119">
        <v>17.012919999999994</v>
      </c>
      <c r="K11" s="118"/>
      <c r="L11" s="120">
        <v>1</v>
      </c>
      <c r="M11" s="120">
        <f>J11/'סכום נכסי הקרן'!$C$42</f>
        <v>2.7767715642596097E-5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CS11" s="102"/>
    </row>
    <row r="12" spans="2:97" s="102" customFormat="1" ht="17.25" customHeight="1">
      <c r="B12" s="123" t="s">
        <v>244</v>
      </c>
      <c r="C12" s="118"/>
      <c r="D12" s="118"/>
      <c r="E12" s="118"/>
      <c r="F12" s="118"/>
      <c r="G12" s="118"/>
      <c r="H12" s="119"/>
      <c r="I12" s="119"/>
      <c r="J12" s="119">
        <v>17.012919999999994</v>
      </c>
      <c r="K12" s="118"/>
      <c r="L12" s="120">
        <v>1</v>
      </c>
      <c r="M12" s="120">
        <f>J12/'סכום נכסי הקרן'!$C$42</f>
        <v>2.7767715642596097E-5</v>
      </c>
    </row>
    <row r="13" spans="2:97">
      <c r="B13" s="104" t="s">
        <v>244</v>
      </c>
      <c r="C13" s="84"/>
      <c r="D13" s="84"/>
      <c r="E13" s="84"/>
      <c r="F13" s="84"/>
      <c r="G13" s="84"/>
      <c r="H13" s="93"/>
      <c r="I13" s="93"/>
      <c r="J13" s="93">
        <v>17.012919999999994</v>
      </c>
      <c r="K13" s="84"/>
      <c r="L13" s="94">
        <v>1</v>
      </c>
      <c r="M13" s="94">
        <f>J13/'סכום נכסי הקרן'!$C$42</f>
        <v>2.7767715642596097E-5</v>
      </c>
    </row>
    <row r="14" spans="2:97">
      <c r="B14" s="89" t="s">
        <v>1681</v>
      </c>
      <c r="C14" s="86">
        <v>5992</v>
      </c>
      <c r="D14" s="99" t="s">
        <v>29</v>
      </c>
      <c r="E14" s="99" t="s">
        <v>1659</v>
      </c>
      <c r="F14" s="99" t="s">
        <v>441</v>
      </c>
      <c r="G14" s="99" t="s">
        <v>175</v>
      </c>
      <c r="H14" s="96">
        <v>1295.9999999999998</v>
      </c>
      <c r="I14" s="96">
        <v>0</v>
      </c>
      <c r="J14" s="96">
        <v>1.2999999999999999E-4</v>
      </c>
      <c r="K14" s="97">
        <v>4.7472527472527464E-5</v>
      </c>
      <c r="L14" s="97">
        <v>0</v>
      </c>
      <c r="M14" s="142">
        <f>J14/'סכום נכסי הקרן'!$C$42</f>
        <v>2.1218009803946021E-10</v>
      </c>
    </row>
    <row r="15" spans="2:97">
      <c r="B15" s="89" t="s">
        <v>1682</v>
      </c>
      <c r="C15" s="86" t="s">
        <v>1683</v>
      </c>
      <c r="D15" s="99" t="s">
        <v>29</v>
      </c>
      <c r="E15" s="99" t="s">
        <v>1676</v>
      </c>
      <c r="F15" s="99" t="s">
        <v>646</v>
      </c>
      <c r="G15" s="99" t="s">
        <v>174</v>
      </c>
      <c r="H15" s="96">
        <v>291.22000000000003</v>
      </c>
      <c r="I15" s="96">
        <v>1600.441</v>
      </c>
      <c r="J15" s="96">
        <v>17.011919999999996</v>
      </c>
      <c r="K15" s="97">
        <v>2.9700795560316677E-5</v>
      </c>
      <c r="L15" s="97">
        <v>0.99994122114252004</v>
      </c>
      <c r="M15" s="97">
        <f>J15/'סכום נכסי הקרן'!$C$42</f>
        <v>2.7766083487995798E-5</v>
      </c>
    </row>
    <row r="16" spans="2:97">
      <c r="B16" s="85"/>
      <c r="C16" s="86"/>
      <c r="D16" s="86"/>
      <c r="E16" s="86"/>
      <c r="F16" s="86"/>
      <c r="G16" s="86"/>
      <c r="H16" s="96"/>
      <c r="I16" s="96"/>
      <c r="J16" s="86"/>
      <c r="K16" s="86"/>
      <c r="L16" s="97"/>
      <c r="M16" s="86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1" t="s">
        <v>264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1" t="s">
        <v>122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1" t="s">
        <v>247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1" t="s">
        <v>255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2:13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AG21:XFD24 C5:C1048576 A1:B1048576 D1:XFD20 D21:AE24 D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P637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5.7109375" style="1" customWidth="1"/>
    <col min="14" max="14" width="6.85546875" style="1" customWidth="1"/>
    <col min="15" max="15" width="6.4257812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2">
      <c r="B1" s="58" t="s">
        <v>190</v>
      </c>
      <c r="C1" s="80" t="s" vm="1">
        <v>265</v>
      </c>
    </row>
    <row r="2" spans="2:42">
      <c r="B2" s="58" t="s">
        <v>189</v>
      </c>
      <c r="C2" s="80" t="s">
        <v>266</v>
      </c>
    </row>
    <row r="3" spans="2:42">
      <c r="B3" s="58" t="s">
        <v>191</v>
      </c>
      <c r="C3" s="80" t="s">
        <v>267</v>
      </c>
    </row>
    <row r="4" spans="2:42">
      <c r="B4" s="58" t="s">
        <v>192</v>
      </c>
      <c r="C4" s="80">
        <v>2145</v>
      </c>
    </row>
    <row r="6" spans="2:42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42" ht="26.25" customHeight="1">
      <c r="B7" s="162" t="s">
        <v>105</v>
      </c>
      <c r="C7" s="163"/>
      <c r="D7" s="163"/>
      <c r="E7" s="163"/>
      <c r="F7" s="163"/>
      <c r="G7" s="163"/>
      <c r="H7" s="163"/>
      <c r="I7" s="163"/>
      <c r="J7" s="163"/>
      <c r="K7" s="164"/>
    </row>
    <row r="8" spans="2:42" s="3" customFormat="1" ht="78.75">
      <c r="B8" s="23" t="s">
        <v>126</v>
      </c>
      <c r="C8" s="31" t="s">
        <v>49</v>
      </c>
      <c r="D8" s="31" t="s">
        <v>110</v>
      </c>
      <c r="E8" s="31" t="s">
        <v>111</v>
      </c>
      <c r="F8" s="31" t="s">
        <v>249</v>
      </c>
      <c r="G8" s="31" t="s">
        <v>248</v>
      </c>
      <c r="H8" s="31" t="s">
        <v>119</v>
      </c>
      <c r="I8" s="31" t="s">
        <v>63</v>
      </c>
      <c r="J8" s="31" t="s">
        <v>193</v>
      </c>
      <c r="K8" s="32" t="s">
        <v>195</v>
      </c>
      <c r="AP8" s="1"/>
    </row>
    <row r="9" spans="2:42" s="3" customFormat="1" ht="21" customHeight="1">
      <c r="B9" s="16"/>
      <c r="C9" s="17"/>
      <c r="D9" s="17"/>
      <c r="E9" s="33" t="s">
        <v>22</v>
      </c>
      <c r="F9" s="33" t="s">
        <v>256</v>
      </c>
      <c r="G9" s="33"/>
      <c r="H9" s="33" t="s">
        <v>252</v>
      </c>
      <c r="I9" s="33" t="s">
        <v>20</v>
      </c>
      <c r="J9" s="33" t="s">
        <v>20</v>
      </c>
      <c r="K9" s="34" t="s">
        <v>20</v>
      </c>
      <c r="AP9" s="1"/>
    </row>
    <row r="10" spans="2:4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P10" s="1"/>
    </row>
    <row r="11" spans="2:42" s="133" customFormat="1" ht="18" customHeight="1">
      <c r="B11" s="81" t="s">
        <v>1684</v>
      </c>
      <c r="C11" s="82"/>
      <c r="D11" s="82"/>
      <c r="E11" s="82"/>
      <c r="F11" s="90"/>
      <c r="G11" s="92"/>
      <c r="H11" s="90">
        <v>9477.0838899999981</v>
      </c>
      <c r="I11" s="82"/>
      <c r="J11" s="91">
        <v>1</v>
      </c>
      <c r="K11" s="91">
        <f>H11/'סכום נכסי הקרן'!$C$42</f>
        <v>1.5468066068526068E-2</v>
      </c>
      <c r="L11" s="139"/>
      <c r="AP11" s="134"/>
    </row>
    <row r="12" spans="2:42" s="134" customFormat="1" ht="21" customHeight="1">
      <c r="B12" s="83" t="s">
        <v>1685</v>
      </c>
      <c r="C12" s="84"/>
      <c r="D12" s="84"/>
      <c r="E12" s="84"/>
      <c r="F12" s="93"/>
      <c r="G12" s="95"/>
      <c r="H12" s="93">
        <v>406.1597999999999</v>
      </c>
      <c r="I12" s="84"/>
      <c r="J12" s="94">
        <v>4.285704386647568E-2</v>
      </c>
      <c r="K12" s="94">
        <f>H12/'סכום נכסי הקרן'!$C$42</f>
        <v>6.6291558602836573E-4</v>
      </c>
      <c r="L12" s="139"/>
    </row>
    <row r="13" spans="2:42" s="134" customFormat="1">
      <c r="B13" s="104" t="s">
        <v>239</v>
      </c>
      <c r="C13" s="84"/>
      <c r="D13" s="84"/>
      <c r="E13" s="84"/>
      <c r="F13" s="93"/>
      <c r="G13" s="95"/>
      <c r="H13" s="93">
        <v>80.882689999999982</v>
      </c>
      <c r="I13" s="84"/>
      <c r="J13" s="94">
        <v>8.5345546097091683E-3</v>
      </c>
      <c r="K13" s="94">
        <f>H13/'סכום נכסי הקרן'!$C$42</f>
        <v>1.3201305456842513E-4</v>
      </c>
      <c r="L13" s="139"/>
    </row>
    <row r="14" spans="2:42" s="134" customFormat="1">
      <c r="B14" s="89" t="s">
        <v>1686</v>
      </c>
      <c r="C14" s="86">
        <v>5277</v>
      </c>
      <c r="D14" s="99" t="s">
        <v>174</v>
      </c>
      <c r="E14" s="113">
        <v>42545</v>
      </c>
      <c r="F14" s="96">
        <v>24476.869999999995</v>
      </c>
      <c r="G14" s="98">
        <v>90.533000000000001</v>
      </c>
      <c r="H14" s="96">
        <v>80.882689999999982</v>
      </c>
      <c r="I14" s="97">
        <v>3.3333333333333332E-4</v>
      </c>
      <c r="J14" s="97">
        <v>8.5345546097091683E-3</v>
      </c>
      <c r="K14" s="97">
        <f>H14/'סכום נכסי הקרן'!$C$42</f>
        <v>1.3201305456842513E-4</v>
      </c>
      <c r="L14" s="139"/>
    </row>
    <row r="15" spans="2:42" s="134" customFormat="1">
      <c r="B15" s="85"/>
      <c r="C15" s="86"/>
      <c r="D15" s="86"/>
      <c r="E15" s="86"/>
      <c r="F15" s="96"/>
      <c r="G15" s="98"/>
      <c r="H15" s="86"/>
      <c r="I15" s="86"/>
      <c r="J15" s="97"/>
      <c r="K15" s="86"/>
      <c r="L15" s="139"/>
    </row>
    <row r="16" spans="2:42" s="134" customFormat="1">
      <c r="B16" s="104" t="s">
        <v>242</v>
      </c>
      <c r="C16" s="84"/>
      <c r="D16" s="84"/>
      <c r="E16" s="84"/>
      <c r="F16" s="93"/>
      <c r="G16" s="95"/>
      <c r="H16" s="93">
        <v>325.27710999999994</v>
      </c>
      <c r="I16" s="84"/>
      <c r="J16" s="94">
        <v>3.4322489256766515E-2</v>
      </c>
      <c r="K16" s="94">
        <f>H16/'סכום נכסי הקרן'!$C$42</f>
        <v>5.309025314599406E-4</v>
      </c>
      <c r="L16" s="139"/>
    </row>
    <row r="17" spans="2:12" s="134" customFormat="1">
      <c r="B17" s="89" t="s">
        <v>1687</v>
      </c>
      <c r="C17" s="86">
        <v>5322</v>
      </c>
      <c r="D17" s="99" t="s">
        <v>176</v>
      </c>
      <c r="E17" s="113">
        <v>43191</v>
      </c>
      <c r="F17" s="96">
        <v>60023.479999999989</v>
      </c>
      <c r="G17" s="98">
        <v>108.7432</v>
      </c>
      <c r="H17" s="96">
        <v>277.73654999999997</v>
      </c>
      <c r="I17" s="97">
        <v>7.8569296000000001E-4</v>
      </c>
      <c r="J17" s="97">
        <v>2.9306119184305333E-2</v>
      </c>
      <c r="K17" s="97">
        <f>H17/'סכום נכסי הקרן'!$C$42</f>
        <v>4.5330898775493419E-4</v>
      </c>
      <c r="L17" s="139"/>
    </row>
    <row r="18" spans="2:12" s="134" customFormat="1">
      <c r="B18" s="89" t="s">
        <v>1688</v>
      </c>
      <c r="C18" s="86">
        <v>5310</v>
      </c>
      <c r="D18" s="99" t="s">
        <v>174</v>
      </c>
      <c r="E18" s="113">
        <v>43116</v>
      </c>
      <c r="F18" s="96">
        <v>12669.859999999997</v>
      </c>
      <c r="G18" s="98">
        <v>102.8015</v>
      </c>
      <c r="H18" s="96">
        <v>47.540559999999992</v>
      </c>
      <c r="I18" s="97">
        <v>3.863625818163585E-4</v>
      </c>
      <c r="J18" s="97">
        <v>5.0163700724611821E-3</v>
      </c>
      <c r="K18" s="97">
        <f>H18/'סכום נכסי הקרן'!$C$42</f>
        <v>7.759354370500646E-5</v>
      </c>
      <c r="L18" s="139"/>
    </row>
    <row r="19" spans="2:12" s="134" customFormat="1">
      <c r="B19" s="85"/>
      <c r="C19" s="86"/>
      <c r="D19" s="86"/>
      <c r="E19" s="86"/>
      <c r="F19" s="96"/>
      <c r="G19" s="98"/>
      <c r="H19" s="86"/>
      <c r="I19" s="86"/>
      <c r="J19" s="97"/>
      <c r="K19" s="86"/>
      <c r="L19" s="139"/>
    </row>
    <row r="20" spans="2:12" s="134" customFormat="1">
      <c r="B20" s="83" t="s">
        <v>1689</v>
      </c>
      <c r="C20" s="84"/>
      <c r="D20" s="84"/>
      <c r="E20" s="84"/>
      <c r="F20" s="93"/>
      <c r="G20" s="95"/>
      <c r="H20" s="93">
        <v>9070.9240899999968</v>
      </c>
      <c r="I20" s="84"/>
      <c r="J20" s="94">
        <v>0.95714295613352418</v>
      </c>
      <c r="K20" s="94">
        <f>H20/'סכום נכסי הקרן'!$C$42</f>
        <v>1.4805150482497699E-2</v>
      </c>
      <c r="L20" s="139"/>
    </row>
    <row r="21" spans="2:12" s="134" customFormat="1">
      <c r="B21" s="104" t="s">
        <v>239</v>
      </c>
      <c r="C21" s="84"/>
      <c r="D21" s="84"/>
      <c r="E21" s="84"/>
      <c r="F21" s="93"/>
      <c r="G21" s="95"/>
      <c r="H21" s="93">
        <v>173.02267000000001</v>
      </c>
      <c r="I21" s="84"/>
      <c r="J21" s="94">
        <v>1.8256952455867736E-2</v>
      </c>
      <c r="K21" s="94">
        <f>H21/'סכום נכסי הקרן'!$C$42</f>
        <v>2.8239974679730137E-4</v>
      </c>
      <c r="L21" s="139"/>
    </row>
    <row r="22" spans="2:12" s="134" customFormat="1" ht="16.5" customHeight="1">
      <c r="B22" s="89" t="s">
        <v>1690</v>
      </c>
      <c r="C22" s="86">
        <v>5295</v>
      </c>
      <c r="D22" s="99" t="s">
        <v>174</v>
      </c>
      <c r="E22" s="113">
        <v>43003</v>
      </c>
      <c r="F22" s="96">
        <v>9758.489999999998</v>
      </c>
      <c r="G22" s="98">
        <v>91.309399999999997</v>
      </c>
      <c r="H22" s="96">
        <v>32.523029999999999</v>
      </c>
      <c r="I22" s="97">
        <v>1.0651975639106468E-4</v>
      </c>
      <c r="J22" s="97">
        <v>3.4317549973697662E-3</v>
      </c>
      <c r="K22" s="97">
        <f>H22/'סכום נכסי הקרן'!$C$42</f>
        <v>5.3082613030310052E-5</v>
      </c>
      <c r="L22" s="139"/>
    </row>
    <row r="23" spans="2:12" s="134" customFormat="1" ht="16.5" customHeight="1">
      <c r="B23" s="89" t="s">
        <v>1691</v>
      </c>
      <c r="C23" s="86">
        <v>5288</v>
      </c>
      <c r="D23" s="99" t="s">
        <v>174</v>
      </c>
      <c r="E23" s="113">
        <v>42768</v>
      </c>
      <c r="F23" s="96">
        <v>40408.87999999999</v>
      </c>
      <c r="G23" s="98">
        <v>95.258899999999997</v>
      </c>
      <c r="H23" s="96">
        <v>140.49964000000003</v>
      </c>
      <c r="I23" s="97">
        <v>2.7996121954977225E-4</v>
      </c>
      <c r="J23" s="97">
        <v>1.4825197458497971E-2</v>
      </c>
      <c r="K23" s="97">
        <f>H23/'סכום נכסי הקרן'!$C$42</f>
        <v>2.2931713376699137E-4</v>
      </c>
      <c r="L23" s="139"/>
    </row>
    <row r="24" spans="2:12" s="134" customFormat="1" ht="16.5" customHeight="1">
      <c r="B24" s="85"/>
      <c r="C24" s="86"/>
      <c r="D24" s="86"/>
      <c r="E24" s="86"/>
      <c r="F24" s="96"/>
      <c r="G24" s="98"/>
      <c r="H24" s="86"/>
      <c r="I24" s="86"/>
      <c r="J24" s="97"/>
      <c r="K24" s="86"/>
      <c r="L24" s="139"/>
    </row>
    <row r="25" spans="2:12" s="140" customFormat="1">
      <c r="B25" s="117" t="s">
        <v>1692</v>
      </c>
      <c r="C25" s="118"/>
      <c r="D25" s="118"/>
      <c r="E25" s="118"/>
      <c r="F25" s="119"/>
      <c r="G25" s="121"/>
      <c r="H25" s="119">
        <v>2515.1102099999994</v>
      </c>
      <c r="I25" s="118"/>
      <c r="J25" s="120">
        <v>0.26538861945222264</v>
      </c>
      <c r="K25" s="120">
        <f>H25/'סכום נכסי הקרן'!$C$42</f>
        <v>4.1050486995219022E-3</v>
      </c>
      <c r="L25" s="139"/>
    </row>
    <row r="26" spans="2:12" s="134" customFormat="1">
      <c r="B26" s="89" t="s">
        <v>1693</v>
      </c>
      <c r="C26" s="86">
        <v>6213</v>
      </c>
      <c r="D26" s="99" t="s">
        <v>174</v>
      </c>
      <c r="E26" s="113">
        <v>43272</v>
      </c>
      <c r="F26" s="96">
        <v>667851.6399999999</v>
      </c>
      <c r="G26" s="98">
        <v>103.1773</v>
      </c>
      <c r="H26" s="96">
        <v>2515.1102099999994</v>
      </c>
      <c r="I26" s="97">
        <v>7.6964111814927004E-5</v>
      </c>
      <c r="J26" s="97">
        <v>0.26538861945222264</v>
      </c>
      <c r="K26" s="97">
        <f>H26/'סכום נכסי הקרן'!$C$42</f>
        <v>4.1050486995219022E-3</v>
      </c>
      <c r="L26" s="139"/>
    </row>
    <row r="27" spans="2:12" s="134" customFormat="1">
      <c r="B27" s="85"/>
      <c r="C27" s="86"/>
      <c r="D27" s="86"/>
      <c r="E27" s="86"/>
      <c r="F27" s="96"/>
      <c r="G27" s="98"/>
      <c r="H27" s="86"/>
      <c r="I27" s="86"/>
      <c r="J27" s="97"/>
      <c r="K27" s="86"/>
      <c r="L27" s="139"/>
    </row>
    <row r="28" spans="2:12" s="134" customFormat="1">
      <c r="B28" s="104" t="s">
        <v>241</v>
      </c>
      <c r="C28" s="84"/>
      <c r="D28" s="84"/>
      <c r="E28" s="84"/>
      <c r="F28" s="93"/>
      <c r="G28" s="95"/>
      <c r="H28" s="93">
        <v>69.569659999999985</v>
      </c>
      <c r="I28" s="84"/>
      <c r="J28" s="94">
        <v>7.340829817219229E-3</v>
      </c>
      <c r="K28" s="94">
        <f>H28/'סכום נכסי הקרן'!$C$42</f>
        <v>1.1354844061055317E-4</v>
      </c>
      <c r="L28" s="139"/>
    </row>
    <row r="29" spans="2:12" s="134" customFormat="1">
      <c r="B29" s="89" t="s">
        <v>1694</v>
      </c>
      <c r="C29" s="86">
        <v>5299</v>
      </c>
      <c r="D29" s="99" t="s">
        <v>174</v>
      </c>
      <c r="E29" s="113">
        <v>43002</v>
      </c>
      <c r="F29" s="96">
        <v>19849.989999999998</v>
      </c>
      <c r="G29" s="98">
        <v>96.021100000000004</v>
      </c>
      <c r="H29" s="96">
        <v>69.569659999999985</v>
      </c>
      <c r="I29" s="97">
        <v>2.5219866666666667E-4</v>
      </c>
      <c r="J29" s="97">
        <v>7.340829817219229E-3</v>
      </c>
      <c r="K29" s="97">
        <f>H29/'סכום נכסי הקרן'!$C$42</f>
        <v>1.1354844061055317E-4</v>
      </c>
      <c r="L29" s="139"/>
    </row>
    <row r="30" spans="2:12" s="134" customFormat="1">
      <c r="B30" s="85"/>
      <c r="C30" s="86"/>
      <c r="D30" s="86"/>
      <c r="E30" s="86"/>
      <c r="F30" s="96"/>
      <c r="G30" s="98"/>
      <c r="H30" s="86"/>
      <c r="I30" s="86"/>
      <c r="J30" s="97"/>
      <c r="K30" s="86"/>
      <c r="L30" s="139"/>
    </row>
    <row r="31" spans="2:12" s="134" customFormat="1">
      <c r="B31" s="104" t="s">
        <v>242</v>
      </c>
      <c r="C31" s="84"/>
      <c r="D31" s="84"/>
      <c r="E31" s="84"/>
      <c r="F31" s="93"/>
      <c r="G31" s="95"/>
      <c r="H31" s="93">
        <v>6313.2215499999993</v>
      </c>
      <c r="I31" s="84"/>
      <c r="J31" s="94">
        <v>0.66615655440821475</v>
      </c>
      <c r="K31" s="94">
        <f>H31/'סכום נכסי הקרן'!$C$42</f>
        <v>1.0304153595567946E-2</v>
      </c>
      <c r="L31" s="139"/>
    </row>
    <row r="32" spans="2:12" s="134" customFormat="1">
      <c r="B32" s="89" t="s">
        <v>1695</v>
      </c>
      <c r="C32" s="86">
        <v>5304</v>
      </c>
      <c r="D32" s="99" t="s">
        <v>176</v>
      </c>
      <c r="E32" s="113">
        <v>43080</v>
      </c>
      <c r="F32" s="96">
        <v>14804.689999999997</v>
      </c>
      <c r="G32" s="98">
        <v>100.8395</v>
      </c>
      <c r="H32" s="96">
        <v>63.524259999999984</v>
      </c>
      <c r="I32" s="97">
        <v>5.9218799999999996E-5</v>
      </c>
      <c r="J32" s="97">
        <v>6.7029331740989786E-3</v>
      </c>
      <c r="K32" s="97">
        <f>H32/'סכום נכסי הקרן'!$C$42</f>
        <v>1.0368141318987814E-4</v>
      </c>
      <c r="L32" s="139"/>
    </row>
    <row r="33" spans="2:12" s="134" customFormat="1">
      <c r="B33" s="89" t="s">
        <v>1696</v>
      </c>
      <c r="C33" s="86">
        <v>5281</v>
      </c>
      <c r="D33" s="99" t="s">
        <v>174</v>
      </c>
      <c r="E33" s="113">
        <v>42642</v>
      </c>
      <c r="F33" s="96">
        <v>161565.59999999998</v>
      </c>
      <c r="G33" s="98">
        <v>77.074700000000007</v>
      </c>
      <c r="H33" s="96">
        <v>454.52062999999993</v>
      </c>
      <c r="I33" s="97">
        <v>7.8240666541808235E-5</v>
      </c>
      <c r="J33" s="97">
        <v>4.7959966934512384E-2</v>
      </c>
      <c r="K33" s="97">
        <f>H33/'סכום נכסי הקרן'!$C$42</f>
        <v>7.4184793718736321E-4</v>
      </c>
      <c r="L33" s="139"/>
    </row>
    <row r="34" spans="2:12" s="134" customFormat="1">
      <c r="B34" s="89" t="s">
        <v>1697</v>
      </c>
      <c r="C34" s="86">
        <v>5291</v>
      </c>
      <c r="D34" s="99" t="s">
        <v>174</v>
      </c>
      <c r="E34" s="113">
        <v>42908</v>
      </c>
      <c r="F34" s="96">
        <v>76524.239999999991</v>
      </c>
      <c r="G34" s="98">
        <v>102.4147</v>
      </c>
      <c r="H34" s="96">
        <v>286.05804999999998</v>
      </c>
      <c r="I34" s="97">
        <v>1.3469052364942124E-4</v>
      </c>
      <c r="J34" s="97">
        <v>3.018418464163242E-2</v>
      </c>
      <c r="K34" s="97">
        <f>H34/'סכום נכסי הקרן'!$C$42</f>
        <v>4.6689096226136014E-4</v>
      </c>
      <c r="L34" s="139"/>
    </row>
    <row r="35" spans="2:12" s="134" customFormat="1">
      <c r="B35" s="89" t="s">
        <v>1698</v>
      </c>
      <c r="C35" s="86">
        <v>5237</v>
      </c>
      <c r="D35" s="99" t="s">
        <v>174</v>
      </c>
      <c r="E35" s="113">
        <v>43273</v>
      </c>
      <c r="F35" s="96">
        <v>58377.839999999989</v>
      </c>
      <c r="G35" s="98">
        <v>100</v>
      </c>
      <c r="H35" s="96">
        <v>213.07911999999996</v>
      </c>
      <c r="I35" s="97">
        <v>3.1703312499999997E-4</v>
      </c>
      <c r="J35" s="97">
        <v>2.248361652943013E-2</v>
      </c>
      <c r="K35" s="97">
        <f>H35/'סכום נכסי הקרן'!$C$42</f>
        <v>3.4777806593663005E-4</v>
      </c>
      <c r="L35" s="139"/>
    </row>
    <row r="36" spans="2:12" s="134" customFormat="1">
      <c r="B36" s="89" t="s">
        <v>1699</v>
      </c>
      <c r="C36" s="86">
        <v>5307</v>
      </c>
      <c r="D36" s="99" t="s">
        <v>174</v>
      </c>
      <c r="E36" s="113">
        <v>43068</v>
      </c>
      <c r="F36" s="96">
        <v>6822.9999999999991</v>
      </c>
      <c r="G36" s="98">
        <v>100</v>
      </c>
      <c r="H36" s="96">
        <v>24.903949999999998</v>
      </c>
      <c r="I36" s="97">
        <v>4.6413124537458245E-5</v>
      </c>
      <c r="J36" s="97">
        <v>2.627807275851813E-3</v>
      </c>
      <c r="K36" s="97">
        <f>H36/'סכום נכסי הקרן'!$C$42</f>
        <v>4.0647096558229347E-5</v>
      </c>
      <c r="L36" s="139"/>
    </row>
    <row r="37" spans="2:12" s="134" customFormat="1">
      <c r="B37" s="89" t="s">
        <v>1700</v>
      </c>
      <c r="C37" s="86">
        <v>5315</v>
      </c>
      <c r="D37" s="99" t="s">
        <v>182</v>
      </c>
      <c r="E37" s="113">
        <v>43129</v>
      </c>
      <c r="F37" s="96">
        <v>161733.28999999998</v>
      </c>
      <c r="G37" s="98">
        <v>100</v>
      </c>
      <c r="H37" s="96">
        <v>92.333539999999985</v>
      </c>
      <c r="I37" s="97">
        <v>1.9087498498697141E-4</v>
      </c>
      <c r="J37" s="97">
        <v>9.7428218502347771E-3</v>
      </c>
      <c r="K37" s="97">
        <f>H37/'סכום נכסי הקרן'!$C$42</f>
        <v>1.5070261207331093E-4</v>
      </c>
      <c r="L37" s="139"/>
    </row>
    <row r="38" spans="2:12" s="134" customFormat="1">
      <c r="B38" s="89" t="s">
        <v>1701</v>
      </c>
      <c r="C38" s="86">
        <v>5294</v>
      </c>
      <c r="D38" s="99" t="s">
        <v>177</v>
      </c>
      <c r="E38" s="113">
        <v>43002</v>
      </c>
      <c r="F38" s="96">
        <v>228776.07999999996</v>
      </c>
      <c r="G38" s="98">
        <v>104.11660000000001</v>
      </c>
      <c r="H38" s="96">
        <v>1145.1170699999998</v>
      </c>
      <c r="I38" s="97">
        <v>7.0392635661274835E-4</v>
      </c>
      <c r="J38" s="97">
        <v>0.12083010800487913</v>
      </c>
      <c r="K38" s="97">
        <f>H38/'סכום נכסי הקרן'!$C$42</f>
        <v>1.8690080936866109E-3</v>
      </c>
      <c r="L38" s="139"/>
    </row>
    <row r="39" spans="2:12" s="134" customFormat="1">
      <c r="B39" s="89" t="s">
        <v>1702</v>
      </c>
      <c r="C39" s="86">
        <v>5290</v>
      </c>
      <c r="D39" s="99" t="s">
        <v>174</v>
      </c>
      <c r="E39" s="113">
        <v>42779</v>
      </c>
      <c r="F39" s="96">
        <v>78268.929999999978</v>
      </c>
      <c r="G39" s="98">
        <v>91.952200000000005</v>
      </c>
      <c r="H39" s="96">
        <v>262.69049999999993</v>
      </c>
      <c r="I39" s="97">
        <v>5.672768178663421E-5</v>
      </c>
      <c r="J39" s="97">
        <v>2.7718494744695142E-2</v>
      </c>
      <c r="K39" s="97">
        <f>H39/'סכום נכסי הקרן'!$C$42</f>
        <v>4.2875150803103705E-4</v>
      </c>
      <c r="L39" s="139"/>
    </row>
    <row r="40" spans="2:12" s="134" customFormat="1">
      <c r="B40" s="89" t="s">
        <v>1703</v>
      </c>
      <c r="C40" s="86">
        <v>5285</v>
      </c>
      <c r="D40" s="99" t="s">
        <v>174</v>
      </c>
      <c r="E40" s="113">
        <v>42718</v>
      </c>
      <c r="F40" s="96">
        <v>61131.589999999989</v>
      </c>
      <c r="G40" s="98">
        <v>97.490799999999993</v>
      </c>
      <c r="H40" s="96">
        <v>217.53148999999996</v>
      </c>
      <c r="I40" s="97">
        <v>4.0218161403508763E-5</v>
      </c>
      <c r="J40" s="97">
        <v>2.2953420326851198E-2</v>
      </c>
      <c r="K40" s="97">
        <f>H40/'סכום נכסי הקרן'!$C$42</f>
        <v>3.5504502211438353E-4</v>
      </c>
      <c r="L40" s="139"/>
    </row>
    <row r="41" spans="2:12" s="134" customFormat="1">
      <c r="B41" s="89" t="s">
        <v>1704</v>
      </c>
      <c r="C41" s="86">
        <v>5239</v>
      </c>
      <c r="D41" s="99" t="s">
        <v>174</v>
      </c>
      <c r="E41" s="113">
        <v>43223</v>
      </c>
      <c r="F41" s="96">
        <v>401.13999999999993</v>
      </c>
      <c r="G41" s="98">
        <v>39.740299999999998</v>
      </c>
      <c r="H41" s="96">
        <v>0.58184999999999987</v>
      </c>
      <c r="I41" s="97">
        <v>2.9953703703703707E-6</v>
      </c>
      <c r="J41" s="97">
        <v>6.139546792594657E-5</v>
      </c>
      <c r="K41" s="97">
        <f>H41/'סכום נכסי הקרן'!$C$42</f>
        <v>9.4966915418661471E-7</v>
      </c>
      <c r="L41" s="139"/>
    </row>
    <row r="42" spans="2:12" s="134" customFormat="1">
      <c r="B42" s="89" t="s">
        <v>1705</v>
      </c>
      <c r="C42" s="86">
        <v>7000</v>
      </c>
      <c r="D42" s="99" t="s">
        <v>174</v>
      </c>
      <c r="E42" s="113">
        <v>43137</v>
      </c>
      <c r="F42" s="96">
        <v>801.52999999999986</v>
      </c>
      <c r="G42" s="98">
        <v>100</v>
      </c>
      <c r="H42" s="96">
        <v>2.9255799999999996</v>
      </c>
      <c r="I42" s="97">
        <v>8.4933445145664874E-4</v>
      </c>
      <c r="J42" s="97">
        <v>3.0870044350741739E-4</v>
      </c>
      <c r="K42" s="97">
        <f>H42/'סכום נכסי הקרן'!$C$42</f>
        <v>4.7749988555560312E-6</v>
      </c>
      <c r="L42" s="139"/>
    </row>
    <row r="43" spans="2:12" s="134" customFormat="1">
      <c r="B43" s="89" t="s">
        <v>1706</v>
      </c>
      <c r="C43" s="86">
        <v>5292</v>
      </c>
      <c r="D43" s="99" t="s">
        <v>176</v>
      </c>
      <c r="E43" s="113">
        <v>42814</v>
      </c>
      <c r="F43" s="96">
        <v>5434.2999999999993</v>
      </c>
      <c r="G43" s="98">
        <v>119.90600000000001</v>
      </c>
      <c r="H43" s="96">
        <v>27.726449999999996</v>
      </c>
      <c r="I43" s="97">
        <v>2.6820947783893086E-5</v>
      </c>
      <c r="J43" s="97">
        <v>2.9256309558741284E-3</v>
      </c>
      <c r="K43" s="97">
        <f>H43/'סכום נכסי הקרן'!$C$42</f>
        <v>4.5253852917586088E-5</v>
      </c>
      <c r="L43" s="139"/>
    </row>
    <row r="44" spans="2:12" s="134" customFormat="1">
      <c r="B44" s="89" t="s">
        <v>1707</v>
      </c>
      <c r="C44" s="86">
        <v>5329</v>
      </c>
      <c r="D44" s="99" t="s">
        <v>174</v>
      </c>
      <c r="E44" s="113">
        <v>43261</v>
      </c>
      <c r="F44" s="96">
        <v>8903.65</v>
      </c>
      <c r="G44" s="98">
        <v>100</v>
      </c>
      <c r="H44" s="96">
        <v>32.498319999999993</v>
      </c>
      <c r="I44" s="97">
        <v>9.730765027322404E-6</v>
      </c>
      <c r="J44" s="97">
        <v>3.4291476552498891E-3</v>
      </c>
      <c r="K44" s="97">
        <f>H44/'סכום נכסי הקרן'!$C$42</f>
        <v>5.3042282490136539E-5</v>
      </c>
      <c r="L44" s="139"/>
    </row>
    <row r="45" spans="2:12" s="134" customFormat="1">
      <c r="B45" s="89" t="s">
        <v>1708</v>
      </c>
      <c r="C45" s="86">
        <v>5296</v>
      </c>
      <c r="D45" s="99" t="s">
        <v>174</v>
      </c>
      <c r="E45" s="113">
        <v>42912</v>
      </c>
      <c r="F45" s="96">
        <v>6202.4699999999984</v>
      </c>
      <c r="G45" s="98">
        <v>122.0322</v>
      </c>
      <c r="H45" s="96">
        <v>27.626889999999996</v>
      </c>
      <c r="I45" s="97">
        <v>5.034886534716292E-4</v>
      </c>
      <c r="J45" s="97">
        <v>2.9151256146578231E-3</v>
      </c>
      <c r="K45" s="97">
        <f>H45/'סכום נכסי הקרן'!$C$42</f>
        <v>4.5091355605579867E-5</v>
      </c>
      <c r="L45" s="139"/>
    </row>
    <row r="46" spans="2:12" s="134" customFormat="1">
      <c r="B46" s="89" t="s">
        <v>1709</v>
      </c>
      <c r="C46" s="86">
        <v>5297</v>
      </c>
      <c r="D46" s="99" t="s">
        <v>174</v>
      </c>
      <c r="E46" s="113">
        <v>42916</v>
      </c>
      <c r="F46" s="96">
        <v>103053.73999999998</v>
      </c>
      <c r="G46" s="98">
        <v>107.24979999999999</v>
      </c>
      <c r="H46" s="96">
        <v>403.41598999999991</v>
      </c>
      <c r="I46" s="97">
        <v>8.3185791469622653E-5</v>
      </c>
      <c r="J46" s="97">
        <v>4.2567523373479389E-2</v>
      </c>
      <c r="K46" s="97">
        <f>H46/'סכום נכסי הקרן'!$C$42</f>
        <v>6.5843726391450689E-4</v>
      </c>
      <c r="L46" s="139"/>
    </row>
    <row r="47" spans="2:12" s="134" customFormat="1">
      <c r="B47" s="89" t="s">
        <v>1710</v>
      </c>
      <c r="C47" s="86">
        <v>5293</v>
      </c>
      <c r="D47" s="99" t="s">
        <v>174</v>
      </c>
      <c r="E47" s="113">
        <v>42859</v>
      </c>
      <c r="F47" s="96">
        <v>5143.4899999999989</v>
      </c>
      <c r="G47" s="98">
        <v>99.85</v>
      </c>
      <c r="H47" s="96">
        <v>18.745559999999998</v>
      </c>
      <c r="I47" s="97">
        <v>5.950214936751321E-6</v>
      </c>
      <c r="J47" s="97">
        <v>1.9779881889385705E-3</v>
      </c>
      <c r="K47" s="97">
        <f>H47/'סכום נכסי הקרן'!$C$42</f>
        <v>3.059565198926603E-5</v>
      </c>
      <c r="L47" s="139"/>
    </row>
    <row r="48" spans="2:12" s="134" customFormat="1">
      <c r="B48" s="89" t="s">
        <v>1711</v>
      </c>
      <c r="C48" s="86">
        <v>5313</v>
      </c>
      <c r="D48" s="99" t="s">
        <v>174</v>
      </c>
      <c r="E48" s="113">
        <v>43098</v>
      </c>
      <c r="F48" s="96">
        <v>683.53999999999985</v>
      </c>
      <c r="G48" s="98">
        <v>2.9821</v>
      </c>
      <c r="H48" s="96">
        <v>7.4389999999999984E-2</v>
      </c>
      <c r="I48" s="97">
        <v>2.1566686677309581E-5</v>
      </c>
      <c r="J48" s="97">
        <v>7.8494609590292433E-6</v>
      </c>
      <c r="K48" s="97">
        <f>H48/'סכום נכסי הקרן'!$C$42</f>
        <v>1.2141598071658033E-7</v>
      </c>
      <c r="L48" s="139"/>
    </row>
    <row r="49" spans="2:12" s="134" customFormat="1">
      <c r="B49" s="89" t="s">
        <v>1712</v>
      </c>
      <c r="C49" s="86">
        <v>5326</v>
      </c>
      <c r="D49" s="99" t="s">
        <v>177</v>
      </c>
      <c r="E49" s="113">
        <v>43234</v>
      </c>
      <c r="F49" s="96">
        <v>22920.099999999995</v>
      </c>
      <c r="G49" s="98">
        <v>100</v>
      </c>
      <c r="H49" s="96">
        <v>110.18837999999998</v>
      </c>
      <c r="I49" s="97">
        <v>2.5186923076923076E-4</v>
      </c>
      <c r="J49" s="97">
        <v>1.1626823322337394E-2</v>
      </c>
      <c r="K49" s="97">
        <f>H49/'סכום נכסי הקרן'!$C$42</f>
        <v>1.798444713169946E-4</v>
      </c>
      <c r="L49" s="139"/>
    </row>
    <row r="50" spans="2:12" s="134" customFormat="1">
      <c r="B50" s="89" t="s">
        <v>1713</v>
      </c>
      <c r="C50" s="86">
        <v>5308</v>
      </c>
      <c r="D50" s="99" t="s">
        <v>174</v>
      </c>
      <c r="E50" s="113">
        <v>43072</v>
      </c>
      <c r="F50" s="96">
        <v>1288.4799999999998</v>
      </c>
      <c r="G50" s="98">
        <v>81.603399999999993</v>
      </c>
      <c r="H50" s="96">
        <v>3.8377899999999996</v>
      </c>
      <c r="I50" s="97">
        <v>2.2704590039954617E-5</v>
      </c>
      <c r="J50" s="97">
        <v>4.0495473550144974E-4</v>
      </c>
      <c r="K50" s="97">
        <f>H50/'סכום נכסי הקרן'!$C$42</f>
        <v>6.2638666034989231E-6</v>
      </c>
      <c r="L50" s="139"/>
    </row>
    <row r="51" spans="2:12" s="134" customFormat="1">
      <c r="B51" s="89" t="s">
        <v>1714</v>
      </c>
      <c r="C51" s="86">
        <v>5309</v>
      </c>
      <c r="D51" s="99" t="s">
        <v>174</v>
      </c>
      <c r="E51" s="113">
        <v>43125</v>
      </c>
      <c r="F51" s="96">
        <v>58556.329999999987</v>
      </c>
      <c r="G51" s="98">
        <v>97.101200000000006</v>
      </c>
      <c r="H51" s="96">
        <v>207.53493999999998</v>
      </c>
      <c r="I51" s="97">
        <v>3.5252163042750144E-4</v>
      </c>
      <c r="J51" s="97">
        <v>2.1898607462891205E-2</v>
      </c>
      <c r="K51" s="97">
        <f>H51/'סכום נכסי הקרן'!$C$42</f>
        <v>3.3872910704471919E-4</v>
      </c>
      <c r="L51" s="139"/>
    </row>
    <row r="52" spans="2:12" s="134" customFormat="1">
      <c r="B52" s="89" t="s">
        <v>1715</v>
      </c>
      <c r="C52" s="86">
        <v>5321</v>
      </c>
      <c r="D52" s="99" t="s">
        <v>174</v>
      </c>
      <c r="E52" s="113">
        <v>43201</v>
      </c>
      <c r="F52" s="96">
        <v>5337.7499999999991</v>
      </c>
      <c r="G52" s="98">
        <v>91.877899999999997</v>
      </c>
      <c r="H52" s="96">
        <v>17.900369999999995</v>
      </c>
      <c r="I52" s="97">
        <v>9.3317307692307683E-6</v>
      </c>
      <c r="J52" s="97">
        <v>1.888805692528274E-3</v>
      </c>
      <c r="K52" s="97">
        <f>H52/'סכום נכסי הקרן'!$C$42</f>
        <v>2.9216171242635475E-5</v>
      </c>
      <c r="L52" s="139"/>
    </row>
    <row r="53" spans="2:12" s="134" customFormat="1">
      <c r="B53" s="89" t="s">
        <v>1716</v>
      </c>
      <c r="C53" s="86">
        <v>5303</v>
      </c>
      <c r="D53" s="99" t="s">
        <v>176</v>
      </c>
      <c r="E53" s="113">
        <v>43034</v>
      </c>
      <c r="F53" s="96">
        <v>85342.499999999985</v>
      </c>
      <c r="G53" s="98">
        <v>111.1964</v>
      </c>
      <c r="H53" s="96">
        <v>403.79954999999995</v>
      </c>
      <c r="I53" s="97">
        <v>3.4230520231213872E-4</v>
      </c>
      <c r="J53" s="97">
        <v>4.2607995738655431E-2</v>
      </c>
      <c r="K53" s="97">
        <f>H53/'סכום נכסי הקרן'!$C$42</f>
        <v>6.5906329313299942E-4</v>
      </c>
      <c r="L53" s="139"/>
    </row>
    <row r="54" spans="2:12" s="134" customFormat="1">
      <c r="B54" s="89" t="s">
        <v>1717</v>
      </c>
      <c r="C54" s="86">
        <v>5280</v>
      </c>
      <c r="D54" s="99" t="s">
        <v>177</v>
      </c>
      <c r="E54" s="113">
        <v>42604</v>
      </c>
      <c r="F54" s="96">
        <v>4483.7700000000004</v>
      </c>
      <c r="G54" s="98">
        <v>122.3668</v>
      </c>
      <c r="H54" s="96">
        <v>26.377019999999998</v>
      </c>
      <c r="I54" s="97">
        <v>1.183052770448549E-4</v>
      </c>
      <c r="J54" s="97">
        <v>2.7832422194587121E-3</v>
      </c>
      <c r="K54" s="97">
        <f>H54/'סכום נכסי הקרן'!$C$42</f>
        <v>4.3051374535298485E-5</v>
      </c>
      <c r="L54" s="139"/>
    </row>
    <row r="55" spans="2:12" s="134" customFormat="1">
      <c r="B55" s="89" t="s">
        <v>1718</v>
      </c>
      <c r="C55" s="86">
        <v>5318</v>
      </c>
      <c r="D55" s="99" t="s">
        <v>176</v>
      </c>
      <c r="E55" s="113">
        <v>43165</v>
      </c>
      <c r="F55" s="96">
        <v>4575.8799999999992</v>
      </c>
      <c r="G55" s="98">
        <v>99.534199999999998</v>
      </c>
      <c r="H55" s="96">
        <v>19.380109999999998</v>
      </c>
      <c r="I55" s="97">
        <v>3.7202276422764223E-5</v>
      </c>
      <c r="J55" s="97">
        <v>2.044944439127467E-3</v>
      </c>
      <c r="K55" s="97">
        <f>H55/'סכום נכסי הקרן'!$C$42</f>
        <v>3.1631335690888643E-5</v>
      </c>
      <c r="L55" s="139"/>
    </row>
    <row r="56" spans="2:12" s="134" customFormat="1">
      <c r="B56" s="89" t="s">
        <v>1719</v>
      </c>
      <c r="C56" s="86">
        <v>5319</v>
      </c>
      <c r="D56" s="99" t="s">
        <v>174</v>
      </c>
      <c r="E56" s="113">
        <v>43165</v>
      </c>
      <c r="F56" s="96">
        <v>3472.3799999999992</v>
      </c>
      <c r="G56" s="98">
        <v>100</v>
      </c>
      <c r="H56" s="96">
        <v>12.674189999999998</v>
      </c>
      <c r="I56" s="97">
        <v>5.1215044247787614E-5</v>
      </c>
      <c r="J56" s="97">
        <v>1.3373512514090449E-3</v>
      </c>
      <c r="K56" s="97">
        <f>H56/'סכום נכסי הקרן'!$C$42</f>
        <v>2.0686237513621124E-5</v>
      </c>
      <c r="L56" s="139"/>
    </row>
    <row r="57" spans="2:12" s="134" customFormat="1">
      <c r="B57" s="89" t="s">
        <v>1720</v>
      </c>
      <c r="C57" s="86">
        <v>5324</v>
      </c>
      <c r="D57" s="99" t="s">
        <v>176</v>
      </c>
      <c r="E57" s="113">
        <v>43192</v>
      </c>
      <c r="F57" s="96">
        <v>5507.01</v>
      </c>
      <c r="G57" s="98">
        <v>102.6772</v>
      </c>
      <c r="H57" s="96">
        <v>24.060209999999994</v>
      </c>
      <c r="I57" s="97">
        <v>6.6927619047619052E-5</v>
      </c>
      <c r="J57" s="97">
        <v>2.5387777800920152E-3</v>
      </c>
      <c r="K57" s="97">
        <f>H57/'סכום נכסי הקרן'!$C$42</f>
        <v>3.9269982435769238E-5</v>
      </c>
      <c r="L57" s="139"/>
    </row>
    <row r="58" spans="2:12" s="134" customFormat="1">
      <c r="B58" s="89" t="s">
        <v>1721</v>
      </c>
      <c r="C58" s="86">
        <v>5325</v>
      </c>
      <c r="D58" s="99" t="s">
        <v>174</v>
      </c>
      <c r="E58" s="113">
        <v>43201</v>
      </c>
      <c r="F58" s="96">
        <v>11754.559999999998</v>
      </c>
      <c r="G58" s="98">
        <v>100</v>
      </c>
      <c r="H58" s="96">
        <v>42.904139999999991</v>
      </c>
      <c r="I58" s="97">
        <v>7.0233882352941171E-6</v>
      </c>
      <c r="J58" s="97">
        <v>4.5271457441957916E-3</v>
      </c>
      <c r="K58" s="97">
        <f>H58/'סכום נכסי הקרן'!$C$42</f>
        <v>7.0026189473067129E-5</v>
      </c>
      <c r="L58" s="139"/>
    </row>
    <row r="59" spans="2:12" s="134" customFormat="1">
      <c r="B59" s="89" t="s">
        <v>1722</v>
      </c>
      <c r="C59" s="86">
        <v>5330</v>
      </c>
      <c r="D59" s="99" t="s">
        <v>174</v>
      </c>
      <c r="E59" s="113">
        <v>43272</v>
      </c>
      <c r="F59" s="96">
        <v>11729.409999999998</v>
      </c>
      <c r="G59" s="98">
        <v>100</v>
      </c>
      <c r="H59" s="96">
        <v>42.812349999999988</v>
      </c>
      <c r="I59" s="97">
        <v>6.2413800313643488E-6</v>
      </c>
      <c r="J59" s="97">
        <v>4.5174602754307789E-3</v>
      </c>
      <c r="K59" s="97">
        <f>H59/'סכום נכסי הקרן'!$C$42</f>
        <v>6.9876374002305261E-5</v>
      </c>
      <c r="L59" s="139"/>
    </row>
    <row r="60" spans="2:12" s="134" customFormat="1">
      <c r="B60" s="89" t="s">
        <v>1723</v>
      </c>
      <c r="C60" s="86">
        <v>5298</v>
      </c>
      <c r="D60" s="99" t="s">
        <v>174</v>
      </c>
      <c r="E60" s="113">
        <v>43188</v>
      </c>
      <c r="F60" s="96">
        <v>41.789999999999992</v>
      </c>
      <c r="G60" s="98">
        <v>100</v>
      </c>
      <c r="H60" s="96">
        <v>0.15252999999999997</v>
      </c>
      <c r="I60" s="97">
        <v>1.3724256067862595E-3</v>
      </c>
      <c r="J60" s="97">
        <v>1.6094613255554921E-5</v>
      </c>
      <c r="K60" s="97">
        <f>H60/'סכום נכסי הקרן'!$C$42</f>
        <v>2.4895254118429899E-7</v>
      </c>
      <c r="L60" s="139"/>
    </row>
    <row r="61" spans="2:12" s="134" customFormat="1">
      <c r="B61" s="89" t="s">
        <v>1724</v>
      </c>
      <c r="C61" s="86">
        <v>5316</v>
      </c>
      <c r="D61" s="99" t="s">
        <v>174</v>
      </c>
      <c r="E61" s="113">
        <v>43175</v>
      </c>
      <c r="F61" s="96">
        <v>122188.67999999998</v>
      </c>
      <c r="G61" s="98">
        <v>100</v>
      </c>
      <c r="H61" s="96">
        <v>445.98867999999993</v>
      </c>
      <c r="I61" s="97">
        <v>6.5053148148148143E-5</v>
      </c>
      <c r="J61" s="97">
        <v>4.7059695279324999E-2</v>
      </c>
      <c r="K61" s="97">
        <f>H61/'סכום נכסי הקרן'!$C$42</f>
        <v>7.2792247574530349E-4</v>
      </c>
      <c r="L61" s="139"/>
    </row>
    <row r="62" spans="2:12" s="134" customFormat="1">
      <c r="B62" s="89" t="s">
        <v>1725</v>
      </c>
      <c r="C62" s="86">
        <v>5311</v>
      </c>
      <c r="D62" s="99" t="s">
        <v>174</v>
      </c>
      <c r="E62" s="113">
        <v>43089</v>
      </c>
      <c r="F62" s="96">
        <v>4566.8500000000004</v>
      </c>
      <c r="G62" s="98">
        <v>96.353999999999999</v>
      </c>
      <c r="H62" s="96">
        <v>16.061239999999998</v>
      </c>
      <c r="I62" s="97">
        <v>2.2492483516483519E-5</v>
      </c>
      <c r="J62" s="97">
        <v>1.6947449433203235E-3</v>
      </c>
      <c r="K62" s="97">
        <f>H62/'סכום נכסי הקרן'!$C$42</f>
        <v>2.6214426752579231E-5</v>
      </c>
      <c r="L62" s="139"/>
    </row>
    <row r="63" spans="2:12" s="134" customFormat="1">
      <c r="B63" s="89" t="s">
        <v>1726</v>
      </c>
      <c r="C63" s="86">
        <v>5287</v>
      </c>
      <c r="D63" s="99" t="s">
        <v>176</v>
      </c>
      <c r="E63" s="113">
        <v>42809</v>
      </c>
      <c r="F63" s="96">
        <v>133283.76999999996</v>
      </c>
      <c r="G63" s="98">
        <v>102.0909</v>
      </c>
      <c r="H63" s="96">
        <v>578.99400999999989</v>
      </c>
      <c r="I63" s="97">
        <v>1.2241987657247663E-4</v>
      </c>
      <c r="J63" s="97">
        <v>6.1094110458486194E-2</v>
      </c>
      <c r="K63" s="97">
        <f>H63/'סכום נכסי הקרן'!$C$42</f>
        <v>9.4500773696969381E-4</v>
      </c>
      <c r="L63" s="139"/>
    </row>
    <row r="64" spans="2:12" s="134" customFormat="1">
      <c r="B64" s="89" t="s">
        <v>1727</v>
      </c>
      <c r="C64" s="86">
        <v>5306</v>
      </c>
      <c r="D64" s="99" t="s">
        <v>176</v>
      </c>
      <c r="E64" s="113">
        <v>43068</v>
      </c>
      <c r="F64" s="96">
        <v>3467.8899999999994</v>
      </c>
      <c r="G64" s="98">
        <v>98.86</v>
      </c>
      <c r="H64" s="96">
        <v>14.587969999999997</v>
      </c>
      <c r="I64" s="97">
        <v>1.1239335149060872E-5</v>
      </c>
      <c r="J64" s="97">
        <v>1.5392888961754247E-3</v>
      </c>
      <c r="K64" s="97">
        <f>H64/'סכום נכסי הקרן'!$C$42</f>
        <v>2.3809822344590032E-5</v>
      </c>
      <c r="L64" s="139"/>
    </row>
    <row r="65" spans="2:12" s="134" customFormat="1">
      <c r="B65" s="89" t="s">
        <v>1728</v>
      </c>
      <c r="C65" s="86">
        <v>5284</v>
      </c>
      <c r="D65" s="99" t="s">
        <v>176</v>
      </c>
      <c r="E65" s="113">
        <v>42662</v>
      </c>
      <c r="F65" s="96">
        <v>72604.960000000006</v>
      </c>
      <c r="G65" s="98">
        <v>98.338399999999993</v>
      </c>
      <c r="H65" s="96">
        <v>303.8079699999999</v>
      </c>
      <c r="I65" s="97">
        <v>1.9910528333333334E-4</v>
      </c>
      <c r="J65" s="97">
        <v>3.2057115197700332E-2</v>
      </c>
      <c r="K65" s="97">
        <f>H65/'סכום נכסי הקרן'!$C$42</f>
        <v>4.9586157584437978E-4</v>
      </c>
      <c r="L65" s="139"/>
    </row>
    <row r="66" spans="2:12" s="134" customFormat="1">
      <c r="B66" s="89" t="s">
        <v>1729</v>
      </c>
      <c r="C66" s="86">
        <v>5276</v>
      </c>
      <c r="D66" s="99" t="s">
        <v>174</v>
      </c>
      <c r="E66" s="113">
        <v>42521</v>
      </c>
      <c r="F66" s="96">
        <v>111730.85999999999</v>
      </c>
      <c r="G66" s="98">
        <v>101.9967</v>
      </c>
      <c r="H66" s="96">
        <v>415.96053000000001</v>
      </c>
      <c r="I66" s="97">
        <v>2.2666666666666668E-5</v>
      </c>
      <c r="J66" s="97">
        <v>4.3891194256380071E-2</v>
      </c>
      <c r="K66" s="97">
        <f>H66/'סכום נכסי הקרן'!$C$42</f>
        <v>6.7891189258419886E-4</v>
      </c>
      <c r="L66" s="139"/>
    </row>
    <row r="67" spans="2:12" s="134" customFormat="1">
      <c r="B67" s="89" t="s">
        <v>1730</v>
      </c>
      <c r="C67" s="86">
        <v>5312</v>
      </c>
      <c r="D67" s="99" t="s">
        <v>174</v>
      </c>
      <c r="E67" s="113">
        <v>43095</v>
      </c>
      <c r="F67" s="96">
        <v>4264.2</v>
      </c>
      <c r="G67" s="98">
        <v>121.54640000000001</v>
      </c>
      <c r="H67" s="96">
        <v>18.917869999999997</v>
      </c>
      <c r="I67" s="97">
        <v>1.6274920279912445E-4</v>
      </c>
      <c r="J67" s="97">
        <v>1.9961699421023062E-3</v>
      </c>
      <c r="K67" s="97">
        <f>H67/'סכום נכסי הקרן'!$C$42</f>
        <v>3.0876888548444329E-5</v>
      </c>
      <c r="L67" s="139"/>
    </row>
    <row r="68" spans="2:12" s="134" customFormat="1">
      <c r="B68" s="89" t="s">
        <v>1731</v>
      </c>
      <c r="C68" s="86">
        <v>5286</v>
      </c>
      <c r="D68" s="99" t="s">
        <v>174</v>
      </c>
      <c r="E68" s="113">
        <v>42727</v>
      </c>
      <c r="F68" s="96">
        <v>84702.71</v>
      </c>
      <c r="G68" s="98">
        <v>108.0097</v>
      </c>
      <c r="H68" s="96">
        <v>333.92805999999996</v>
      </c>
      <c r="I68" s="97">
        <v>6.9066082821712466E-5</v>
      </c>
      <c r="J68" s="97">
        <v>3.523531751706379E-2</v>
      </c>
      <c r="K68" s="97">
        <f>H68/'סכום נכסי הקרן'!$C$42</f>
        <v>5.4502221929943662E-4</v>
      </c>
      <c r="L68" s="139"/>
    </row>
    <row r="69" spans="2:12" s="134" customFormat="1">
      <c r="B69" s="135"/>
      <c r="L69" s="139"/>
    </row>
    <row r="70" spans="2:12" s="134" customFormat="1">
      <c r="B70" s="135"/>
      <c r="L70" s="139"/>
    </row>
    <row r="71" spans="2:12" s="134" customFormat="1">
      <c r="B71" s="135"/>
      <c r="L71" s="139"/>
    </row>
    <row r="72" spans="2:12" s="134" customFormat="1">
      <c r="B72" s="136" t="s">
        <v>122</v>
      </c>
      <c r="L72" s="139"/>
    </row>
    <row r="73" spans="2:12" s="134" customFormat="1">
      <c r="B73" s="136" t="s">
        <v>247</v>
      </c>
      <c r="L73" s="139"/>
    </row>
    <row r="74" spans="2:12" s="134" customFormat="1">
      <c r="B74" s="136" t="s">
        <v>255</v>
      </c>
      <c r="L74" s="139"/>
    </row>
    <row r="75" spans="2:12" s="134" customFormat="1">
      <c r="B75" s="135"/>
      <c r="L75" s="139"/>
    </row>
    <row r="76" spans="2:12" s="134" customFormat="1">
      <c r="B76" s="135"/>
      <c r="L76" s="139"/>
    </row>
    <row r="77" spans="2:12">
      <c r="C77" s="1"/>
    </row>
    <row r="78" spans="2:12">
      <c r="C78" s="1"/>
    </row>
    <row r="79" spans="2:12">
      <c r="C79" s="1"/>
    </row>
    <row r="80" spans="2:12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U39:XFD41 D1:L1048576 M39:S41 M42:XFD1048576 M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90" zoomScaleNormal="90" workbookViewId="0">
      <selection activeCell="D21" sqref="D21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10.71093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190</v>
      </c>
      <c r="C1" s="80" t="s" vm="1">
        <v>265</v>
      </c>
    </row>
    <row r="2" spans="2:59">
      <c r="B2" s="58" t="s">
        <v>189</v>
      </c>
      <c r="C2" s="80" t="s">
        <v>266</v>
      </c>
    </row>
    <row r="3" spans="2:59">
      <c r="B3" s="58" t="s">
        <v>191</v>
      </c>
      <c r="C3" s="80" t="s">
        <v>267</v>
      </c>
    </row>
    <row r="4" spans="2:59">
      <c r="B4" s="58" t="s">
        <v>192</v>
      </c>
      <c r="C4" s="80">
        <v>2145</v>
      </c>
    </row>
    <row r="6" spans="2:59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59" ht="26.25" customHeight="1">
      <c r="B7" s="162" t="s">
        <v>106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</row>
    <row r="8" spans="2:59" s="3" customFormat="1" ht="63">
      <c r="B8" s="23" t="s">
        <v>126</v>
      </c>
      <c r="C8" s="31" t="s">
        <v>49</v>
      </c>
      <c r="D8" s="31" t="s">
        <v>69</v>
      </c>
      <c r="E8" s="31" t="s">
        <v>110</v>
      </c>
      <c r="F8" s="31" t="s">
        <v>111</v>
      </c>
      <c r="G8" s="31" t="s">
        <v>249</v>
      </c>
      <c r="H8" s="31" t="s">
        <v>248</v>
      </c>
      <c r="I8" s="31" t="s">
        <v>119</v>
      </c>
      <c r="J8" s="31" t="s">
        <v>63</v>
      </c>
      <c r="K8" s="31" t="s">
        <v>193</v>
      </c>
      <c r="L8" s="32" t="s">
        <v>195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256</v>
      </c>
      <c r="H9" s="17"/>
      <c r="I9" s="17" t="s">
        <v>252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52</v>
      </c>
      <c r="C11" s="118"/>
      <c r="D11" s="118"/>
      <c r="E11" s="118"/>
      <c r="F11" s="118"/>
      <c r="G11" s="119"/>
      <c r="H11" s="121"/>
      <c r="I11" s="119">
        <v>3.1609799999999995</v>
      </c>
      <c r="J11" s="118"/>
      <c r="K11" s="120">
        <v>1</v>
      </c>
      <c r="L11" s="120">
        <f>I11/'סכום נכסי הקרן'!$C$42</f>
        <v>5.1592080484674843E-6</v>
      </c>
      <c r="M11" s="140"/>
      <c r="N11" s="102"/>
      <c r="O11" s="102"/>
      <c r="P11" s="102"/>
      <c r="BG11" s="102"/>
    </row>
    <row r="12" spans="2:59" s="102" customFormat="1" ht="21" customHeight="1">
      <c r="B12" s="123" t="s">
        <v>1732</v>
      </c>
      <c r="C12" s="118"/>
      <c r="D12" s="118"/>
      <c r="E12" s="118"/>
      <c r="F12" s="118"/>
      <c r="G12" s="119"/>
      <c r="H12" s="121"/>
      <c r="I12" s="119">
        <v>2.9999999999999994E-5</v>
      </c>
      <c r="J12" s="118"/>
      <c r="K12" s="120">
        <v>8.2349033634090286E-8</v>
      </c>
      <c r="L12" s="120">
        <f>I12/'סכום נכסי הקרן'!$C$42</f>
        <v>4.8964638009106199E-11</v>
      </c>
      <c r="M12" s="140"/>
    </row>
    <row r="13" spans="2:59">
      <c r="B13" s="85" t="s">
        <v>1733</v>
      </c>
      <c r="C13" s="86" t="s">
        <v>1734</v>
      </c>
      <c r="D13" s="99" t="s">
        <v>947</v>
      </c>
      <c r="E13" s="99" t="s">
        <v>175</v>
      </c>
      <c r="F13" s="113">
        <v>41546</v>
      </c>
      <c r="G13" s="96">
        <v>401.24999999999994</v>
      </c>
      <c r="H13" s="98">
        <v>1E-4</v>
      </c>
      <c r="I13" s="96">
        <v>2.9999999999999994E-5</v>
      </c>
      <c r="J13" s="97">
        <v>0</v>
      </c>
      <c r="K13" s="97">
        <v>0</v>
      </c>
      <c r="L13" s="97">
        <f>I13/'סכום נכסי הקרן'!$C$42</f>
        <v>4.8964638009106199E-11</v>
      </c>
      <c r="M13" s="134"/>
    </row>
    <row r="14" spans="2:59" s="102" customFormat="1">
      <c r="B14" s="123" t="s">
        <v>245</v>
      </c>
      <c r="C14" s="118"/>
      <c r="D14" s="118"/>
      <c r="E14" s="118"/>
      <c r="F14" s="118"/>
      <c r="G14" s="119"/>
      <c r="H14" s="121"/>
      <c r="I14" s="119">
        <v>3.1609799999999995</v>
      </c>
      <c r="J14" s="118"/>
      <c r="K14" s="120">
        <v>1</v>
      </c>
      <c r="L14" s="120">
        <f>I14/'סכום נכסי הקרן'!$C$42</f>
        <v>5.1592080484674843E-6</v>
      </c>
      <c r="M14" s="140"/>
    </row>
    <row r="15" spans="2:59">
      <c r="B15" s="85" t="s">
        <v>1735</v>
      </c>
      <c r="C15" s="86" t="s">
        <v>1736</v>
      </c>
      <c r="D15" s="99" t="s">
        <v>1026</v>
      </c>
      <c r="E15" s="99" t="s">
        <v>174</v>
      </c>
      <c r="F15" s="113">
        <v>42731</v>
      </c>
      <c r="G15" s="96">
        <v>664.99999999999989</v>
      </c>
      <c r="H15" s="98">
        <v>130.22929999999999</v>
      </c>
      <c r="I15" s="96">
        <v>3.1609799999999995</v>
      </c>
      <c r="J15" s="97">
        <v>3.2832080447977686E-5</v>
      </c>
      <c r="K15" s="97">
        <v>1</v>
      </c>
      <c r="L15" s="97">
        <f>I15/'סכום נכסי הקרן'!$C$42</f>
        <v>5.1592080484674843E-6</v>
      </c>
      <c r="M15" s="134"/>
    </row>
    <row r="16" spans="2:59">
      <c r="B16" s="103"/>
      <c r="C16" s="86"/>
      <c r="D16" s="86"/>
      <c r="E16" s="86"/>
      <c r="F16" s="86"/>
      <c r="G16" s="96"/>
      <c r="H16" s="98"/>
      <c r="I16" s="86"/>
      <c r="J16" s="86"/>
      <c r="K16" s="97"/>
      <c r="L16" s="86"/>
      <c r="M16" s="134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34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34"/>
    </row>
    <row r="19" spans="2:13">
      <c r="B19" s="114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3">
      <c r="B20" s="114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3">
      <c r="B21" s="114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93</v>
      </c>
      <c r="C6" s="14" t="s">
        <v>49</v>
      </c>
      <c r="E6" s="14" t="s">
        <v>127</v>
      </c>
      <c r="I6" s="14" t="s">
        <v>15</v>
      </c>
      <c r="J6" s="14" t="s">
        <v>70</v>
      </c>
      <c r="M6" s="14" t="s">
        <v>110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95</v>
      </c>
      <c r="C8" s="31" t="s">
        <v>49</v>
      </c>
      <c r="D8" s="31" t="s">
        <v>130</v>
      </c>
      <c r="I8" s="31" t="s">
        <v>15</v>
      </c>
      <c r="J8" s="31" t="s">
        <v>70</v>
      </c>
      <c r="K8" s="31" t="s">
        <v>111</v>
      </c>
      <c r="L8" s="31" t="s">
        <v>18</v>
      </c>
      <c r="M8" s="31" t="s">
        <v>110</v>
      </c>
      <c r="Q8" s="31" t="s">
        <v>17</v>
      </c>
      <c r="R8" s="31" t="s">
        <v>19</v>
      </c>
      <c r="S8" s="31" t="s">
        <v>0</v>
      </c>
      <c r="T8" s="31" t="s">
        <v>114</v>
      </c>
      <c r="U8" s="31" t="s">
        <v>66</v>
      </c>
      <c r="V8" s="31" t="s">
        <v>63</v>
      </c>
      <c r="W8" s="32" t="s">
        <v>121</v>
      </c>
    </row>
    <row r="9" spans="2:25" ht="31.5">
      <c r="B9" s="50" t="str">
        <f>'תעודות חוב מסחריות '!B7:T7</f>
        <v>2. תעודות חוב מסחריות</v>
      </c>
      <c r="C9" s="14" t="s">
        <v>49</v>
      </c>
      <c r="D9" s="14" t="s">
        <v>130</v>
      </c>
      <c r="E9" s="43" t="s">
        <v>127</v>
      </c>
      <c r="G9" s="14" t="s">
        <v>69</v>
      </c>
      <c r="I9" s="14" t="s">
        <v>15</v>
      </c>
      <c r="J9" s="14" t="s">
        <v>70</v>
      </c>
      <c r="K9" s="14" t="s">
        <v>111</v>
      </c>
      <c r="L9" s="14" t="s">
        <v>18</v>
      </c>
      <c r="M9" s="14" t="s">
        <v>110</v>
      </c>
      <c r="Q9" s="14" t="s">
        <v>17</v>
      </c>
      <c r="R9" s="14" t="s">
        <v>19</v>
      </c>
      <c r="S9" s="14" t="s">
        <v>0</v>
      </c>
      <c r="T9" s="14" t="s">
        <v>114</v>
      </c>
      <c r="U9" s="14" t="s">
        <v>66</v>
      </c>
      <c r="V9" s="14" t="s">
        <v>63</v>
      </c>
      <c r="W9" s="40" t="s">
        <v>121</v>
      </c>
    </row>
    <row r="10" spans="2:25" ht="31.5">
      <c r="B10" s="50" t="str">
        <f>'אג"ח קונצרני'!B7:U7</f>
        <v>3. אג"ח קונצרני</v>
      </c>
      <c r="C10" s="31" t="s">
        <v>49</v>
      </c>
      <c r="D10" s="14" t="s">
        <v>130</v>
      </c>
      <c r="E10" s="43" t="s">
        <v>127</v>
      </c>
      <c r="G10" s="31" t="s">
        <v>69</v>
      </c>
      <c r="I10" s="31" t="s">
        <v>15</v>
      </c>
      <c r="J10" s="31" t="s">
        <v>70</v>
      </c>
      <c r="K10" s="31" t="s">
        <v>111</v>
      </c>
      <c r="L10" s="31" t="s">
        <v>18</v>
      </c>
      <c r="M10" s="31" t="s">
        <v>110</v>
      </c>
      <c r="Q10" s="31" t="s">
        <v>17</v>
      </c>
      <c r="R10" s="31" t="s">
        <v>19</v>
      </c>
      <c r="S10" s="31" t="s">
        <v>0</v>
      </c>
      <c r="T10" s="31" t="s">
        <v>114</v>
      </c>
      <c r="U10" s="31" t="s">
        <v>66</v>
      </c>
      <c r="V10" s="14" t="s">
        <v>63</v>
      </c>
      <c r="W10" s="32" t="s">
        <v>121</v>
      </c>
    </row>
    <row r="11" spans="2:25" ht="31.5">
      <c r="B11" s="50" t="str">
        <f>מניות!B7</f>
        <v>4. מניות</v>
      </c>
      <c r="C11" s="31" t="s">
        <v>49</v>
      </c>
      <c r="D11" s="14" t="s">
        <v>130</v>
      </c>
      <c r="E11" s="43" t="s">
        <v>127</v>
      </c>
      <c r="H11" s="31" t="s">
        <v>110</v>
      </c>
      <c r="S11" s="31" t="s">
        <v>0</v>
      </c>
      <c r="T11" s="14" t="s">
        <v>114</v>
      </c>
      <c r="U11" s="14" t="s">
        <v>66</v>
      </c>
      <c r="V11" s="14" t="s">
        <v>63</v>
      </c>
      <c r="W11" s="15" t="s">
        <v>121</v>
      </c>
    </row>
    <row r="12" spans="2:25" ht="31.5">
      <c r="B12" s="50" t="str">
        <f>'תעודות סל'!B7:N7</f>
        <v>5. תעודות סל</v>
      </c>
      <c r="C12" s="31" t="s">
        <v>49</v>
      </c>
      <c r="D12" s="14" t="s">
        <v>130</v>
      </c>
      <c r="E12" s="43" t="s">
        <v>127</v>
      </c>
      <c r="H12" s="31" t="s">
        <v>110</v>
      </c>
      <c r="S12" s="31" t="s">
        <v>0</v>
      </c>
      <c r="T12" s="31" t="s">
        <v>114</v>
      </c>
      <c r="U12" s="31" t="s">
        <v>66</v>
      </c>
      <c r="V12" s="31" t="s">
        <v>63</v>
      </c>
      <c r="W12" s="32" t="s">
        <v>121</v>
      </c>
    </row>
    <row r="13" spans="2:25" ht="31.5">
      <c r="B13" s="50" t="str">
        <f>'קרנות נאמנות'!B7:O7</f>
        <v>6. קרנות נאמנות</v>
      </c>
      <c r="C13" s="31" t="s">
        <v>49</v>
      </c>
      <c r="D13" s="31" t="s">
        <v>130</v>
      </c>
      <c r="G13" s="31" t="s">
        <v>69</v>
      </c>
      <c r="H13" s="31" t="s">
        <v>110</v>
      </c>
      <c r="S13" s="31" t="s">
        <v>0</v>
      </c>
      <c r="T13" s="31" t="s">
        <v>114</v>
      </c>
      <c r="U13" s="31" t="s">
        <v>66</v>
      </c>
      <c r="V13" s="31" t="s">
        <v>63</v>
      </c>
      <c r="W13" s="32" t="s">
        <v>121</v>
      </c>
    </row>
    <row r="14" spans="2:25" ht="31.5">
      <c r="B14" s="50" t="str">
        <f>'כתבי אופציה'!B7:L7</f>
        <v>7. כתבי אופציה</v>
      </c>
      <c r="C14" s="31" t="s">
        <v>49</v>
      </c>
      <c r="D14" s="31" t="s">
        <v>130</v>
      </c>
      <c r="G14" s="31" t="s">
        <v>69</v>
      </c>
      <c r="H14" s="31" t="s">
        <v>110</v>
      </c>
      <c r="S14" s="31" t="s">
        <v>0</v>
      </c>
      <c r="T14" s="31" t="s">
        <v>114</v>
      </c>
      <c r="U14" s="31" t="s">
        <v>66</v>
      </c>
      <c r="V14" s="31" t="s">
        <v>63</v>
      </c>
      <c r="W14" s="32" t="s">
        <v>121</v>
      </c>
    </row>
    <row r="15" spans="2:25" ht="31.5">
      <c r="B15" s="50" t="str">
        <f>אופציות!B7</f>
        <v>8. אופציות</v>
      </c>
      <c r="C15" s="31" t="s">
        <v>49</v>
      </c>
      <c r="D15" s="31" t="s">
        <v>130</v>
      </c>
      <c r="G15" s="31" t="s">
        <v>69</v>
      </c>
      <c r="H15" s="31" t="s">
        <v>110</v>
      </c>
      <c r="S15" s="31" t="s">
        <v>0</v>
      </c>
      <c r="T15" s="31" t="s">
        <v>114</v>
      </c>
      <c r="U15" s="31" t="s">
        <v>66</v>
      </c>
      <c r="V15" s="31" t="s">
        <v>63</v>
      </c>
      <c r="W15" s="32" t="s">
        <v>121</v>
      </c>
    </row>
    <row r="16" spans="2:25" ht="31.5">
      <c r="B16" s="50" t="str">
        <f>'חוזים עתידיים'!B7:I7</f>
        <v>9. חוזים עתידיים</v>
      </c>
      <c r="C16" s="31" t="s">
        <v>49</v>
      </c>
      <c r="D16" s="31" t="s">
        <v>130</v>
      </c>
      <c r="G16" s="31" t="s">
        <v>69</v>
      </c>
      <c r="H16" s="31" t="s">
        <v>110</v>
      </c>
      <c r="S16" s="31" t="s">
        <v>0</v>
      </c>
      <c r="T16" s="32" t="s">
        <v>114</v>
      </c>
    </row>
    <row r="17" spans="2:25" ht="31.5">
      <c r="B17" s="50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70</v>
      </c>
      <c r="K17" s="31" t="s">
        <v>111</v>
      </c>
      <c r="L17" s="31" t="s">
        <v>18</v>
      </c>
      <c r="M17" s="31" t="s">
        <v>110</v>
      </c>
      <c r="Q17" s="31" t="s">
        <v>17</v>
      </c>
      <c r="R17" s="31" t="s">
        <v>19</v>
      </c>
      <c r="S17" s="31" t="s">
        <v>0</v>
      </c>
      <c r="T17" s="31" t="s">
        <v>114</v>
      </c>
      <c r="U17" s="31" t="s">
        <v>66</v>
      </c>
      <c r="V17" s="31" t="s">
        <v>63</v>
      </c>
      <c r="W17" s="32" t="s">
        <v>121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70</v>
      </c>
      <c r="K19" s="31" t="s">
        <v>111</v>
      </c>
      <c r="L19" s="31" t="s">
        <v>18</v>
      </c>
      <c r="M19" s="31" t="s">
        <v>110</v>
      </c>
      <c r="Q19" s="31" t="s">
        <v>17</v>
      </c>
      <c r="R19" s="31" t="s">
        <v>19</v>
      </c>
      <c r="S19" s="31" t="s">
        <v>0</v>
      </c>
      <c r="T19" s="31" t="s">
        <v>114</v>
      </c>
      <c r="U19" s="31" t="s">
        <v>119</v>
      </c>
      <c r="V19" s="31" t="s">
        <v>63</v>
      </c>
      <c r="W19" s="32" t="s">
        <v>121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49</v>
      </c>
      <c r="D20" s="43" t="s">
        <v>128</v>
      </c>
      <c r="E20" s="43" t="s">
        <v>127</v>
      </c>
      <c r="G20" s="31" t="s">
        <v>69</v>
      </c>
      <c r="I20" s="31" t="s">
        <v>15</v>
      </c>
      <c r="J20" s="31" t="s">
        <v>70</v>
      </c>
      <c r="K20" s="31" t="s">
        <v>111</v>
      </c>
      <c r="L20" s="31" t="s">
        <v>18</v>
      </c>
      <c r="M20" s="31" t="s">
        <v>110</v>
      </c>
      <c r="Q20" s="31" t="s">
        <v>17</v>
      </c>
      <c r="R20" s="31" t="s">
        <v>19</v>
      </c>
      <c r="S20" s="31" t="s">
        <v>0</v>
      </c>
      <c r="T20" s="31" t="s">
        <v>114</v>
      </c>
      <c r="U20" s="31" t="s">
        <v>119</v>
      </c>
      <c r="V20" s="31" t="s">
        <v>63</v>
      </c>
      <c r="W20" s="32" t="s">
        <v>121</v>
      </c>
    </row>
    <row r="21" spans="2:25" ht="31.5">
      <c r="B21" s="50" t="str">
        <f>'לא סחיר - אג"ח קונצרני'!B7:S7</f>
        <v>3. אג"ח קונצרני</v>
      </c>
      <c r="C21" s="31" t="s">
        <v>49</v>
      </c>
      <c r="D21" s="43" t="s">
        <v>128</v>
      </c>
      <c r="E21" s="43" t="s">
        <v>127</v>
      </c>
      <c r="G21" s="31" t="s">
        <v>69</v>
      </c>
      <c r="I21" s="31" t="s">
        <v>15</v>
      </c>
      <c r="J21" s="31" t="s">
        <v>70</v>
      </c>
      <c r="K21" s="31" t="s">
        <v>111</v>
      </c>
      <c r="L21" s="31" t="s">
        <v>18</v>
      </c>
      <c r="M21" s="31" t="s">
        <v>110</v>
      </c>
      <c r="Q21" s="31" t="s">
        <v>17</v>
      </c>
      <c r="R21" s="31" t="s">
        <v>19</v>
      </c>
      <c r="S21" s="31" t="s">
        <v>0</v>
      </c>
      <c r="T21" s="31" t="s">
        <v>114</v>
      </c>
      <c r="U21" s="31" t="s">
        <v>119</v>
      </c>
      <c r="V21" s="31" t="s">
        <v>63</v>
      </c>
      <c r="W21" s="32" t="s">
        <v>121</v>
      </c>
    </row>
    <row r="22" spans="2:25" ht="31.5">
      <c r="B22" s="50" t="str">
        <f>'לא סחיר - מניות'!B7:M7</f>
        <v>4. מניות</v>
      </c>
      <c r="C22" s="31" t="s">
        <v>49</v>
      </c>
      <c r="D22" s="43" t="s">
        <v>128</v>
      </c>
      <c r="E22" s="43" t="s">
        <v>127</v>
      </c>
      <c r="G22" s="31" t="s">
        <v>69</v>
      </c>
      <c r="H22" s="31" t="s">
        <v>110</v>
      </c>
      <c r="S22" s="31" t="s">
        <v>0</v>
      </c>
      <c r="T22" s="31" t="s">
        <v>114</v>
      </c>
      <c r="U22" s="31" t="s">
        <v>119</v>
      </c>
      <c r="V22" s="31" t="s">
        <v>63</v>
      </c>
      <c r="W22" s="32" t="s">
        <v>121</v>
      </c>
    </row>
    <row r="23" spans="2:25" ht="31.5">
      <c r="B23" s="50" t="str">
        <f>'לא סחיר - קרנות השקעה'!B7:K7</f>
        <v>5. קרנות השקעה</v>
      </c>
      <c r="C23" s="31" t="s">
        <v>49</v>
      </c>
      <c r="G23" s="31" t="s">
        <v>69</v>
      </c>
      <c r="H23" s="31" t="s">
        <v>110</v>
      </c>
      <c r="K23" s="31" t="s">
        <v>111</v>
      </c>
      <c r="S23" s="31" t="s">
        <v>0</v>
      </c>
      <c r="T23" s="31" t="s">
        <v>114</v>
      </c>
      <c r="U23" s="31" t="s">
        <v>119</v>
      </c>
      <c r="V23" s="31" t="s">
        <v>63</v>
      </c>
      <c r="W23" s="32" t="s">
        <v>121</v>
      </c>
    </row>
    <row r="24" spans="2:25" ht="31.5">
      <c r="B24" s="50" t="str">
        <f>'לא סחיר - כתבי אופציה'!B7:L7</f>
        <v>6. כתבי אופציה</v>
      </c>
      <c r="C24" s="31" t="s">
        <v>49</v>
      </c>
      <c r="G24" s="31" t="s">
        <v>69</v>
      </c>
      <c r="H24" s="31" t="s">
        <v>110</v>
      </c>
      <c r="K24" s="31" t="s">
        <v>111</v>
      </c>
      <c r="S24" s="31" t="s">
        <v>0</v>
      </c>
      <c r="T24" s="31" t="s">
        <v>114</v>
      </c>
      <c r="U24" s="31" t="s">
        <v>119</v>
      </c>
      <c r="V24" s="31" t="s">
        <v>63</v>
      </c>
      <c r="W24" s="32" t="s">
        <v>121</v>
      </c>
    </row>
    <row r="25" spans="2:25" ht="31.5">
      <c r="B25" s="50" t="str">
        <f>'לא סחיר - אופציות'!B7:L7</f>
        <v>7. אופציות</v>
      </c>
      <c r="C25" s="31" t="s">
        <v>49</v>
      </c>
      <c r="G25" s="31" t="s">
        <v>69</v>
      </c>
      <c r="H25" s="31" t="s">
        <v>110</v>
      </c>
      <c r="K25" s="31" t="s">
        <v>111</v>
      </c>
      <c r="S25" s="31" t="s">
        <v>0</v>
      </c>
      <c r="T25" s="31" t="s">
        <v>114</v>
      </c>
      <c r="U25" s="31" t="s">
        <v>119</v>
      </c>
      <c r="V25" s="31" t="s">
        <v>63</v>
      </c>
      <c r="W25" s="32" t="s">
        <v>121</v>
      </c>
    </row>
    <row r="26" spans="2:25" ht="31.5">
      <c r="B26" s="50" t="str">
        <f>'לא סחיר - חוזים עתידיים'!B7:K7</f>
        <v>8. חוזים עתידיים</v>
      </c>
      <c r="C26" s="31" t="s">
        <v>49</v>
      </c>
      <c r="G26" s="31" t="s">
        <v>69</v>
      </c>
      <c r="H26" s="31" t="s">
        <v>110</v>
      </c>
      <c r="K26" s="31" t="s">
        <v>111</v>
      </c>
      <c r="S26" s="31" t="s">
        <v>0</v>
      </c>
      <c r="T26" s="31" t="s">
        <v>114</v>
      </c>
      <c r="U26" s="31" t="s">
        <v>119</v>
      </c>
      <c r="V26" s="32" t="s">
        <v>121</v>
      </c>
    </row>
    <row r="27" spans="2:25" ht="31.5">
      <c r="B27" s="50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70</v>
      </c>
      <c r="K27" s="31" t="s">
        <v>111</v>
      </c>
      <c r="L27" s="31" t="s">
        <v>18</v>
      </c>
      <c r="M27" s="31" t="s">
        <v>110</v>
      </c>
      <c r="Q27" s="31" t="s">
        <v>17</v>
      </c>
      <c r="R27" s="31" t="s">
        <v>19</v>
      </c>
      <c r="S27" s="31" t="s">
        <v>0</v>
      </c>
      <c r="T27" s="31" t="s">
        <v>114</v>
      </c>
      <c r="U27" s="31" t="s">
        <v>119</v>
      </c>
      <c r="V27" s="31" t="s">
        <v>63</v>
      </c>
      <c r="W27" s="32" t="s">
        <v>121</v>
      </c>
    </row>
    <row r="28" spans="2:25" ht="31.5">
      <c r="B28" s="54" t="str">
        <f>הלוואות!B6</f>
        <v>1.ד. הלוואות:</v>
      </c>
      <c r="C28" s="31" t="s">
        <v>49</v>
      </c>
      <c r="I28" s="31" t="s">
        <v>15</v>
      </c>
      <c r="J28" s="31" t="s">
        <v>70</v>
      </c>
      <c r="L28" s="31" t="s">
        <v>18</v>
      </c>
      <c r="M28" s="31" t="s">
        <v>110</v>
      </c>
      <c r="Q28" s="14" t="s">
        <v>37</v>
      </c>
      <c r="R28" s="31" t="s">
        <v>19</v>
      </c>
      <c r="S28" s="31" t="s">
        <v>0</v>
      </c>
      <c r="T28" s="31" t="s">
        <v>114</v>
      </c>
      <c r="U28" s="31" t="s">
        <v>119</v>
      </c>
      <c r="V28" s="32" t="s">
        <v>121</v>
      </c>
    </row>
    <row r="29" spans="2:25" ht="47.25">
      <c r="B29" s="54" t="str">
        <f>'פקדונות מעל 3 חודשים'!B6:O6</f>
        <v>1.ה. פקדונות מעל 3 חודשים:</v>
      </c>
      <c r="C29" s="31" t="s">
        <v>49</v>
      </c>
      <c r="E29" s="31" t="s">
        <v>127</v>
      </c>
      <c r="I29" s="31" t="s">
        <v>15</v>
      </c>
      <c r="J29" s="31" t="s">
        <v>70</v>
      </c>
      <c r="L29" s="31" t="s">
        <v>18</v>
      </c>
      <c r="M29" s="31" t="s">
        <v>110</v>
      </c>
      <c r="O29" s="51" t="s">
        <v>56</v>
      </c>
      <c r="P29" s="52"/>
      <c r="R29" s="31" t="s">
        <v>19</v>
      </c>
      <c r="S29" s="31" t="s">
        <v>0</v>
      </c>
      <c r="T29" s="31" t="s">
        <v>114</v>
      </c>
      <c r="U29" s="31" t="s">
        <v>119</v>
      </c>
      <c r="V29" s="32" t="s">
        <v>121</v>
      </c>
    </row>
    <row r="30" spans="2:25" ht="63">
      <c r="B30" s="54" t="str">
        <f>'זכויות מקרקעין'!B6</f>
        <v>1. ו. זכויות במקרקעין:</v>
      </c>
      <c r="C30" s="14" t="s">
        <v>58</v>
      </c>
      <c r="N30" s="51" t="s">
        <v>94</v>
      </c>
      <c r="P30" s="52" t="s">
        <v>59</v>
      </c>
      <c r="U30" s="31" t="s">
        <v>119</v>
      </c>
      <c r="V30" s="15" t="s">
        <v>62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119</v>
      </c>
      <c r="V31" s="15" t="s">
        <v>62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116</v>
      </c>
      <c r="Y32" s="15" t="s">
        <v>115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190</v>
      </c>
      <c r="C1" s="80" t="s" vm="1">
        <v>265</v>
      </c>
    </row>
    <row r="2" spans="2:54">
      <c r="B2" s="58" t="s">
        <v>189</v>
      </c>
      <c r="C2" s="80" t="s">
        <v>266</v>
      </c>
    </row>
    <row r="3" spans="2:54">
      <c r="B3" s="58" t="s">
        <v>191</v>
      </c>
      <c r="C3" s="80" t="s">
        <v>267</v>
      </c>
    </row>
    <row r="4" spans="2:54">
      <c r="B4" s="58" t="s">
        <v>192</v>
      </c>
      <c r="C4" s="80">
        <v>2145</v>
      </c>
    </row>
    <row r="6" spans="2:54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54" ht="26.25" customHeight="1">
      <c r="B7" s="162" t="s">
        <v>107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</row>
    <row r="8" spans="2:54" s="3" customFormat="1" ht="78.75">
      <c r="B8" s="23" t="s">
        <v>126</v>
      </c>
      <c r="C8" s="31" t="s">
        <v>49</v>
      </c>
      <c r="D8" s="31" t="s">
        <v>69</v>
      </c>
      <c r="E8" s="31" t="s">
        <v>110</v>
      </c>
      <c r="F8" s="31" t="s">
        <v>111</v>
      </c>
      <c r="G8" s="31" t="s">
        <v>249</v>
      </c>
      <c r="H8" s="31" t="s">
        <v>248</v>
      </c>
      <c r="I8" s="31" t="s">
        <v>119</v>
      </c>
      <c r="J8" s="31" t="s">
        <v>63</v>
      </c>
      <c r="K8" s="31" t="s">
        <v>193</v>
      </c>
      <c r="L8" s="32" t="s">
        <v>195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256</v>
      </c>
      <c r="H9" s="17"/>
      <c r="I9" s="17" t="s">
        <v>252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264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122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255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B17" sqref="B17"/>
    </sheetView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190</v>
      </c>
      <c r="C1" s="80" t="s" vm="1">
        <v>265</v>
      </c>
    </row>
    <row r="2" spans="2:51">
      <c r="B2" s="58" t="s">
        <v>189</v>
      </c>
      <c r="C2" s="80" t="s">
        <v>266</v>
      </c>
    </row>
    <row r="3" spans="2:51">
      <c r="B3" s="58" t="s">
        <v>191</v>
      </c>
      <c r="C3" s="80" t="s">
        <v>267</v>
      </c>
    </row>
    <row r="4" spans="2:51">
      <c r="B4" s="58" t="s">
        <v>192</v>
      </c>
      <c r="C4" s="80">
        <v>2145</v>
      </c>
    </row>
    <row r="6" spans="2:51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51" ht="26.25" customHeight="1">
      <c r="B7" s="162" t="s">
        <v>108</v>
      </c>
      <c r="C7" s="163"/>
      <c r="D7" s="163"/>
      <c r="E7" s="163"/>
      <c r="F7" s="163"/>
      <c r="G7" s="163"/>
      <c r="H7" s="163"/>
      <c r="I7" s="163"/>
      <c r="J7" s="163"/>
      <c r="K7" s="164"/>
    </row>
    <row r="8" spans="2:51" s="3" customFormat="1" ht="63">
      <c r="B8" s="23" t="s">
        <v>126</v>
      </c>
      <c r="C8" s="31" t="s">
        <v>49</v>
      </c>
      <c r="D8" s="31" t="s">
        <v>69</v>
      </c>
      <c r="E8" s="31" t="s">
        <v>110</v>
      </c>
      <c r="F8" s="31" t="s">
        <v>111</v>
      </c>
      <c r="G8" s="31" t="s">
        <v>249</v>
      </c>
      <c r="H8" s="31" t="s">
        <v>248</v>
      </c>
      <c r="I8" s="31" t="s">
        <v>119</v>
      </c>
      <c r="J8" s="31" t="s">
        <v>193</v>
      </c>
      <c r="K8" s="32" t="s">
        <v>195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256</v>
      </c>
      <c r="H9" s="17"/>
      <c r="I9" s="17" t="s">
        <v>252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3" customFormat="1" ht="18" customHeight="1">
      <c r="B11" s="81" t="s">
        <v>53</v>
      </c>
      <c r="C11" s="82"/>
      <c r="D11" s="82"/>
      <c r="E11" s="82"/>
      <c r="F11" s="82"/>
      <c r="G11" s="90"/>
      <c r="H11" s="92"/>
      <c r="I11" s="90">
        <v>-1364.9474100000004</v>
      </c>
      <c r="J11" s="91">
        <v>1</v>
      </c>
      <c r="K11" s="91">
        <f>I11/'סכום נכסי הקרן'!$C$42</f>
        <v>-2.2278051944039034E-3</v>
      </c>
      <c r="AW11" s="134"/>
    </row>
    <row r="12" spans="2:51" s="134" customFormat="1" ht="19.5" customHeight="1">
      <c r="B12" s="83" t="s">
        <v>36</v>
      </c>
      <c r="C12" s="84"/>
      <c r="D12" s="84"/>
      <c r="E12" s="84"/>
      <c r="F12" s="84"/>
      <c r="G12" s="93"/>
      <c r="H12" s="95"/>
      <c r="I12" s="93">
        <v>-1364.9474099999998</v>
      </c>
      <c r="J12" s="94">
        <v>0.99999999999999944</v>
      </c>
      <c r="K12" s="94">
        <f>I12/'סכום נכסי הקרן'!$C$42</f>
        <v>-2.2278051944039021E-3</v>
      </c>
    </row>
    <row r="13" spans="2:51" s="134" customFormat="1">
      <c r="B13" s="104" t="s">
        <v>1737</v>
      </c>
      <c r="C13" s="84"/>
      <c r="D13" s="84"/>
      <c r="E13" s="84"/>
      <c r="F13" s="84"/>
      <c r="G13" s="93"/>
      <c r="H13" s="95"/>
      <c r="I13" s="93">
        <v>-2191.7136099999998</v>
      </c>
      <c r="J13" s="94">
        <v>1.6057128603951116</v>
      </c>
      <c r="K13" s="94">
        <f>I13/'סכום נכסי הקרן'!$C$42</f>
        <v>-3.5772154511093794E-3</v>
      </c>
    </row>
    <row r="14" spans="2:51" s="134" customFormat="1">
      <c r="B14" s="89" t="s">
        <v>1738</v>
      </c>
      <c r="C14" s="86" t="s">
        <v>1739</v>
      </c>
      <c r="D14" s="99" t="s">
        <v>1616</v>
      </c>
      <c r="E14" s="99" t="s">
        <v>176</v>
      </c>
      <c r="F14" s="113">
        <v>43256</v>
      </c>
      <c r="G14" s="96">
        <v>417889.99999999994</v>
      </c>
      <c r="H14" s="98">
        <v>-1.7483</v>
      </c>
      <c r="I14" s="96">
        <v>-7.3059499999999993</v>
      </c>
      <c r="J14" s="97">
        <v>5.3525505425883017E-3</v>
      </c>
      <c r="K14" s="97">
        <f>I14/'סכום נכסי הקרן'!$C$42</f>
        <v>-1.192443990208765E-5</v>
      </c>
    </row>
    <row r="15" spans="2:51" s="134" customFormat="1">
      <c r="B15" s="89" t="s">
        <v>1740</v>
      </c>
      <c r="C15" s="86" t="s">
        <v>1741</v>
      </c>
      <c r="D15" s="99" t="s">
        <v>1616</v>
      </c>
      <c r="E15" s="99" t="s">
        <v>176</v>
      </c>
      <c r="F15" s="113">
        <v>43206</v>
      </c>
      <c r="G15" s="96">
        <v>1605355.9999999998</v>
      </c>
      <c r="H15" s="98">
        <v>1.873</v>
      </c>
      <c r="I15" s="96">
        <v>30.067749999999997</v>
      </c>
      <c r="J15" s="97">
        <v>-2.2028504380253E-2</v>
      </c>
      <c r="K15" s="97">
        <f>I15/'סכום נכסי הקרן'!$C$42</f>
        <v>4.9075216483276767E-5</v>
      </c>
    </row>
    <row r="16" spans="2:51" s="143" customFormat="1">
      <c r="B16" s="89" t="s">
        <v>1742</v>
      </c>
      <c r="C16" s="86" t="s">
        <v>1743</v>
      </c>
      <c r="D16" s="99" t="s">
        <v>1616</v>
      </c>
      <c r="E16" s="99" t="s">
        <v>174</v>
      </c>
      <c r="F16" s="113">
        <v>43129</v>
      </c>
      <c r="G16" s="96">
        <v>2231099.9999999995</v>
      </c>
      <c r="H16" s="98">
        <v>-8.0054999999999996</v>
      </c>
      <c r="I16" s="96">
        <v>-178.61179999999996</v>
      </c>
      <c r="J16" s="97">
        <v>0.13085617708890329</v>
      </c>
      <c r="K16" s="97">
        <f>I16/'סכום נכסי הקרן'!$C$42</f>
        <v>-2.9152207103849584E-4</v>
      </c>
      <c r="AW16" s="134"/>
      <c r="AY16" s="134"/>
    </row>
    <row r="17" spans="2:51" s="143" customFormat="1">
      <c r="B17" s="89" t="s">
        <v>1744</v>
      </c>
      <c r="C17" s="86" t="s">
        <v>1745</v>
      </c>
      <c r="D17" s="99" t="s">
        <v>1616</v>
      </c>
      <c r="E17" s="99" t="s">
        <v>174</v>
      </c>
      <c r="F17" s="113">
        <v>43116</v>
      </c>
      <c r="G17" s="96">
        <v>1669999.9999999998</v>
      </c>
      <c r="H17" s="98">
        <v>-7.7920999999999996</v>
      </c>
      <c r="I17" s="96">
        <v>-130.12872999999999</v>
      </c>
      <c r="J17" s="97">
        <v>9.533607598845141E-2</v>
      </c>
      <c r="K17" s="97">
        <f>I17/'סכום נכסי הקרן'!$C$42</f>
        <v>-2.123902053011573E-4</v>
      </c>
      <c r="AW17" s="134"/>
      <c r="AY17" s="134"/>
    </row>
    <row r="18" spans="2:51" s="143" customFormat="1">
      <c r="B18" s="89" t="s">
        <v>1746</v>
      </c>
      <c r="C18" s="86" t="s">
        <v>1747</v>
      </c>
      <c r="D18" s="99" t="s">
        <v>1616</v>
      </c>
      <c r="E18" s="99" t="s">
        <v>174</v>
      </c>
      <c r="F18" s="113">
        <v>43116</v>
      </c>
      <c r="G18" s="96">
        <v>1674599.9999999998</v>
      </c>
      <c r="H18" s="98">
        <v>-7.4806999999999997</v>
      </c>
      <c r="I18" s="96">
        <v>-125.27139999999999</v>
      </c>
      <c r="J18" s="97">
        <v>9.1777455367309677E-2</v>
      </c>
      <c r="K18" s="97">
        <f>I18/'סכום נכסי הקרן'!$C$42</f>
        <v>-2.044622917964649E-4</v>
      </c>
      <c r="AW18" s="134"/>
      <c r="AY18" s="134"/>
    </row>
    <row r="19" spans="2:51" s="134" customFormat="1">
      <c r="B19" s="89" t="s">
        <v>1748</v>
      </c>
      <c r="C19" s="86" t="s">
        <v>1749</v>
      </c>
      <c r="D19" s="99" t="s">
        <v>1616</v>
      </c>
      <c r="E19" s="99" t="s">
        <v>174</v>
      </c>
      <c r="F19" s="113">
        <v>43122</v>
      </c>
      <c r="G19" s="96">
        <v>11393739.999999998</v>
      </c>
      <c r="H19" s="98">
        <v>-7.3651999999999997</v>
      </c>
      <c r="I19" s="96">
        <v>-839.16797999999983</v>
      </c>
      <c r="J19" s="97">
        <v>0.61479876356554974</v>
      </c>
      <c r="K19" s="97">
        <f>I19/'סכום נכסי הקרן'!$C$42</f>
        <v>-1.369651878984429E-3</v>
      </c>
    </row>
    <row r="20" spans="2:51" s="134" customFormat="1">
      <c r="B20" s="89" t="s">
        <v>1750</v>
      </c>
      <c r="C20" s="86" t="s">
        <v>1751</v>
      </c>
      <c r="D20" s="99" t="s">
        <v>1616</v>
      </c>
      <c r="E20" s="99" t="s">
        <v>174</v>
      </c>
      <c r="F20" s="113">
        <v>43118</v>
      </c>
      <c r="G20" s="96">
        <v>1678299.9999999998</v>
      </c>
      <c r="H20" s="98">
        <v>-7.2980999999999998</v>
      </c>
      <c r="I20" s="96">
        <v>-122.48470999999998</v>
      </c>
      <c r="J20" s="97">
        <v>8.9735845573713308E-2</v>
      </c>
      <c r="K20" s="97">
        <f>I20/'סכום נכסי הקרן'!$C$42</f>
        <v>-1.9991398289334502E-4</v>
      </c>
    </row>
    <row r="21" spans="2:51" s="134" customFormat="1">
      <c r="B21" s="89" t="s">
        <v>1752</v>
      </c>
      <c r="C21" s="86" t="s">
        <v>1753</v>
      </c>
      <c r="D21" s="99" t="s">
        <v>1616</v>
      </c>
      <c r="E21" s="99" t="s">
        <v>174</v>
      </c>
      <c r="F21" s="113">
        <v>43104</v>
      </c>
      <c r="G21" s="96">
        <v>1017449.9999999999</v>
      </c>
      <c r="H21" s="98">
        <v>-6.4173</v>
      </c>
      <c r="I21" s="96">
        <v>-65.292439999999985</v>
      </c>
      <c r="J21" s="97">
        <v>4.7835132344036586E-2</v>
      </c>
      <c r="K21" s="97">
        <f>I21/'סכום נכסי הקרן'!$C$42</f>
        <v>-1.0656735631104287E-4</v>
      </c>
    </row>
    <row r="22" spans="2:51" s="134" customFormat="1">
      <c r="B22" s="89" t="s">
        <v>1754</v>
      </c>
      <c r="C22" s="86" t="s">
        <v>1755</v>
      </c>
      <c r="D22" s="99" t="s">
        <v>1616</v>
      </c>
      <c r="E22" s="99" t="s">
        <v>174</v>
      </c>
      <c r="F22" s="113">
        <v>43157</v>
      </c>
      <c r="G22" s="96">
        <v>865849.99999999988</v>
      </c>
      <c r="H22" s="98">
        <v>-5.2858000000000001</v>
      </c>
      <c r="I22" s="96">
        <v>-45.766889999999989</v>
      </c>
      <c r="J22" s="97">
        <v>3.3530148974750588E-2</v>
      </c>
      <c r="K22" s="97">
        <f>I22/'סכום נכסי הקרן'!$C$42</f>
        <v>-7.4698640055086076E-5</v>
      </c>
    </row>
    <row r="23" spans="2:51" s="134" customFormat="1">
      <c r="B23" s="89" t="s">
        <v>1756</v>
      </c>
      <c r="C23" s="86" t="s">
        <v>1757</v>
      </c>
      <c r="D23" s="99" t="s">
        <v>1616</v>
      </c>
      <c r="E23" s="99" t="s">
        <v>174</v>
      </c>
      <c r="F23" s="113">
        <v>43255</v>
      </c>
      <c r="G23" s="96">
        <v>1907619.9999999998</v>
      </c>
      <c r="H23" s="98">
        <v>-2.8757000000000001</v>
      </c>
      <c r="I23" s="96">
        <v>-54.856619999999985</v>
      </c>
      <c r="J23" s="97">
        <v>4.0189548401721918E-2</v>
      </c>
      <c r="K23" s="97">
        <f>I23/'סכום נכסי הקרן'!$C$42</f>
        <v>-8.9534484690103171E-5</v>
      </c>
    </row>
    <row r="24" spans="2:51" s="134" customFormat="1">
      <c r="B24" s="89" t="s">
        <v>1758</v>
      </c>
      <c r="C24" s="86" t="s">
        <v>1759</v>
      </c>
      <c r="D24" s="99" t="s">
        <v>1616</v>
      </c>
      <c r="E24" s="99" t="s">
        <v>174</v>
      </c>
      <c r="F24" s="113">
        <v>43200</v>
      </c>
      <c r="G24" s="96">
        <v>1738999.9999999998</v>
      </c>
      <c r="H24" s="98">
        <v>-4.6730999999999998</v>
      </c>
      <c r="I24" s="96">
        <v>-81.264399999999981</v>
      </c>
      <c r="J24" s="97">
        <v>5.9536652771112961E-2</v>
      </c>
      <c r="K24" s="97">
        <f>I24/'סכום נכסי הקרן'!$C$42</f>
        <v>-1.3263606430090699E-4</v>
      </c>
    </row>
    <row r="25" spans="2:51" s="134" customFormat="1">
      <c r="B25" s="89" t="s">
        <v>1760</v>
      </c>
      <c r="C25" s="86" t="s">
        <v>1761</v>
      </c>
      <c r="D25" s="99" t="s">
        <v>1616</v>
      </c>
      <c r="E25" s="99" t="s">
        <v>174</v>
      </c>
      <c r="F25" s="113">
        <v>43192</v>
      </c>
      <c r="G25" s="96">
        <v>1740699.9999999998</v>
      </c>
      <c r="H25" s="98">
        <v>-4.7413999999999996</v>
      </c>
      <c r="I25" s="96">
        <v>-82.53422999999998</v>
      </c>
      <c r="J25" s="97">
        <v>6.0466967002047317E-2</v>
      </c>
      <c r="K25" s="97">
        <f>I25/'סכום נכסי הקרן'!$C$42</f>
        <v>-1.3470862317701044E-4</v>
      </c>
    </row>
    <row r="26" spans="2:51" s="134" customFormat="1">
      <c r="B26" s="89" t="s">
        <v>1762</v>
      </c>
      <c r="C26" s="86" t="s">
        <v>1763</v>
      </c>
      <c r="D26" s="99" t="s">
        <v>1616</v>
      </c>
      <c r="E26" s="99" t="s">
        <v>174</v>
      </c>
      <c r="F26" s="113">
        <v>43213</v>
      </c>
      <c r="G26" s="96">
        <v>2350962.9999999995</v>
      </c>
      <c r="H26" s="98">
        <v>-3.5581</v>
      </c>
      <c r="I26" s="96">
        <v>-83.650089999999977</v>
      </c>
      <c r="J26" s="97">
        <v>6.1284478352173252E-2</v>
      </c>
      <c r="K26" s="97">
        <f>I26/'סכום נכסי הקרן'!$C$42</f>
        <v>-1.3652987920930514E-4</v>
      </c>
    </row>
    <row r="27" spans="2:51" s="134" customFormat="1">
      <c r="B27" s="89" t="s">
        <v>1764</v>
      </c>
      <c r="C27" s="86" t="s">
        <v>1765</v>
      </c>
      <c r="D27" s="99" t="s">
        <v>1616</v>
      </c>
      <c r="E27" s="99" t="s">
        <v>174</v>
      </c>
      <c r="F27" s="113">
        <v>43276</v>
      </c>
      <c r="G27" s="96">
        <v>4232399.9999999991</v>
      </c>
      <c r="H27" s="98">
        <v>-0.88570000000000004</v>
      </c>
      <c r="I27" s="96">
        <v>-37.48776999999999</v>
      </c>
      <c r="J27" s="97">
        <v>2.7464625908187906E-2</v>
      </c>
      <c r="K27" s="97">
        <f>I27/'סכום נכסי הקרן'!$C$42</f>
        <v>-6.1185836260621031E-5</v>
      </c>
    </row>
    <row r="28" spans="2:51" s="134" customFormat="1">
      <c r="B28" s="89" t="s">
        <v>1766</v>
      </c>
      <c r="C28" s="86" t="s">
        <v>1767</v>
      </c>
      <c r="D28" s="99" t="s">
        <v>1616</v>
      </c>
      <c r="E28" s="99" t="s">
        <v>174</v>
      </c>
      <c r="F28" s="113">
        <v>43271</v>
      </c>
      <c r="G28" s="96">
        <v>12029879.999999998</v>
      </c>
      <c r="H28" s="98">
        <v>-0.58279999999999998</v>
      </c>
      <c r="I28" s="96">
        <v>-70.110320000000002</v>
      </c>
      <c r="J28" s="97">
        <v>5.1364850752748034E-2</v>
      </c>
      <c r="K28" s="97">
        <f>I28/'סכום נכסי הקרן'!$C$42</f>
        <v>-1.1443088131675331E-4</v>
      </c>
    </row>
    <row r="29" spans="2:51" s="134" customFormat="1">
      <c r="B29" s="89" t="s">
        <v>1768</v>
      </c>
      <c r="C29" s="86" t="s">
        <v>1769</v>
      </c>
      <c r="D29" s="99" t="s">
        <v>1616</v>
      </c>
      <c r="E29" s="99" t="s">
        <v>174</v>
      </c>
      <c r="F29" s="113">
        <v>43230</v>
      </c>
      <c r="G29" s="96">
        <v>1771849.9999999998</v>
      </c>
      <c r="H29" s="98">
        <v>-2.2429999999999999</v>
      </c>
      <c r="I29" s="96">
        <v>-39.741849999999992</v>
      </c>
      <c r="J29" s="97">
        <v>2.9116030191961739E-2</v>
      </c>
      <c r="K29" s="97">
        <f>I29/'סכום נכסי הקרן'!$C$42</f>
        <v>-6.486484330207324E-5</v>
      </c>
    </row>
    <row r="30" spans="2:51" s="134" customFormat="1">
      <c r="B30" s="89" t="s">
        <v>1770</v>
      </c>
      <c r="C30" s="86" t="s">
        <v>1771</v>
      </c>
      <c r="D30" s="99" t="s">
        <v>1616</v>
      </c>
      <c r="E30" s="99" t="s">
        <v>174</v>
      </c>
      <c r="F30" s="113">
        <v>43228</v>
      </c>
      <c r="G30" s="96">
        <v>1245299.9999999998</v>
      </c>
      <c r="H30" s="98">
        <v>-1.8460000000000001</v>
      </c>
      <c r="I30" s="96">
        <v>-22.988039999999994</v>
      </c>
      <c r="J30" s="97">
        <v>1.6841703813335919E-2</v>
      </c>
      <c r="K30" s="97">
        <f>I30/'סכום נכסי הקרן'!$C$42</f>
        <v>-3.7520035237961786E-5</v>
      </c>
    </row>
    <row r="31" spans="2:51" s="134" customFormat="1">
      <c r="B31" s="89" t="s">
        <v>1772</v>
      </c>
      <c r="C31" s="86" t="s">
        <v>1773</v>
      </c>
      <c r="D31" s="99" t="s">
        <v>1616</v>
      </c>
      <c r="E31" s="99" t="s">
        <v>174</v>
      </c>
      <c r="F31" s="113">
        <v>43235</v>
      </c>
      <c r="G31" s="96">
        <v>534764.99999999988</v>
      </c>
      <c r="H31" s="98">
        <v>-1.9825999999999999</v>
      </c>
      <c r="I31" s="96">
        <v>-10.602009999999998</v>
      </c>
      <c r="J31" s="97">
        <v>7.7673395490013746E-3</v>
      </c>
      <c r="K31" s="97">
        <f>I31/'סכום נכסי הקרן'!$C$42</f>
        <v>-1.7304119393964136E-5</v>
      </c>
    </row>
    <row r="32" spans="2:51" s="134" customFormat="1">
      <c r="B32" s="89" t="s">
        <v>1774</v>
      </c>
      <c r="C32" s="86" t="s">
        <v>1775</v>
      </c>
      <c r="D32" s="99" t="s">
        <v>1616</v>
      </c>
      <c r="E32" s="99" t="s">
        <v>174</v>
      </c>
      <c r="F32" s="113">
        <v>43220</v>
      </c>
      <c r="G32" s="96">
        <v>2495919.9999999995</v>
      </c>
      <c r="H32" s="98">
        <v>-1.9682999999999999</v>
      </c>
      <c r="I32" s="96">
        <v>-49.126129999999989</v>
      </c>
      <c r="J32" s="97">
        <v>3.5991225478789669E-2</v>
      </c>
      <c r="K32" s="97">
        <f>I32/'סכום נכסי הקרן'!$C$42</f>
        <v>-8.0181439074609743E-5</v>
      </c>
    </row>
    <row r="33" spans="2:11" s="134" customFormat="1">
      <c r="B33" s="89" t="s">
        <v>1776</v>
      </c>
      <c r="C33" s="86" t="s">
        <v>1777</v>
      </c>
      <c r="D33" s="99" t="s">
        <v>1616</v>
      </c>
      <c r="E33" s="99" t="s">
        <v>174</v>
      </c>
      <c r="F33" s="113">
        <v>43221</v>
      </c>
      <c r="G33" s="96">
        <v>6088719.9999999991</v>
      </c>
      <c r="H33" s="98">
        <v>-1.2635000000000001</v>
      </c>
      <c r="I33" s="96">
        <v>-76.93171000000001</v>
      </c>
      <c r="J33" s="97">
        <v>5.6362398606991007E-2</v>
      </c>
      <c r="K33" s="97">
        <f>I33/'סכום נכסי הקרן'!$C$42</f>
        <v>-1.2556444438571789E-4</v>
      </c>
    </row>
    <row r="34" spans="2:11" s="134" customFormat="1">
      <c r="B34" s="89" t="s">
        <v>1778</v>
      </c>
      <c r="C34" s="86" t="s">
        <v>1779</v>
      </c>
      <c r="D34" s="99" t="s">
        <v>1616</v>
      </c>
      <c r="E34" s="99" t="s">
        <v>174</v>
      </c>
      <c r="F34" s="113">
        <v>43227</v>
      </c>
      <c r="G34" s="96">
        <v>1791249.9999999998</v>
      </c>
      <c r="H34" s="98">
        <v>-1.1975</v>
      </c>
      <c r="I34" s="96">
        <v>-21.449509999999997</v>
      </c>
      <c r="J34" s="97">
        <v>1.5714532181133622E-2</v>
      </c>
      <c r="K34" s="97">
        <f>I34/'סכום נכסי הקרן'!$C$42</f>
        <v>-3.5008916420756786E-5</v>
      </c>
    </row>
    <row r="35" spans="2:11" s="134" customFormat="1">
      <c r="B35" s="89" t="s">
        <v>1780</v>
      </c>
      <c r="C35" s="86" t="s">
        <v>1781</v>
      </c>
      <c r="D35" s="99" t="s">
        <v>1616</v>
      </c>
      <c r="E35" s="99" t="s">
        <v>174</v>
      </c>
      <c r="F35" s="113">
        <v>43221</v>
      </c>
      <c r="G35" s="96">
        <v>6091099.9999999991</v>
      </c>
      <c r="H35" s="98">
        <v>-1.2643</v>
      </c>
      <c r="I35" s="96">
        <v>-77.008779999999987</v>
      </c>
      <c r="J35" s="97">
        <v>5.6418862320856716E-2</v>
      </c>
      <c r="K35" s="97">
        <f>I35/'סכום נכסי הקרן'!$C$42</f>
        <v>-1.2569023454076325E-4</v>
      </c>
    </row>
    <row r="36" spans="2:11" s="134" customFormat="1">
      <c r="B36" s="85"/>
      <c r="C36" s="86"/>
      <c r="D36" s="86"/>
      <c r="E36" s="86"/>
      <c r="F36" s="86"/>
      <c r="G36" s="96"/>
      <c r="H36" s="98"/>
      <c r="I36" s="86"/>
      <c r="J36" s="97"/>
      <c r="K36" s="86"/>
    </row>
    <row r="37" spans="2:11" s="134" customFormat="1">
      <c r="B37" s="104" t="s">
        <v>240</v>
      </c>
      <c r="C37" s="84"/>
      <c r="D37" s="84"/>
      <c r="E37" s="84"/>
      <c r="F37" s="84"/>
      <c r="G37" s="93"/>
      <c r="H37" s="95"/>
      <c r="I37" s="93">
        <v>836.55453</v>
      </c>
      <c r="J37" s="94">
        <v>-0.61288407441280079</v>
      </c>
      <c r="K37" s="94">
        <f>I37/'סכום נכסי הקרן'!$C$42</f>
        <v>1.3653863245442661E-3</v>
      </c>
    </row>
    <row r="38" spans="2:11" s="134" customFormat="1">
      <c r="B38" s="89" t="s">
        <v>1782</v>
      </c>
      <c r="C38" s="86" t="s">
        <v>1783</v>
      </c>
      <c r="D38" s="99" t="s">
        <v>1616</v>
      </c>
      <c r="E38" s="99" t="s">
        <v>176</v>
      </c>
      <c r="F38" s="113">
        <v>43241</v>
      </c>
      <c r="G38" s="96">
        <v>510611.99999999994</v>
      </c>
      <c r="H38" s="98">
        <v>-1.2729999999999999</v>
      </c>
      <c r="I38" s="96">
        <v>-6.5002499999999994</v>
      </c>
      <c r="J38" s="97">
        <v>4.7622713903680705E-3</v>
      </c>
      <c r="K38" s="97">
        <f>I38/'סכום נכסי הקרן'!$C$42</f>
        <v>-1.0609412940623088E-5</v>
      </c>
    </row>
    <row r="39" spans="2:11" s="134" customFormat="1">
      <c r="B39" s="89" t="s">
        <v>1784</v>
      </c>
      <c r="C39" s="86" t="s">
        <v>1785</v>
      </c>
      <c r="D39" s="99" t="s">
        <v>1616</v>
      </c>
      <c r="E39" s="99" t="s">
        <v>174</v>
      </c>
      <c r="F39" s="113">
        <v>43220</v>
      </c>
      <c r="G39" s="96">
        <v>620499.99999999988</v>
      </c>
      <c r="H39" s="98">
        <v>2.915</v>
      </c>
      <c r="I39" s="96">
        <v>18.087369999999996</v>
      </c>
      <c r="J39" s="97">
        <v>-1.3251331053113607E-2</v>
      </c>
      <c r="K39" s="97">
        <f>I39/'סכום נכסי הקרן'!$C$42</f>
        <v>2.952138415289224E-5</v>
      </c>
    </row>
    <row r="40" spans="2:11" s="134" customFormat="1">
      <c r="B40" s="89" t="s">
        <v>1786</v>
      </c>
      <c r="C40" s="86" t="s">
        <v>1787</v>
      </c>
      <c r="D40" s="99" t="s">
        <v>1616</v>
      </c>
      <c r="E40" s="99" t="s">
        <v>174</v>
      </c>
      <c r="F40" s="113">
        <v>43263</v>
      </c>
      <c r="G40" s="96">
        <v>564076.80000000005</v>
      </c>
      <c r="H40" s="98">
        <v>1.8127</v>
      </c>
      <c r="I40" s="96">
        <v>10.224959999999998</v>
      </c>
      <c r="J40" s="97">
        <v>-7.4911018000319842E-3</v>
      </c>
      <c r="K40" s="97">
        <f>I40/'סכום נכסי הקרן'!$C$42</f>
        <v>1.6688715501919682E-5</v>
      </c>
    </row>
    <row r="41" spans="2:11" s="134" customFormat="1">
      <c r="B41" s="89" t="s">
        <v>1788</v>
      </c>
      <c r="C41" s="86" t="s">
        <v>1789</v>
      </c>
      <c r="D41" s="99" t="s">
        <v>1616</v>
      </c>
      <c r="E41" s="99" t="s">
        <v>176</v>
      </c>
      <c r="F41" s="113">
        <v>43249</v>
      </c>
      <c r="G41" s="96">
        <v>3736304.2499999995</v>
      </c>
      <c r="H41" s="98">
        <v>-0.41710000000000003</v>
      </c>
      <c r="I41" s="96">
        <v>-15.582269999999998</v>
      </c>
      <c r="J41" s="97">
        <v>1.1416022248065948E-2</v>
      </c>
      <c r="K41" s="97">
        <f>I41/'סכום נכסי הקרן'!$C$42</f>
        <v>-2.5432673663671843E-5</v>
      </c>
    </row>
    <row r="42" spans="2:11" s="134" customFormat="1">
      <c r="B42" s="89" t="s">
        <v>1790</v>
      </c>
      <c r="C42" s="86" t="s">
        <v>1791</v>
      </c>
      <c r="D42" s="99" t="s">
        <v>1616</v>
      </c>
      <c r="E42" s="99" t="s">
        <v>176</v>
      </c>
      <c r="F42" s="113">
        <v>43279</v>
      </c>
      <c r="G42" s="96">
        <v>2142586.4999999995</v>
      </c>
      <c r="H42" s="98">
        <v>-0.76600000000000001</v>
      </c>
      <c r="I42" s="96">
        <v>-16.412629999999996</v>
      </c>
      <c r="J42" s="97">
        <v>1.2024368030413707E-2</v>
      </c>
      <c r="K42" s="97">
        <f>I42/'סכום נכסי הקרן'!$C$42</f>
        <v>-2.678794955757989E-5</v>
      </c>
    </row>
    <row r="43" spans="2:11" s="134" customFormat="1">
      <c r="B43" s="89" t="s">
        <v>1792</v>
      </c>
      <c r="C43" s="86" t="s">
        <v>1793</v>
      </c>
      <c r="D43" s="99" t="s">
        <v>1616</v>
      </c>
      <c r="E43" s="99" t="s">
        <v>176</v>
      </c>
      <c r="F43" s="113">
        <v>43242</v>
      </c>
      <c r="G43" s="96">
        <v>260106.29999999996</v>
      </c>
      <c r="H43" s="98">
        <v>1.5785</v>
      </c>
      <c r="I43" s="96">
        <v>4.1058999999999983</v>
      </c>
      <c r="J43" s="97">
        <v>-3.0081012425233269E-3</v>
      </c>
      <c r="K43" s="97">
        <f>I43/'סכום נכסי הקרן'!$C$42</f>
        <v>6.7014635733863038E-6</v>
      </c>
    </row>
    <row r="44" spans="2:11" s="134" customFormat="1">
      <c r="B44" s="89" t="s">
        <v>1794</v>
      </c>
      <c r="C44" s="86" t="s">
        <v>1795</v>
      </c>
      <c r="D44" s="99" t="s">
        <v>1616</v>
      </c>
      <c r="E44" s="99" t="s">
        <v>176</v>
      </c>
      <c r="F44" s="113">
        <v>43241</v>
      </c>
      <c r="G44" s="96">
        <v>964289.4099999998</v>
      </c>
      <c r="H44" s="98">
        <v>1.2277</v>
      </c>
      <c r="I44" s="96">
        <v>11.838249999999999</v>
      </c>
      <c r="J44" s="97">
        <v>-8.6730447732048487E-3</v>
      </c>
      <c r="K44" s="97">
        <f>I44/'סכום נכסי הקרן'!$C$42</f>
        <v>1.9321854197043384E-5</v>
      </c>
    </row>
    <row r="45" spans="2:11" s="134" customFormat="1">
      <c r="B45" s="89" t="s">
        <v>1796</v>
      </c>
      <c r="C45" s="86" t="s">
        <v>1797</v>
      </c>
      <c r="D45" s="99" t="s">
        <v>1616</v>
      </c>
      <c r="E45" s="99" t="s">
        <v>176</v>
      </c>
      <c r="F45" s="113">
        <v>43230</v>
      </c>
      <c r="G45" s="96">
        <v>657930.74999999988</v>
      </c>
      <c r="H45" s="98">
        <v>2.2665999999999999</v>
      </c>
      <c r="I45" s="96">
        <v>14.912699999999997</v>
      </c>
      <c r="J45" s="97">
        <v>-1.0925475876026602E-2</v>
      </c>
      <c r="K45" s="97">
        <f>I45/'סכום נכסי הקרן'!$C$42</f>
        <v>2.4339831907946602E-5</v>
      </c>
    </row>
    <row r="46" spans="2:11" s="134" customFormat="1">
      <c r="B46" s="89" t="s">
        <v>1798</v>
      </c>
      <c r="C46" s="86" t="s">
        <v>1799</v>
      </c>
      <c r="D46" s="99" t="s">
        <v>1616</v>
      </c>
      <c r="E46" s="99" t="s">
        <v>176</v>
      </c>
      <c r="F46" s="113">
        <v>43223</v>
      </c>
      <c r="G46" s="96">
        <v>659233.79999999993</v>
      </c>
      <c r="H46" s="98">
        <v>3.0055000000000001</v>
      </c>
      <c r="I46" s="96">
        <v>19.813399999999998</v>
      </c>
      <c r="J46" s="97">
        <v>-1.4515870615117686E-2</v>
      </c>
      <c r="K46" s="97">
        <f>I46/'סכום נכסי הקרן'!$C$42</f>
        <v>3.2338531957654163E-5</v>
      </c>
    </row>
    <row r="47" spans="2:11" s="134" customFormat="1">
      <c r="B47" s="89" t="s">
        <v>1800</v>
      </c>
      <c r="C47" s="86" t="s">
        <v>1801</v>
      </c>
      <c r="D47" s="99" t="s">
        <v>1616</v>
      </c>
      <c r="E47" s="99" t="s">
        <v>176</v>
      </c>
      <c r="F47" s="113">
        <v>43199</v>
      </c>
      <c r="G47" s="96">
        <v>248757.35999999996</v>
      </c>
      <c r="H47" s="98">
        <v>5.6547999999999998</v>
      </c>
      <c r="I47" s="96">
        <v>14.066729999999998</v>
      </c>
      <c r="J47" s="97">
        <v>-1.0305693755629746E-2</v>
      </c>
      <c r="K47" s="97">
        <f>I47/'סכום נכסי הקרן'!$C$42</f>
        <v>2.2959078080727818E-5</v>
      </c>
    </row>
    <row r="48" spans="2:11" s="134" customFormat="1">
      <c r="B48" s="89" t="s">
        <v>1802</v>
      </c>
      <c r="C48" s="86" t="s">
        <v>1803</v>
      </c>
      <c r="D48" s="99" t="s">
        <v>1616</v>
      </c>
      <c r="E48" s="99" t="s">
        <v>176</v>
      </c>
      <c r="F48" s="113">
        <v>43200</v>
      </c>
      <c r="G48" s="96">
        <v>308624.28999999992</v>
      </c>
      <c r="H48" s="98">
        <v>5.9461000000000004</v>
      </c>
      <c r="I48" s="96">
        <v>18.351119999999995</v>
      </c>
      <c r="J48" s="97">
        <v>-1.3444561941034775E-2</v>
      </c>
      <c r="K48" s="97">
        <f>I48/'סכום נכסי הקרן'!$C$42</f>
        <v>2.9951864928722297E-5</v>
      </c>
    </row>
    <row r="49" spans="2:11" s="134" customFormat="1">
      <c r="B49" s="89" t="s">
        <v>1804</v>
      </c>
      <c r="C49" s="86" t="s">
        <v>1805</v>
      </c>
      <c r="D49" s="99" t="s">
        <v>1616</v>
      </c>
      <c r="E49" s="99" t="s">
        <v>176</v>
      </c>
      <c r="F49" s="113">
        <v>43172</v>
      </c>
      <c r="G49" s="96">
        <v>2114637.7200000002</v>
      </c>
      <c r="H49" s="98">
        <v>6.2576999999999998</v>
      </c>
      <c r="I49" s="96">
        <v>132.32853999999998</v>
      </c>
      <c r="J49" s="97">
        <v>-9.6947720498623408E-2</v>
      </c>
      <c r="K49" s="97">
        <f>I49/'סכום נכסי הקרן'!$C$42</f>
        <v>2.1598063531245101E-4</v>
      </c>
    </row>
    <row r="50" spans="2:11" s="134" customFormat="1">
      <c r="B50" s="89" t="s">
        <v>1806</v>
      </c>
      <c r="C50" s="86" t="s">
        <v>1807</v>
      </c>
      <c r="D50" s="99" t="s">
        <v>1616</v>
      </c>
      <c r="E50" s="99" t="s">
        <v>176</v>
      </c>
      <c r="F50" s="113">
        <v>43158</v>
      </c>
      <c r="G50" s="96">
        <v>1865162.7799999998</v>
      </c>
      <c r="H50" s="98">
        <v>6.359</v>
      </c>
      <c r="I50" s="96">
        <v>118.60516999999999</v>
      </c>
      <c r="J50" s="97">
        <v>-8.6893582222336285E-2</v>
      </c>
      <c r="K50" s="97">
        <f>I50/'סכום נכסי הקרן'!$C$42</f>
        <v>1.9358197383528342E-4</v>
      </c>
    </row>
    <row r="51" spans="2:11" s="134" customFormat="1">
      <c r="B51" s="89" t="s">
        <v>1808</v>
      </c>
      <c r="C51" s="86" t="s">
        <v>1809</v>
      </c>
      <c r="D51" s="99" t="s">
        <v>1616</v>
      </c>
      <c r="E51" s="99" t="s">
        <v>176</v>
      </c>
      <c r="F51" s="113">
        <v>43206</v>
      </c>
      <c r="G51" s="96">
        <v>2323338.15</v>
      </c>
      <c r="H51" s="98">
        <v>6.0735000000000001</v>
      </c>
      <c r="I51" s="96">
        <v>141.10828999999998</v>
      </c>
      <c r="J51" s="97">
        <v>-0.10338001960090165</v>
      </c>
      <c r="K51" s="97">
        <f>I51/'סכום נכסי הקרן'!$C$42</f>
        <v>2.3031054466446602E-4</v>
      </c>
    </row>
    <row r="52" spans="2:11" s="134" customFormat="1">
      <c r="B52" s="89" t="s">
        <v>1810</v>
      </c>
      <c r="C52" s="86" t="s">
        <v>1811</v>
      </c>
      <c r="D52" s="99" t="s">
        <v>1616</v>
      </c>
      <c r="E52" s="99" t="s">
        <v>176</v>
      </c>
      <c r="F52" s="113">
        <v>43173</v>
      </c>
      <c r="G52" s="96">
        <v>546715.98</v>
      </c>
      <c r="H52" s="98">
        <v>6.4984000000000002</v>
      </c>
      <c r="I52" s="96">
        <v>35.527660000000004</v>
      </c>
      <c r="J52" s="97">
        <v>-2.6028592559474501E-2</v>
      </c>
      <c r="K52" s="97">
        <f>I52/'סכום נכסי הקרן'!$C$42</f>
        <v>5.7986633707020083E-5</v>
      </c>
    </row>
    <row r="53" spans="2:11" s="134" customFormat="1">
      <c r="B53" s="89" t="s">
        <v>1812</v>
      </c>
      <c r="C53" s="86" t="s">
        <v>1813</v>
      </c>
      <c r="D53" s="99" t="s">
        <v>1616</v>
      </c>
      <c r="E53" s="99" t="s">
        <v>176</v>
      </c>
      <c r="F53" s="113">
        <v>43146</v>
      </c>
      <c r="G53" s="96">
        <v>2300704.4999999995</v>
      </c>
      <c r="H53" s="98">
        <v>7.5134999999999996</v>
      </c>
      <c r="I53" s="96">
        <v>172.86289999999997</v>
      </c>
      <c r="J53" s="97">
        <v>-0.12664436646683694</v>
      </c>
      <c r="K53" s="97">
        <f>I53/'סכום נכסי הקרן'!$C$42</f>
        <v>2.8213897745681083E-4</v>
      </c>
    </row>
    <row r="54" spans="2:11" s="134" customFormat="1">
      <c r="B54" s="89" t="s">
        <v>1814</v>
      </c>
      <c r="C54" s="86" t="s">
        <v>1815</v>
      </c>
      <c r="D54" s="99" t="s">
        <v>1616</v>
      </c>
      <c r="E54" s="99" t="s">
        <v>177</v>
      </c>
      <c r="F54" s="113">
        <v>43242</v>
      </c>
      <c r="G54" s="96">
        <v>494382.27999999991</v>
      </c>
      <c r="H54" s="98">
        <v>2.1516999999999999</v>
      </c>
      <c r="I54" s="96">
        <v>10.637690000000001</v>
      </c>
      <c r="J54" s="97">
        <v>-7.7934797502564566E-3</v>
      </c>
      <c r="K54" s="97">
        <f>I54/'סכום נכסי הקרן'!$C$42</f>
        <v>1.736235467010297E-5</v>
      </c>
    </row>
    <row r="55" spans="2:11" s="134" customFormat="1">
      <c r="B55" s="89" t="s">
        <v>1816</v>
      </c>
      <c r="C55" s="86" t="s">
        <v>1817</v>
      </c>
      <c r="D55" s="99" t="s">
        <v>1616</v>
      </c>
      <c r="E55" s="99" t="s">
        <v>177</v>
      </c>
      <c r="F55" s="113">
        <v>43237</v>
      </c>
      <c r="G55" s="96">
        <v>497659.24999999994</v>
      </c>
      <c r="H55" s="98">
        <v>2.7904</v>
      </c>
      <c r="I55" s="96">
        <v>13.886679999999998</v>
      </c>
      <c r="J55" s="97">
        <v>-1.0173783911572091E-2</v>
      </c>
      <c r="K55" s="97">
        <f>I55/'סכום נכסי הקרן'!$C$42</f>
        <v>2.2665208644943164E-5</v>
      </c>
    </row>
    <row r="56" spans="2:11" s="134" customFormat="1">
      <c r="B56" s="89" t="s">
        <v>1818</v>
      </c>
      <c r="C56" s="86" t="s">
        <v>1819</v>
      </c>
      <c r="D56" s="99" t="s">
        <v>1616</v>
      </c>
      <c r="E56" s="99" t="s">
        <v>174</v>
      </c>
      <c r="F56" s="113">
        <v>43202</v>
      </c>
      <c r="G56" s="96">
        <v>1394126.2599999998</v>
      </c>
      <c r="H56" s="98">
        <v>3.9725000000000001</v>
      </c>
      <c r="I56" s="96">
        <v>55.38174999999999</v>
      </c>
      <c r="J56" s="97">
        <v>-4.0574273846931561E-2</v>
      </c>
      <c r="K56" s="97">
        <f>I56/'סכום נכסי הקרן'!$C$42</f>
        <v>9.039157803536058E-5</v>
      </c>
    </row>
    <row r="57" spans="2:11" s="134" customFormat="1">
      <c r="B57" s="89" t="s">
        <v>1820</v>
      </c>
      <c r="C57" s="86" t="s">
        <v>1821</v>
      </c>
      <c r="D57" s="99" t="s">
        <v>1616</v>
      </c>
      <c r="E57" s="99" t="s">
        <v>174</v>
      </c>
      <c r="F57" s="113">
        <v>43153</v>
      </c>
      <c r="G57" s="96">
        <v>1024102.3999999999</v>
      </c>
      <c r="H57" s="98">
        <v>3.9472999999999998</v>
      </c>
      <c r="I57" s="96">
        <v>40.42470999999999</v>
      </c>
      <c r="J57" s="97">
        <v>-2.9616313202865435E-2</v>
      </c>
      <c r="K57" s="97">
        <f>I57/'סכום נכסי הקרן'!$C$42</f>
        <v>6.5979376392436519E-5</v>
      </c>
    </row>
    <row r="58" spans="2:11" s="134" customFormat="1">
      <c r="B58" s="89" t="s">
        <v>1822</v>
      </c>
      <c r="C58" s="86" t="s">
        <v>1823</v>
      </c>
      <c r="D58" s="99" t="s">
        <v>1616</v>
      </c>
      <c r="E58" s="99" t="s">
        <v>174</v>
      </c>
      <c r="F58" s="113">
        <v>43221</v>
      </c>
      <c r="G58" s="96">
        <v>364999.99999999994</v>
      </c>
      <c r="H58" s="98">
        <v>1.3017000000000001</v>
      </c>
      <c r="I58" s="96">
        <v>4.7510499999999993</v>
      </c>
      <c r="J58" s="97">
        <v>-3.4807568153852886E-3</v>
      </c>
      <c r="K58" s="97">
        <f>I58/'סכום נכסי הקרן'!$C$42</f>
        <v>7.7544481137721351E-6</v>
      </c>
    </row>
    <row r="59" spans="2:11" s="134" customFormat="1">
      <c r="B59" s="89" t="s">
        <v>1824</v>
      </c>
      <c r="C59" s="86" t="s">
        <v>1825</v>
      </c>
      <c r="D59" s="99" t="s">
        <v>1616</v>
      </c>
      <c r="E59" s="99" t="s">
        <v>174</v>
      </c>
      <c r="F59" s="113">
        <v>43234</v>
      </c>
      <c r="G59" s="96">
        <v>490705.73999999993</v>
      </c>
      <c r="H59" s="98">
        <v>4.1901000000000002</v>
      </c>
      <c r="I59" s="96">
        <v>20.561239999999998</v>
      </c>
      <c r="J59" s="97">
        <v>-1.5063759855773485E-2</v>
      </c>
      <c r="K59" s="97">
        <f>I59/'סכום נכסי הקרן'!$C$42</f>
        <v>3.3559122453945165E-5</v>
      </c>
    </row>
    <row r="60" spans="2:11" s="134" customFormat="1">
      <c r="B60" s="89" t="s">
        <v>1826</v>
      </c>
      <c r="C60" s="86" t="s">
        <v>1827</v>
      </c>
      <c r="D60" s="99" t="s">
        <v>1616</v>
      </c>
      <c r="E60" s="99" t="s">
        <v>176</v>
      </c>
      <c r="F60" s="113">
        <v>43279</v>
      </c>
      <c r="G60" s="96">
        <v>2127549.9999999995</v>
      </c>
      <c r="H60" s="98">
        <v>0.82599999999999996</v>
      </c>
      <c r="I60" s="96">
        <v>17.573569999999997</v>
      </c>
      <c r="J60" s="97">
        <v>-1.2874906294008786E-2</v>
      </c>
      <c r="K60" s="97">
        <f>I60/'סכום נכסי הקרן'!$C$42</f>
        <v>2.8682783119256282E-5</v>
      </c>
    </row>
    <row r="61" spans="2:11" s="134" customFormat="1">
      <c r="B61" s="85"/>
      <c r="C61" s="86"/>
      <c r="D61" s="86"/>
      <c r="E61" s="86"/>
      <c r="F61" s="86"/>
      <c r="G61" s="96"/>
      <c r="H61" s="98"/>
      <c r="I61" s="86"/>
      <c r="J61" s="97"/>
      <c r="K61" s="86"/>
    </row>
    <row r="62" spans="2:11" s="134" customFormat="1">
      <c r="B62" s="104" t="s">
        <v>238</v>
      </c>
      <c r="C62" s="84"/>
      <c r="D62" s="84"/>
      <c r="E62" s="84"/>
      <c r="F62" s="84"/>
      <c r="G62" s="93"/>
      <c r="H62" s="95"/>
      <c r="I62" s="93">
        <v>-9.7883299999999984</v>
      </c>
      <c r="J62" s="94">
        <v>7.1712140176887805E-3</v>
      </c>
      <c r="K62" s="94">
        <f>I62/'סכום נכסי הקרן'!$C$42</f>
        <v>-1.5976067838789149E-5</v>
      </c>
    </row>
    <row r="63" spans="2:11" s="134" customFormat="1">
      <c r="B63" s="89" t="s">
        <v>1943</v>
      </c>
      <c r="C63" s="86" t="s">
        <v>1828</v>
      </c>
      <c r="D63" s="99" t="s">
        <v>1616</v>
      </c>
      <c r="E63" s="99" t="s">
        <v>175</v>
      </c>
      <c r="F63" s="113">
        <v>43108</v>
      </c>
      <c r="G63" s="96">
        <v>338.42</v>
      </c>
      <c r="H63" s="98">
        <v>984.0761</v>
      </c>
      <c r="I63" s="96">
        <v>-9.7883299999999984</v>
      </c>
      <c r="J63" s="97">
        <v>7.1712140176887805E-3</v>
      </c>
      <c r="K63" s="97">
        <f>I63/'סכום נכסי הקרן'!$C$42</f>
        <v>-1.5976067838789149E-5</v>
      </c>
    </row>
    <row r="64" spans="2:11" s="134" customFormat="1">
      <c r="B64" s="135"/>
    </row>
    <row r="65" spans="2:2" s="134" customFormat="1">
      <c r="B65" s="135"/>
    </row>
    <row r="66" spans="2:2" s="134" customFormat="1">
      <c r="B66" s="135"/>
    </row>
    <row r="67" spans="2:2" s="134" customFormat="1">
      <c r="B67" s="136" t="s">
        <v>264</v>
      </c>
    </row>
    <row r="68" spans="2:2" s="134" customFormat="1">
      <c r="B68" s="136" t="s">
        <v>122</v>
      </c>
    </row>
    <row r="69" spans="2:2" s="134" customFormat="1">
      <c r="B69" s="136" t="s">
        <v>247</v>
      </c>
    </row>
    <row r="70" spans="2:2" s="134" customFormat="1">
      <c r="B70" s="136" t="s">
        <v>255</v>
      </c>
    </row>
    <row r="71" spans="2:2" s="134" customFormat="1">
      <c r="B71" s="135"/>
    </row>
    <row r="72" spans="2:2" s="134" customFormat="1">
      <c r="B72" s="135"/>
    </row>
    <row r="73" spans="2:2" s="134" customFormat="1">
      <c r="B73" s="135"/>
    </row>
    <row r="74" spans="2:2" s="134" customFormat="1">
      <c r="B74" s="135"/>
    </row>
    <row r="75" spans="2:2" s="134" customFormat="1">
      <c r="B75" s="135"/>
    </row>
    <row r="76" spans="2:2" s="134" customFormat="1">
      <c r="B76" s="135"/>
    </row>
    <row r="77" spans="2:2" s="134" customFormat="1">
      <c r="B77" s="135"/>
    </row>
    <row r="78" spans="2:2" s="134" customFormat="1">
      <c r="B78" s="135"/>
    </row>
    <row r="79" spans="2:2" s="134" customFormat="1">
      <c r="B79" s="135"/>
    </row>
    <row r="80" spans="2:2" s="134" customFormat="1">
      <c r="B80" s="135"/>
    </row>
    <row r="81" spans="2:2" s="134" customFormat="1">
      <c r="B81" s="135"/>
    </row>
    <row r="82" spans="2:2" s="134" customFormat="1">
      <c r="B82" s="135"/>
    </row>
    <row r="83" spans="2:2" s="134" customFormat="1">
      <c r="B83" s="135"/>
    </row>
    <row r="84" spans="2:2" s="134" customFormat="1">
      <c r="B84" s="135"/>
    </row>
    <row r="85" spans="2:2" s="134" customFormat="1">
      <c r="B85" s="135"/>
    </row>
    <row r="86" spans="2:2" s="134" customFormat="1">
      <c r="B86" s="135"/>
    </row>
    <row r="87" spans="2:2" s="134" customFormat="1">
      <c r="B87" s="135"/>
    </row>
    <row r="88" spans="2:2" s="134" customFormat="1">
      <c r="B88" s="135"/>
    </row>
    <row r="89" spans="2:2" s="134" customFormat="1">
      <c r="B89" s="135"/>
    </row>
    <row r="90" spans="2:2" s="134" customFormat="1">
      <c r="B90" s="135"/>
    </row>
    <row r="91" spans="2:2" s="134" customFormat="1">
      <c r="B91" s="135"/>
    </row>
    <row r="92" spans="2:2" s="134" customFormat="1">
      <c r="B92" s="135"/>
    </row>
    <row r="93" spans="2:2" s="134" customFormat="1">
      <c r="B93" s="135"/>
    </row>
    <row r="94" spans="2:2" s="134" customFormat="1">
      <c r="B94" s="135"/>
    </row>
    <row r="95" spans="2:2" s="134" customFormat="1">
      <c r="B95" s="135"/>
    </row>
    <row r="96" spans="2:2" s="134" customFormat="1">
      <c r="B96" s="135"/>
    </row>
    <row r="97" spans="2:2" s="134" customFormat="1">
      <c r="B97" s="135"/>
    </row>
    <row r="98" spans="2:2" s="134" customFormat="1">
      <c r="B98" s="135"/>
    </row>
    <row r="99" spans="2:2" s="134" customFormat="1">
      <c r="B99" s="135"/>
    </row>
    <row r="100" spans="2:2" s="134" customFormat="1">
      <c r="B100" s="135"/>
    </row>
    <row r="101" spans="2:2" s="134" customFormat="1">
      <c r="B101" s="135"/>
    </row>
    <row r="102" spans="2:2" s="134" customFormat="1">
      <c r="B102" s="135"/>
    </row>
    <row r="103" spans="2:2" s="134" customFormat="1">
      <c r="B103" s="135"/>
    </row>
    <row r="104" spans="2:2" s="134" customFormat="1">
      <c r="B104" s="135"/>
    </row>
    <row r="105" spans="2:2" s="134" customFormat="1">
      <c r="B105" s="135"/>
    </row>
    <row r="106" spans="2:2" s="134" customFormat="1">
      <c r="B106" s="135"/>
    </row>
    <row r="107" spans="2:2" s="134" customFormat="1">
      <c r="B107" s="135"/>
    </row>
    <row r="108" spans="2:2" s="134" customFormat="1">
      <c r="B108" s="135"/>
    </row>
    <row r="109" spans="2:2" s="134" customFormat="1">
      <c r="B109" s="135"/>
    </row>
    <row r="110" spans="2:2" s="134" customFormat="1">
      <c r="B110" s="135"/>
    </row>
    <row r="111" spans="2:2" s="134" customFormat="1">
      <c r="B111" s="135"/>
    </row>
    <row r="112" spans="2:2" s="134" customFormat="1">
      <c r="B112" s="135"/>
    </row>
    <row r="113" spans="2:4" s="134" customFormat="1">
      <c r="B113" s="135"/>
    </row>
    <row r="114" spans="2:4" s="134" customFormat="1">
      <c r="B114" s="135"/>
    </row>
    <row r="115" spans="2:4" s="134" customFormat="1">
      <c r="B115" s="135"/>
    </row>
    <row r="116" spans="2:4" s="134" customFormat="1">
      <c r="B116" s="135"/>
    </row>
    <row r="117" spans="2:4" s="134" customFormat="1">
      <c r="B117" s="135"/>
    </row>
    <row r="118" spans="2:4" s="134" customFormat="1">
      <c r="B118" s="135"/>
    </row>
    <row r="119" spans="2:4" s="134" customFormat="1">
      <c r="B119" s="135"/>
    </row>
    <row r="120" spans="2:4">
      <c r="C120" s="1"/>
      <c r="D120" s="1"/>
    </row>
    <row r="121" spans="2:4">
      <c r="C121" s="1"/>
      <c r="D121" s="1"/>
    </row>
    <row r="122" spans="2:4">
      <c r="C122" s="1"/>
      <c r="D122" s="1"/>
    </row>
    <row r="123" spans="2:4">
      <c r="C123" s="1"/>
      <c r="D123" s="1"/>
    </row>
    <row r="124" spans="2:4">
      <c r="C124" s="1"/>
      <c r="D124" s="1"/>
    </row>
    <row r="125" spans="2:4">
      <c r="C125" s="1"/>
      <c r="D125" s="1"/>
    </row>
    <row r="126" spans="2:4">
      <c r="C126" s="1"/>
      <c r="D126" s="1"/>
    </row>
    <row r="127" spans="2:4">
      <c r="C127" s="1"/>
      <c r="D127" s="1"/>
    </row>
    <row r="128" spans="2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190</v>
      </c>
      <c r="C1" s="80" t="s" vm="1">
        <v>265</v>
      </c>
    </row>
    <row r="2" spans="2:78">
      <c r="B2" s="58" t="s">
        <v>189</v>
      </c>
      <c r="C2" s="80" t="s">
        <v>266</v>
      </c>
    </row>
    <row r="3" spans="2:78">
      <c r="B3" s="58" t="s">
        <v>191</v>
      </c>
      <c r="C3" s="80" t="s">
        <v>267</v>
      </c>
    </row>
    <row r="4" spans="2:78">
      <c r="B4" s="58" t="s">
        <v>192</v>
      </c>
      <c r="C4" s="80">
        <v>2145</v>
      </c>
    </row>
    <row r="6" spans="2:78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78" ht="26.25" customHeight="1">
      <c r="B7" s="162" t="s">
        <v>109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</row>
    <row r="8" spans="2:78" s="3" customFormat="1" ht="47.25">
      <c r="B8" s="23" t="s">
        <v>126</v>
      </c>
      <c r="C8" s="31" t="s">
        <v>49</v>
      </c>
      <c r="D8" s="31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249</v>
      </c>
      <c r="M8" s="31" t="s">
        <v>248</v>
      </c>
      <c r="N8" s="31" t="s">
        <v>119</v>
      </c>
      <c r="O8" s="31" t="s">
        <v>63</v>
      </c>
      <c r="P8" s="31" t="s">
        <v>193</v>
      </c>
      <c r="Q8" s="32" t="s">
        <v>195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256</v>
      </c>
      <c r="M9" s="17"/>
      <c r="N9" s="17" t="s">
        <v>252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123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264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122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255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A181"/>
  <sheetViews>
    <sheetView rightToLeft="1" zoomScale="90" zoomScaleNormal="90" workbookViewId="0">
      <selection activeCell="B6" sqref="B6:Q6"/>
    </sheetView>
  </sheetViews>
  <sheetFormatPr defaultColWidth="9.140625" defaultRowHeight="18"/>
  <cols>
    <col min="1" max="1" width="8.8554687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10.85546875" style="1" bestFit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3">
      <c r="B1" s="58" t="s">
        <v>190</v>
      </c>
      <c r="C1" s="80" t="s" vm="1">
        <v>265</v>
      </c>
    </row>
    <row r="2" spans="2:53">
      <c r="B2" s="58" t="s">
        <v>189</v>
      </c>
      <c r="C2" s="80" t="s">
        <v>266</v>
      </c>
    </row>
    <row r="3" spans="2:53">
      <c r="B3" s="58" t="s">
        <v>191</v>
      </c>
      <c r="C3" s="80" t="s">
        <v>267</v>
      </c>
    </row>
    <row r="4" spans="2:53">
      <c r="B4" s="58" t="s">
        <v>192</v>
      </c>
      <c r="C4" s="80">
        <v>2145</v>
      </c>
    </row>
    <row r="6" spans="2:53" ht="26.25" customHeight="1">
      <c r="B6" s="162" t="s">
        <v>222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53" s="3" customFormat="1" ht="63">
      <c r="B7" s="23" t="s">
        <v>126</v>
      </c>
      <c r="C7" s="31" t="s">
        <v>234</v>
      </c>
      <c r="D7" s="31" t="s">
        <v>49</v>
      </c>
      <c r="E7" s="31" t="s">
        <v>127</v>
      </c>
      <c r="F7" s="31" t="s">
        <v>15</v>
      </c>
      <c r="G7" s="31" t="s">
        <v>111</v>
      </c>
      <c r="H7" s="31" t="s">
        <v>70</v>
      </c>
      <c r="I7" s="31" t="s">
        <v>18</v>
      </c>
      <c r="J7" s="31" t="s">
        <v>110</v>
      </c>
      <c r="K7" s="14" t="s">
        <v>37</v>
      </c>
      <c r="L7" s="73" t="s">
        <v>19</v>
      </c>
      <c r="M7" s="31" t="s">
        <v>249</v>
      </c>
      <c r="N7" s="31" t="s">
        <v>248</v>
      </c>
      <c r="O7" s="31" t="s">
        <v>119</v>
      </c>
      <c r="P7" s="31" t="s">
        <v>193</v>
      </c>
      <c r="Q7" s="32" t="s">
        <v>195</v>
      </c>
      <c r="R7" s="1"/>
      <c r="AZ7" s="3" t="s">
        <v>173</v>
      </c>
      <c r="BA7" s="3" t="s">
        <v>175</v>
      </c>
    </row>
    <row r="8" spans="2:53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256</v>
      </c>
      <c r="N8" s="17"/>
      <c r="O8" s="17" t="s">
        <v>252</v>
      </c>
      <c r="P8" s="33" t="s">
        <v>20</v>
      </c>
      <c r="Q8" s="18" t="s">
        <v>20</v>
      </c>
      <c r="R8" s="1"/>
      <c r="AZ8" s="3" t="s">
        <v>171</v>
      </c>
      <c r="BA8" s="3" t="s">
        <v>174</v>
      </c>
    </row>
    <row r="9" spans="2:53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123</v>
      </c>
      <c r="R9" s="1"/>
      <c r="AZ9" s="4" t="s">
        <v>172</v>
      </c>
      <c r="BA9" s="4" t="s">
        <v>176</v>
      </c>
    </row>
    <row r="10" spans="2:53" s="133" customFormat="1" ht="18" customHeight="1">
      <c r="B10" s="81" t="s">
        <v>43</v>
      </c>
      <c r="C10" s="82"/>
      <c r="D10" s="82"/>
      <c r="E10" s="82"/>
      <c r="F10" s="82"/>
      <c r="G10" s="82"/>
      <c r="H10" s="82"/>
      <c r="I10" s="90">
        <v>5.7449792902091632</v>
      </c>
      <c r="J10" s="82"/>
      <c r="K10" s="82"/>
      <c r="L10" s="105">
        <v>0.2000298270486626</v>
      </c>
      <c r="M10" s="90"/>
      <c r="N10" s="92"/>
      <c r="O10" s="90">
        <v>32752.351549999996</v>
      </c>
      <c r="P10" s="91">
        <v>1</v>
      </c>
      <c r="Q10" s="91">
        <f>O10/'סכום נכסי הקרן'!$C$42</f>
        <v>5.3456901253091285E-2</v>
      </c>
      <c r="R10" s="134"/>
      <c r="AZ10" s="134" t="s">
        <v>29</v>
      </c>
      <c r="BA10" s="133" t="s">
        <v>177</v>
      </c>
    </row>
    <row r="11" spans="2:53" s="134" customFormat="1" ht="21.75" customHeight="1">
      <c r="B11" s="83" t="s">
        <v>41</v>
      </c>
      <c r="C11" s="84"/>
      <c r="D11" s="84"/>
      <c r="E11" s="84"/>
      <c r="F11" s="84"/>
      <c r="G11" s="84"/>
      <c r="H11" s="84"/>
      <c r="I11" s="93">
        <v>5.7971874998884623</v>
      </c>
      <c r="J11" s="84"/>
      <c r="K11" s="84"/>
      <c r="L11" s="106">
        <v>0.21208507331804666</v>
      </c>
      <c r="M11" s="93"/>
      <c r="N11" s="95"/>
      <c r="O11" s="93">
        <v>30230.614089999995</v>
      </c>
      <c r="P11" s="94">
        <v>0.92300591131142762</v>
      </c>
      <c r="Q11" s="94">
        <f>O11/'סכום נכסי הקרן'!$C$42</f>
        <v>4.9341035856994515E-2</v>
      </c>
      <c r="BA11" s="134" t="s">
        <v>183</v>
      </c>
    </row>
    <row r="12" spans="2:53" s="134" customFormat="1">
      <c r="B12" s="104" t="s">
        <v>38</v>
      </c>
      <c r="C12" s="84"/>
      <c r="D12" s="84"/>
      <c r="E12" s="84"/>
      <c r="F12" s="84"/>
      <c r="G12" s="84"/>
      <c r="H12" s="84"/>
      <c r="I12" s="93">
        <v>8.6659586986689732</v>
      </c>
      <c r="J12" s="84"/>
      <c r="K12" s="84"/>
      <c r="L12" s="106">
        <v>3.013175424680168E-2</v>
      </c>
      <c r="M12" s="93"/>
      <c r="N12" s="95"/>
      <c r="O12" s="93">
        <v>7275.515159999999</v>
      </c>
      <c r="P12" s="94">
        <v>0.22213718452835793</v>
      </c>
      <c r="Q12" s="94">
        <f>O12/'סכום נכסי הקרן'!$C$42</f>
        <v>1.1874765537972147E-2</v>
      </c>
      <c r="BA12" s="134" t="s">
        <v>178</v>
      </c>
    </row>
    <row r="13" spans="2:53" s="134" customFormat="1">
      <c r="B13" s="89" t="s">
        <v>1944</v>
      </c>
      <c r="C13" s="99" t="s">
        <v>1876</v>
      </c>
      <c r="D13" s="86">
        <v>6028</v>
      </c>
      <c r="E13" s="99"/>
      <c r="F13" s="86" t="s">
        <v>1574</v>
      </c>
      <c r="G13" s="113">
        <v>43100</v>
      </c>
      <c r="H13" s="86"/>
      <c r="I13" s="96">
        <v>9.59</v>
      </c>
      <c r="J13" s="99" t="s">
        <v>175</v>
      </c>
      <c r="K13" s="100">
        <v>4.2700000000000016E-2</v>
      </c>
      <c r="L13" s="100">
        <v>4.2700000000000016E-2</v>
      </c>
      <c r="M13" s="96">
        <v>245903.09999999998</v>
      </c>
      <c r="N13" s="98">
        <v>102.26</v>
      </c>
      <c r="O13" s="96">
        <v>251.46050999999994</v>
      </c>
      <c r="P13" s="97">
        <v>7.6776322340128267E-3</v>
      </c>
      <c r="Q13" s="97">
        <f>O13/'סכום נכסי הקרן'!$C$42</f>
        <v>4.1042242819117433E-4</v>
      </c>
      <c r="BA13" s="134" t="s">
        <v>179</v>
      </c>
    </row>
    <row r="14" spans="2:53" s="134" customFormat="1">
      <c r="B14" s="89" t="s">
        <v>1944</v>
      </c>
      <c r="C14" s="99" t="s">
        <v>1876</v>
      </c>
      <c r="D14" s="86">
        <v>5212</v>
      </c>
      <c r="E14" s="99"/>
      <c r="F14" s="86" t="s">
        <v>1574</v>
      </c>
      <c r="G14" s="113">
        <v>42643</v>
      </c>
      <c r="H14" s="86"/>
      <c r="I14" s="96">
        <v>8.6</v>
      </c>
      <c r="J14" s="99" t="s">
        <v>175</v>
      </c>
      <c r="K14" s="100">
        <v>3.1899999999999998E-2</v>
      </c>
      <c r="L14" s="100">
        <v>3.1899999999999998E-2</v>
      </c>
      <c r="M14" s="96">
        <v>559452.55000000005</v>
      </c>
      <c r="N14" s="98">
        <v>98.78</v>
      </c>
      <c r="O14" s="96">
        <v>552.62722999999994</v>
      </c>
      <c r="P14" s="97">
        <v>1.6872902367219493E-2</v>
      </c>
      <c r="Q14" s="97">
        <f>O14/'סכום נכסי הקרן'!$C$42</f>
        <v>9.0197307569750255E-4</v>
      </c>
      <c r="BA14" s="134" t="s">
        <v>180</v>
      </c>
    </row>
    <row r="15" spans="2:53" s="134" customFormat="1">
      <c r="B15" s="89" t="s">
        <v>1944</v>
      </c>
      <c r="C15" s="99" t="s">
        <v>1876</v>
      </c>
      <c r="D15" s="86">
        <v>5211</v>
      </c>
      <c r="E15" s="99"/>
      <c r="F15" s="86" t="s">
        <v>1574</v>
      </c>
      <c r="G15" s="113">
        <v>42643</v>
      </c>
      <c r="H15" s="86"/>
      <c r="I15" s="96">
        <v>6.1</v>
      </c>
      <c r="J15" s="99" t="s">
        <v>175</v>
      </c>
      <c r="K15" s="100">
        <v>3.2599999999999997E-2</v>
      </c>
      <c r="L15" s="100">
        <v>3.2599999999999997E-2</v>
      </c>
      <c r="M15" s="96">
        <v>577812.43000000005</v>
      </c>
      <c r="N15" s="98">
        <v>103.55</v>
      </c>
      <c r="O15" s="96">
        <v>598.32476999999994</v>
      </c>
      <c r="P15" s="97">
        <v>1.8268146917224941E-2</v>
      </c>
      <c r="Q15" s="97">
        <f>O15/'סכום נכסי הקרן'!$C$42</f>
        <v>9.7655852583105761E-4</v>
      </c>
      <c r="BA15" s="134" t="s">
        <v>182</v>
      </c>
    </row>
    <row r="16" spans="2:53" s="134" customFormat="1">
      <c r="B16" s="89" t="s">
        <v>1944</v>
      </c>
      <c r="C16" s="99" t="s">
        <v>1876</v>
      </c>
      <c r="D16" s="86">
        <v>6027</v>
      </c>
      <c r="E16" s="99"/>
      <c r="F16" s="86" t="s">
        <v>1574</v>
      </c>
      <c r="G16" s="113">
        <v>43100</v>
      </c>
      <c r="H16" s="86"/>
      <c r="I16" s="96">
        <v>9.99</v>
      </c>
      <c r="J16" s="99" t="s">
        <v>175</v>
      </c>
      <c r="K16" s="100">
        <v>3.1899999999999998E-2</v>
      </c>
      <c r="L16" s="100">
        <v>3.1899999999999998E-2</v>
      </c>
      <c r="M16" s="96">
        <v>921318.48999999987</v>
      </c>
      <c r="N16" s="98">
        <v>100.38</v>
      </c>
      <c r="O16" s="96">
        <v>924.81949999999983</v>
      </c>
      <c r="P16" s="97">
        <v>2.8236735874923764E-2</v>
      </c>
      <c r="Q16" s="97">
        <f>O16/'סכום נכסי הקרן'!$C$42</f>
        <v>1.5094484013754197E-3</v>
      </c>
      <c r="BA16" s="134" t="s">
        <v>181</v>
      </c>
    </row>
    <row r="17" spans="1:53" s="134" customFormat="1">
      <c r="B17" s="89" t="s">
        <v>1944</v>
      </c>
      <c r="C17" s="99" t="s">
        <v>1876</v>
      </c>
      <c r="D17" s="86">
        <v>5025</v>
      </c>
      <c r="E17" s="99"/>
      <c r="F17" s="86" t="s">
        <v>1574</v>
      </c>
      <c r="G17" s="113">
        <v>42551</v>
      </c>
      <c r="H17" s="86"/>
      <c r="I17" s="96">
        <v>9.49</v>
      </c>
      <c r="J17" s="99" t="s">
        <v>175</v>
      </c>
      <c r="K17" s="100">
        <v>3.4700000000000002E-2</v>
      </c>
      <c r="L17" s="100">
        <v>3.4700000000000002E-2</v>
      </c>
      <c r="M17" s="96">
        <v>551119.85999999987</v>
      </c>
      <c r="N17" s="98">
        <v>97.19</v>
      </c>
      <c r="O17" s="96">
        <v>535.63338999999985</v>
      </c>
      <c r="P17" s="97">
        <v>1.6354043744990273E-2</v>
      </c>
      <c r="Q17" s="97">
        <f>O17/'סכום נכסי הקרן'!$C$42</f>
        <v>8.7423650156468011E-4</v>
      </c>
      <c r="BA17" s="134" t="s">
        <v>184</v>
      </c>
    </row>
    <row r="18" spans="1:53" s="134" customFormat="1">
      <c r="B18" s="89" t="s">
        <v>1944</v>
      </c>
      <c r="C18" s="99" t="s">
        <v>1876</v>
      </c>
      <c r="D18" s="86">
        <v>5024</v>
      </c>
      <c r="E18" s="99"/>
      <c r="F18" s="86" t="s">
        <v>1574</v>
      </c>
      <c r="G18" s="113">
        <v>42551</v>
      </c>
      <c r="H18" s="86"/>
      <c r="I18" s="96">
        <v>7.2000000000000011</v>
      </c>
      <c r="J18" s="99" t="s">
        <v>175</v>
      </c>
      <c r="K18" s="100">
        <v>3.6699999999999997E-2</v>
      </c>
      <c r="L18" s="100">
        <v>3.6699999999999997E-2</v>
      </c>
      <c r="M18" s="96">
        <v>449247.7699999999</v>
      </c>
      <c r="N18" s="98">
        <v>105.04</v>
      </c>
      <c r="O18" s="96">
        <v>471.88985999999994</v>
      </c>
      <c r="P18" s="97">
        <v>1.4407816161829149E-2</v>
      </c>
      <c r="Q18" s="97">
        <f>O18/'סכום נכסי הקרן'!$C$42</f>
        <v>7.701972058355935E-4</v>
      </c>
      <c r="BA18" s="134" t="s">
        <v>185</v>
      </c>
    </row>
    <row r="19" spans="1:53" s="134" customFormat="1">
      <c r="B19" s="89" t="s">
        <v>1944</v>
      </c>
      <c r="C19" s="99" t="s">
        <v>1876</v>
      </c>
      <c r="D19" s="86">
        <v>6026</v>
      </c>
      <c r="E19" s="99"/>
      <c r="F19" s="86" t="s">
        <v>1574</v>
      </c>
      <c r="G19" s="113">
        <v>43100</v>
      </c>
      <c r="H19" s="86"/>
      <c r="I19" s="96">
        <v>8.02</v>
      </c>
      <c r="J19" s="99" t="s">
        <v>175</v>
      </c>
      <c r="K19" s="100">
        <v>3.3500000000000009E-2</v>
      </c>
      <c r="L19" s="100">
        <v>3.3500000000000009E-2</v>
      </c>
      <c r="M19" s="96">
        <v>1280654.1899999997</v>
      </c>
      <c r="N19" s="98">
        <v>103.51</v>
      </c>
      <c r="O19" s="96">
        <v>1325.6051499999996</v>
      </c>
      <c r="P19" s="97">
        <v>4.0473587002640726E-2</v>
      </c>
      <c r="Q19" s="97">
        <f>O19/'סכום נכסי הקרן'!$C$42</f>
        <v>2.163592543758564E-3</v>
      </c>
      <c r="BA19" s="134" t="s">
        <v>186</v>
      </c>
    </row>
    <row r="20" spans="1:53" s="134" customFormat="1">
      <c r="B20" s="89" t="s">
        <v>1944</v>
      </c>
      <c r="C20" s="99" t="s">
        <v>1876</v>
      </c>
      <c r="D20" s="86">
        <v>5023</v>
      </c>
      <c r="E20" s="99"/>
      <c r="F20" s="86" t="s">
        <v>1574</v>
      </c>
      <c r="G20" s="113">
        <v>42551</v>
      </c>
      <c r="H20" s="86"/>
      <c r="I20" s="96">
        <v>9.990000000000002</v>
      </c>
      <c r="J20" s="99" t="s">
        <v>175</v>
      </c>
      <c r="K20" s="100">
        <v>2.5499999999999998E-2</v>
      </c>
      <c r="L20" s="100">
        <v>2.5499999999999998E-2</v>
      </c>
      <c r="M20" s="96">
        <v>494259.25999999995</v>
      </c>
      <c r="N20" s="98">
        <v>97.74</v>
      </c>
      <c r="O20" s="96">
        <v>483.08877999999993</v>
      </c>
      <c r="P20" s="97">
        <v>1.4749743366137019E-2</v>
      </c>
      <c r="Q20" s="97">
        <f>O20/'סכום נכסי הקרן'!$C$42</f>
        <v>7.8847557463202487E-4</v>
      </c>
      <c r="BA20" s="134" t="s">
        <v>187</v>
      </c>
    </row>
    <row r="21" spans="1:53" s="134" customFormat="1">
      <c r="B21" s="89" t="s">
        <v>1944</v>
      </c>
      <c r="C21" s="99" t="s">
        <v>1876</v>
      </c>
      <c r="D21" s="86">
        <v>5210</v>
      </c>
      <c r="E21" s="99"/>
      <c r="F21" s="86" t="s">
        <v>1574</v>
      </c>
      <c r="G21" s="113">
        <v>42643</v>
      </c>
      <c r="H21" s="86"/>
      <c r="I21" s="96">
        <v>9.1999999999999975</v>
      </c>
      <c r="J21" s="99" t="s">
        <v>175</v>
      </c>
      <c r="K21" s="100">
        <v>1.7999999999999995E-2</v>
      </c>
      <c r="L21" s="100">
        <v>1.7999999999999995E-2</v>
      </c>
      <c r="M21" s="96">
        <v>409637.7699999999</v>
      </c>
      <c r="N21" s="98">
        <v>103.95</v>
      </c>
      <c r="O21" s="96">
        <v>425.81828000000002</v>
      </c>
      <c r="P21" s="97">
        <v>1.3001151363130141E-2</v>
      </c>
      <c r="Q21" s="97">
        <f>O21/'סכום נכסי הקרן'!$C$42</f>
        <v>6.9500126459534108E-4</v>
      </c>
      <c r="BA21" s="134" t="s">
        <v>188</v>
      </c>
    </row>
    <row r="22" spans="1:53" s="134" customFormat="1">
      <c r="B22" s="89" t="s">
        <v>1944</v>
      </c>
      <c r="C22" s="99" t="s">
        <v>1876</v>
      </c>
      <c r="D22" s="86">
        <v>6025</v>
      </c>
      <c r="E22" s="99"/>
      <c r="F22" s="86" t="s">
        <v>1574</v>
      </c>
      <c r="G22" s="113">
        <v>43100</v>
      </c>
      <c r="H22" s="86"/>
      <c r="I22" s="96">
        <v>10.050000000000002</v>
      </c>
      <c r="J22" s="99" t="s">
        <v>175</v>
      </c>
      <c r="K22" s="100">
        <v>2.9199999999999993E-2</v>
      </c>
      <c r="L22" s="100">
        <v>2.9199999999999993E-2</v>
      </c>
      <c r="M22" s="96">
        <v>521934.79999999993</v>
      </c>
      <c r="N22" s="98">
        <v>106.1</v>
      </c>
      <c r="O22" s="96">
        <v>553.77275999999995</v>
      </c>
      <c r="P22" s="97">
        <v>1.6907877871138691E-2</v>
      </c>
      <c r="Q22" s="97">
        <f>O22/'סכום נכסי הקרן'!$C$42</f>
        <v>9.0384275775678828E-4</v>
      </c>
      <c r="BA22" s="134" t="s">
        <v>29</v>
      </c>
    </row>
    <row r="23" spans="1:53" s="134" customFormat="1">
      <c r="B23" s="89" t="s">
        <v>1944</v>
      </c>
      <c r="C23" s="99" t="s">
        <v>1876</v>
      </c>
      <c r="D23" s="86">
        <v>5022</v>
      </c>
      <c r="E23" s="99"/>
      <c r="F23" s="86" t="s">
        <v>1574</v>
      </c>
      <c r="G23" s="113">
        <v>42551</v>
      </c>
      <c r="H23" s="86"/>
      <c r="I23" s="96">
        <v>8.3899999999999988</v>
      </c>
      <c r="J23" s="99" t="s">
        <v>175</v>
      </c>
      <c r="K23" s="100">
        <v>2.519999999999999E-2</v>
      </c>
      <c r="L23" s="100">
        <v>2.519999999999999E-2</v>
      </c>
      <c r="M23" s="96">
        <v>369072.40999999992</v>
      </c>
      <c r="N23" s="98">
        <v>101.85</v>
      </c>
      <c r="O23" s="96">
        <v>375.90015</v>
      </c>
      <c r="P23" s="97">
        <v>1.1477043088834335E-2</v>
      </c>
      <c r="Q23" s="97">
        <f>O23/'סכום נכסי הקרן'!$C$42</f>
        <v>6.1352715907729083E-4</v>
      </c>
    </row>
    <row r="24" spans="1:53" s="134" customFormat="1">
      <c r="B24" s="89" t="s">
        <v>1944</v>
      </c>
      <c r="C24" s="99" t="s">
        <v>1876</v>
      </c>
      <c r="D24" s="86">
        <v>6024</v>
      </c>
      <c r="E24" s="99"/>
      <c r="F24" s="86" t="s">
        <v>1574</v>
      </c>
      <c r="G24" s="113">
        <v>43100</v>
      </c>
      <c r="H24" s="86"/>
      <c r="I24" s="96">
        <v>9.17</v>
      </c>
      <c r="J24" s="99" t="s">
        <v>175</v>
      </c>
      <c r="K24" s="100">
        <v>1.9799999999999998E-2</v>
      </c>
      <c r="L24" s="100">
        <v>1.9799999999999998E-2</v>
      </c>
      <c r="M24" s="96">
        <v>412842.03999999992</v>
      </c>
      <c r="N24" s="98">
        <v>107.02</v>
      </c>
      <c r="O24" s="96">
        <v>441.82359999999994</v>
      </c>
      <c r="P24" s="97">
        <v>1.3489828335700067E-2</v>
      </c>
      <c r="Q24" s="97">
        <f>O24/'סכום נכסי הקרן'!$C$42</f>
        <v>7.2112442126267119E-4</v>
      </c>
    </row>
    <row r="25" spans="1:53" s="134" customFormat="1">
      <c r="B25" s="89" t="s">
        <v>1944</v>
      </c>
      <c r="C25" s="99" t="s">
        <v>1876</v>
      </c>
      <c r="D25" s="86">
        <v>5209</v>
      </c>
      <c r="E25" s="99"/>
      <c r="F25" s="86" t="s">
        <v>1574</v>
      </c>
      <c r="G25" s="113">
        <v>42643</v>
      </c>
      <c r="H25" s="86"/>
      <c r="I25" s="96">
        <v>7.08</v>
      </c>
      <c r="J25" s="99" t="s">
        <v>175</v>
      </c>
      <c r="K25" s="100">
        <v>2.1400000000000002E-2</v>
      </c>
      <c r="L25" s="100">
        <v>2.1400000000000002E-2</v>
      </c>
      <c r="M25" s="96">
        <v>324182.71999999991</v>
      </c>
      <c r="N25" s="98">
        <v>103.26</v>
      </c>
      <c r="O25" s="96">
        <v>334.75117999999992</v>
      </c>
      <c r="P25" s="97">
        <v>1.0220676200576503E-2</v>
      </c>
      <c r="Q25" s="97">
        <f>O25/'סכום נכסי הקרן'!$C$42</f>
        <v>5.4636567839403836E-4</v>
      </c>
    </row>
    <row r="26" spans="1:53" s="134" customFormat="1"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96"/>
      <c r="N26" s="98"/>
      <c r="O26" s="86"/>
      <c r="P26" s="97"/>
      <c r="Q26" s="86"/>
    </row>
    <row r="27" spans="1:53" s="134" customFormat="1">
      <c r="B27" s="104" t="s">
        <v>40</v>
      </c>
      <c r="C27" s="84"/>
      <c r="D27" s="84"/>
      <c r="E27" s="84"/>
      <c r="F27" s="84"/>
      <c r="G27" s="84"/>
      <c r="H27" s="84"/>
      <c r="I27" s="93">
        <v>4.9351142245413868</v>
      </c>
      <c r="J27" s="84"/>
      <c r="K27" s="84"/>
      <c r="L27" s="106">
        <v>0.27244056687007412</v>
      </c>
      <c r="M27" s="93"/>
      <c r="N27" s="95"/>
      <c r="O27" s="93">
        <v>22697.461670000004</v>
      </c>
      <c r="P27" s="94">
        <v>0.69300250503692484</v>
      </c>
      <c r="Q27" s="94">
        <f>O27/'סכום נכסי הקרן'!$C$42</f>
        <v>3.7045766479903784E-2</v>
      </c>
    </row>
    <row r="28" spans="1:53" s="134" customFormat="1">
      <c r="A28" s="144"/>
      <c r="B28" s="89" t="s">
        <v>1945</v>
      </c>
      <c r="C28" s="99" t="s">
        <v>1875</v>
      </c>
      <c r="D28" s="86">
        <v>90148620</v>
      </c>
      <c r="E28" s="99"/>
      <c r="F28" s="86" t="s">
        <v>363</v>
      </c>
      <c r="G28" s="113">
        <v>42368</v>
      </c>
      <c r="H28" s="86" t="s">
        <v>327</v>
      </c>
      <c r="I28" s="96">
        <v>9.9100000000000019</v>
      </c>
      <c r="J28" s="99" t="s">
        <v>175</v>
      </c>
      <c r="K28" s="100">
        <v>3.1699999999999999E-2</v>
      </c>
      <c r="L28" s="100">
        <v>1.9800000000000002E-2</v>
      </c>
      <c r="M28" s="96">
        <v>64247.159999999989</v>
      </c>
      <c r="N28" s="98">
        <v>113.37</v>
      </c>
      <c r="O28" s="96">
        <v>72.836999999999989</v>
      </c>
      <c r="P28" s="97">
        <v>2.2238708536334089E-3</v>
      </c>
      <c r="Q28" s="97">
        <f>O28/'סכום נכסי הקרן'!$C$42</f>
        <v>1.1888124462230896E-4</v>
      </c>
    </row>
    <row r="29" spans="1:53" s="134" customFormat="1">
      <c r="A29" s="144"/>
      <c r="B29" s="89" t="s">
        <v>1945</v>
      </c>
      <c r="C29" s="99" t="s">
        <v>1875</v>
      </c>
      <c r="D29" s="86">
        <v>90148621</v>
      </c>
      <c r="E29" s="99"/>
      <c r="F29" s="86" t="s">
        <v>363</v>
      </c>
      <c r="G29" s="113">
        <v>42388</v>
      </c>
      <c r="H29" s="86" t="s">
        <v>327</v>
      </c>
      <c r="I29" s="96">
        <v>9.9</v>
      </c>
      <c r="J29" s="99" t="s">
        <v>175</v>
      </c>
      <c r="K29" s="100">
        <v>3.1899999999999998E-2</v>
      </c>
      <c r="L29" s="100">
        <v>1.9900000000000001E-2</v>
      </c>
      <c r="M29" s="96">
        <v>89946.02</v>
      </c>
      <c r="N29" s="98">
        <v>113.67</v>
      </c>
      <c r="O29" s="96">
        <v>102.24164999999998</v>
      </c>
      <c r="P29" s="97">
        <v>3.1216582981505032E-3</v>
      </c>
      <c r="Q29" s="97">
        <f>O29/'סכום נכסי הקרן'!$C$42</f>
        <v>1.6687417939012443E-4</v>
      </c>
    </row>
    <row r="30" spans="1:53" s="134" customFormat="1">
      <c r="A30" s="144"/>
      <c r="B30" s="89" t="s">
        <v>1945</v>
      </c>
      <c r="C30" s="99" t="s">
        <v>1875</v>
      </c>
      <c r="D30" s="86">
        <v>90148622</v>
      </c>
      <c r="E30" s="99"/>
      <c r="F30" s="86" t="s">
        <v>363</v>
      </c>
      <c r="G30" s="113">
        <v>42509</v>
      </c>
      <c r="H30" s="86" t="s">
        <v>327</v>
      </c>
      <c r="I30" s="96">
        <v>10.009999999999998</v>
      </c>
      <c r="J30" s="99" t="s">
        <v>175</v>
      </c>
      <c r="K30" s="100">
        <v>2.7400000000000001E-2</v>
      </c>
      <c r="L30" s="100">
        <v>2.1199999999999997E-2</v>
      </c>
      <c r="M30" s="96">
        <v>89946.02</v>
      </c>
      <c r="N30" s="98">
        <v>108.18</v>
      </c>
      <c r="O30" s="96">
        <v>97.303600000000003</v>
      </c>
      <c r="P30" s="97">
        <v>2.9708889711767892E-3</v>
      </c>
      <c r="Q30" s="97">
        <f>O30/'סכום נכסי הקרן'!$C$42</f>
        <v>1.5881451836609556E-4</v>
      </c>
    </row>
    <row r="31" spans="1:53" s="134" customFormat="1">
      <c r="A31" s="144"/>
      <c r="B31" s="89" t="s">
        <v>1945</v>
      </c>
      <c r="C31" s="99" t="s">
        <v>1875</v>
      </c>
      <c r="D31" s="86">
        <v>90148623</v>
      </c>
      <c r="E31" s="99"/>
      <c r="F31" s="86" t="s">
        <v>363</v>
      </c>
      <c r="G31" s="113">
        <v>42723</v>
      </c>
      <c r="H31" s="86" t="s">
        <v>327</v>
      </c>
      <c r="I31" s="96">
        <v>9.8000000000000007</v>
      </c>
      <c r="J31" s="99" t="s">
        <v>175</v>
      </c>
      <c r="K31" s="100">
        <v>3.15E-2</v>
      </c>
      <c r="L31" s="100">
        <v>2.4099999999999996E-2</v>
      </c>
      <c r="M31" s="96">
        <v>12849.429999999998</v>
      </c>
      <c r="N31" s="98">
        <v>108.94</v>
      </c>
      <c r="O31" s="96">
        <v>13.998169999999998</v>
      </c>
      <c r="P31" s="97">
        <v>4.2739434994859169E-4</v>
      </c>
      <c r="Q31" s="97">
        <f>O31/'סכום נכסי הקרן'!$C$42</f>
        <v>2.2847177561331005E-5</v>
      </c>
    </row>
    <row r="32" spans="1:53" s="134" customFormat="1">
      <c r="A32" s="144"/>
      <c r="B32" s="89" t="s">
        <v>1945</v>
      </c>
      <c r="C32" s="99" t="s">
        <v>1875</v>
      </c>
      <c r="D32" s="86">
        <v>90148624</v>
      </c>
      <c r="E32" s="99"/>
      <c r="F32" s="86" t="s">
        <v>363</v>
      </c>
      <c r="G32" s="113">
        <v>42918</v>
      </c>
      <c r="H32" s="86" t="s">
        <v>327</v>
      </c>
      <c r="I32" s="96">
        <v>9.6999999999999993</v>
      </c>
      <c r="J32" s="99" t="s">
        <v>175</v>
      </c>
      <c r="K32" s="100">
        <v>3.1899999999999998E-2</v>
      </c>
      <c r="L32" s="100">
        <v>2.75E-2</v>
      </c>
      <c r="M32" s="96">
        <v>64247.159999999989</v>
      </c>
      <c r="N32" s="98">
        <v>105.16</v>
      </c>
      <c r="O32" s="96">
        <v>67.562309999999997</v>
      </c>
      <c r="P32" s="97">
        <v>2.0628231807068523E-3</v>
      </c>
      <c r="Q32" s="97">
        <f>O32/'סכום נכסי הקרן'!$C$42</f>
        <v>1.1027213507363388E-4</v>
      </c>
    </row>
    <row r="33" spans="1:17" s="134" customFormat="1">
      <c r="A33" s="144"/>
      <c r="B33" s="89" t="s">
        <v>1946</v>
      </c>
      <c r="C33" s="99" t="s">
        <v>1876</v>
      </c>
      <c r="D33" s="86">
        <v>507852</v>
      </c>
      <c r="E33" s="99"/>
      <c r="F33" s="86" t="s">
        <v>1877</v>
      </c>
      <c r="G33" s="113">
        <v>43185</v>
      </c>
      <c r="H33" s="86" t="s">
        <v>1861</v>
      </c>
      <c r="I33" s="96">
        <v>1.69</v>
      </c>
      <c r="J33" s="99" t="s">
        <v>174</v>
      </c>
      <c r="K33" s="100">
        <v>3.4355999999999998E-2</v>
      </c>
      <c r="L33" s="100">
        <v>3.7399999999999996E-2</v>
      </c>
      <c r="M33" s="96">
        <v>489869.99999999994</v>
      </c>
      <c r="N33" s="98">
        <v>99.63</v>
      </c>
      <c r="O33" s="96">
        <v>1781.4095199999997</v>
      </c>
      <c r="P33" s="97">
        <v>5.4390278428725521E-2</v>
      </c>
      <c r="Q33" s="97">
        <f>O33/'סכום נכסי הקרן'!$C$42</f>
        <v>2.9075357430925213E-3</v>
      </c>
    </row>
    <row r="34" spans="1:17" s="134" customFormat="1">
      <c r="A34" s="144"/>
      <c r="B34" s="89" t="s">
        <v>1947</v>
      </c>
      <c r="C34" s="99" t="s">
        <v>1875</v>
      </c>
      <c r="D34" s="86">
        <v>90150400</v>
      </c>
      <c r="E34" s="99"/>
      <c r="F34" s="86" t="s">
        <v>393</v>
      </c>
      <c r="G34" s="113">
        <v>42229</v>
      </c>
      <c r="H34" s="86" t="s">
        <v>171</v>
      </c>
      <c r="I34" s="96">
        <v>4.46</v>
      </c>
      <c r="J34" s="99" t="s">
        <v>174</v>
      </c>
      <c r="K34" s="100">
        <v>9.8519999999999996E-2</v>
      </c>
      <c r="L34" s="100">
        <v>4.41E-2</v>
      </c>
      <c r="M34" s="96">
        <v>120377.97999999998</v>
      </c>
      <c r="N34" s="98">
        <v>125.45</v>
      </c>
      <c r="O34" s="96">
        <v>551.20175999999992</v>
      </c>
      <c r="P34" s="97">
        <v>1.6829379690753838E-2</v>
      </c>
      <c r="Q34" s="97">
        <f>O34/'סכום נכסי הקרן'!$C$42</f>
        <v>8.9964648827940783E-4</v>
      </c>
    </row>
    <row r="35" spans="1:17" s="134" customFormat="1">
      <c r="A35" s="144"/>
      <c r="B35" s="89" t="s">
        <v>1947</v>
      </c>
      <c r="C35" s="99" t="s">
        <v>1875</v>
      </c>
      <c r="D35" s="86">
        <v>90150520</v>
      </c>
      <c r="E35" s="99"/>
      <c r="F35" s="86" t="s">
        <v>393</v>
      </c>
      <c r="G35" s="113">
        <v>41274</v>
      </c>
      <c r="H35" s="86" t="s">
        <v>171</v>
      </c>
      <c r="I35" s="96">
        <v>4.5600000000000005</v>
      </c>
      <c r="J35" s="99" t="s">
        <v>175</v>
      </c>
      <c r="K35" s="100">
        <v>3.8425000000000001E-2</v>
      </c>
      <c r="L35" s="100">
        <v>7.8000000000000005E-3</v>
      </c>
      <c r="M35" s="96">
        <v>440353.75999999995</v>
      </c>
      <c r="N35" s="98">
        <v>146.65</v>
      </c>
      <c r="O35" s="96">
        <v>645.77902999999992</v>
      </c>
      <c r="P35" s="97">
        <v>1.9717027921312722E-2</v>
      </c>
      <c r="Q35" s="97">
        <f>O35/'סכום נכסי הקרן'!$C$42</f>
        <v>1.0540112145940579E-3</v>
      </c>
    </row>
    <row r="36" spans="1:17" s="134" customFormat="1">
      <c r="A36" s="144"/>
      <c r="B36" s="89" t="s">
        <v>1948</v>
      </c>
      <c r="C36" s="99" t="s">
        <v>1876</v>
      </c>
      <c r="D36" s="86">
        <v>455531</v>
      </c>
      <c r="E36" s="99"/>
      <c r="F36" s="86" t="s">
        <v>1877</v>
      </c>
      <c r="G36" s="113">
        <v>42723</v>
      </c>
      <c r="H36" s="86" t="s">
        <v>1861</v>
      </c>
      <c r="I36" s="96">
        <v>0.51</v>
      </c>
      <c r="J36" s="99" t="s">
        <v>175</v>
      </c>
      <c r="K36" s="100">
        <v>2.0119999999999999E-2</v>
      </c>
      <c r="L36" s="100">
        <v>1.3300000000000003E-2</v>
      </c>
      <c r="M36" s="96">
        <v>1214118.3999999997</v>
      </c>
      <c r="N36" s="98">
        <v>100.41</v>
      </c>
      <c r="O36" s="96">
        <v>1219.0962599999998</v>
      </c>
      <c r="P36" s="97">
        <v>3.7221640654989854E-2</v>
      </c>
      <c r="Q36" s="97">
        <f>O36/'סכום נכסי הקרן'!$C$42</f>
        <v>1.9897535689718405E-3</v>
      </c>
    </row>
    <row r="37" spans="1:17" s="134" customFormat="1">
      <c r="A37" s="144"/>
      <c r="B37" s="89" t="s">
        <v>1949</v>
      </c>
      <c r="C37" s="99" t="s">
        <v>1876</v>
      </c>
      <c r="D37" s="86">
        <v>14811160</v>
      </c>
      <c r="E37" s="99"/>
      <c r="F37" s="86" t="s">
        <v>1877</v>
      </c>
      <c r="G37" s="113">
        <v>42201</v>
      </c>
      <c r="H37" s="86" t="s">
        <v>1861</v>
      </c>
      <c r="I37" s="96">
        <v>7.5299999999999985</v>
      </c>
      <c r="J37" s="99" t="s">
        <v>175</v>
      </c>
      <c r="K37" s="100">
        <v>4.2030000000000005E-2</v>
      </c>
      <c r="L37" s="100">
        <v>2.3099999999999999E-2</v>
      </c>
      <c r="M37" s="96">
        <v>35181.179999999993</v>
      </c>
      <c r="N37" s="98">
        <v>116.17</v>
      </c>
      <c r="O37" s="96">
        <v>40.869979999999998</v>
      </c>
      <c r="P37" s="97">
        <v>1.2478487212622754E-3</v>
      </c>
      <c r="Q37" s="97">
        <f>O37/'סכום נכסי הקרן'!$C$42</f>
        <v>6.6706125871313679E-5</v>
      </c>
    </row>
    <row r="38" spans="1:17" s="134" customFormat="1">
      <c r="A38" s="144"/>
      <c r="B38" s="89" t="s">
        <v>1950</v>
      </c>
      <c r="C38" s="99" t="s">
        <v>1875</v>
      </c>
      <c r="D38" s="86">
        <v>14760843</v>
      </c>
      <c r="E38" s="99"/>
      <c r="F38" s="86" t="s">
        <v>1877</v>
      </c>
      <c r="G38" s="113">
        <v>40742</v>
      </c>
      <c r="H38" s="86" t="s">
        <v>1861</v>
      </c>
      <c r="I38" s="96">
        <v>5.58</v>
      </c>
      <c r="J38" s="99" t="s">
        <v>175</v>
      </c>
      <c r="K38" s="100">
        <v>4.4999999999999998E-2</v>
      </c>
      <c r="L38" s="100">
        <v>9.0999999999999987E-3</v>
      </c>
      <c r="M38" s="96">
        <v>454264.56999999995</v>
      </c>
      <c r="N38" s="98">
        <v>126.22</v>
      </c>
      <c r="O38" s="96">
        <v>573.37271999999996</v>
      </c>
      <c r="P38" s="97">
        <v>1.7506306963171323E-2</v>
      </c>
      <c r="Q38" s="97">
        <f>O38/'סכום נכסי הקרן'!$C$42</f>
        <v>9.3583292263655369E-4</v>
      </c>
    </row>
    <row r="39" spans="1:17" s="134" customFormat="1">
      <c r="A39" s="144"/>
      <c r="B39" s="89" t="s">
        <v>1951</v>
      </c>
      <c r="C39" s="99" t="s">
        <v>1876</v>
      </c>
      <c r="D39" s="86">
        <v>472710</v>
      </c>
      <c r="E39" s="99"/>
      <c r="F39" s="86" t="s">
        <v>1878</v>
      </c>
      <c r="G39" s="113">
        <v>42901</v>
      </c>
      <c r="H39" s="86" t="s">
        <v>1861</v>
      </c>
      <c r="I39" s="96">
        <v>3.6299999999999994</v>
      </c>
      <c r="J39" s="99" t="s">
        <v>175</v>
      </c>
      <c r="K39" s="100">
        <v>0.04</v>
      </c>
      <c r="L39" s="100">
        <v>2.6299999999999994E-2</v>
      </c>
      <c r="M39" s="96">
        <v>677826.99999999988</v>
      </c>
      <c r="N39" s="98">
        <v>105.21</v>
      </c>
      <c r="O39" s="96">
        <v>713.14178000000004</v>
      </c>
      <c r="P39" s="97">
        <v>2.1773758104400909E-2</v>
      </c>
      <c r="Q39" s="97">
        <f>O39/'סכום נכסי הקרן'!$C$42</f>
        <v>1.1639576368956553E-3</v>
      </c>
    </row>
    <row r="40" spans="1:17" s="134" customFormat="1">
      <c r="A40" s="144"/>
      <c r="B40" s="89" t="s">
        <v>1952</v>
      </c>
      <c r="C40" s="99" t="s">
        <v>1876</v>
      </c>
      <c r="D40" s="86">
        <v>454099</v>
      </c>
      <c r="E40" s="99"/>
      <c r="F40" s="86" t="s">
        <v>1878</v>
      </c>
      <c r="G40" s="113">
        <v>42719</v>
      </c>
      <c r="H40" s="86" t="s">
        <v>1861</v>
      </c>
      <c r="I40" s="96">
        <v>3.61</v>
      </c>
      <c r="J40" s="99" t="s">
        <v>175</v>
      </c>
      <c r="K40" s="100">
        <v>4.1500000000000002E-2</v>
      </c>
      <c r="L40" s="100">
        <v>2.3399999999999997E-2</v>
      </c>
      <c r="M40" s="96">
        <v>1785544.9999999998</v>
      </c>
      <c r="N40" s="98">
        <v>106.83</v>
      </c>
      <c r="O40" s="96">
        <v>1907.4977999999999</v>
      </c>
      <c r="P40" s="97">
        <v>5.8240025821901638E-2</v>
      </c>
      <c r="Q40" s="97">
        <f>O40/'סכום נכסי הקרן'!$C$42</f>
        <v>3.1133313093388822E-3</v>
      </c>
    </row>
    <row r="41" spans="1:17" s="134" customFormat="1">
      <c r="A41" s="144"/>
      <c r="B41" s="89" t="s">
        <v>1953</v>
      </c>
      <c r="C41" s="99" t="s">
        <v>1875</v>
      </c>
      <c r="D41" s="86">
        <v>90145563</v>
      </c>
      <c r="E41" s="99"/>
      <c r="F41" s="86" t="s">
        <v>477</v>
      </c>
      <c r="G41" s="113">
        <v>42122</v>
      </c>
      <c r="H41" s="86" t="s">
        <v>171</v>
      </c>
      <c r="I41" s="96">
        <v>6.2800000000000011</v>
      </c>
      <c r="J41" s="99" t="s">
        <v>175</v>
      </c>
      <c r="K41" s="100">
        <v>2.4799999999999999E-2</v>
      </c>
      <c r="L41" s="100">
        <v>1.9099999999999999E-2</v>
      </c>
      <c r="M41" s="96">
        <v>1845157.2599999998</v>
      </c>
      <c r="N41" s="98">
        <v>105.06</v>
      </c>
      <c r="O41" s="96">
        <v>1938.5221799999997</v>
      </c>
      <c r="P41" s="97">
        <v>5.9187267120061185E-2</v>
      </c>
      <c r="Q41" s="97">
        <f>O41/'סכום נכסי הקרן'!$C$42</f>
        <v>3.1639678938774471E-3</v>
      </c>
    </row>
    <row r="42" spans="1:17" s="134" customFormat="1">
      <c r="A42" s="144"/>
      <c r="B42" s="89" t="s">
        <v>1954</v>
      </c>
      <c r="C42" s="99" t="s">
        <v>1875</v>
      </c>
      <c r="D42" s="86">
        <v>455954</v>
      </c>
      <c r="E42" s="99"/>
      <c r="F42" s="86" t="s">
        <v>1878</v>
      </c>
      <c r="G42" s="113">
        <v>42732</v>
      </c>
      <c r="H42" s="86" t="s">
        <v>1861</v>
      </c>
      <c r="I42" s="96">
        <v>4.2600000000000007</v>
      </c>
      <c r="J42" s="99" t="s">
        <v>175</v>
      </c>
      <c r="K42" s="100">
        <v>2.1613000000000004E-2</v>
      </c>
      <c r="L42" s="100">
        <v>1.24E-2</v>
      </c>
      <c r="M42" s="96">
        <v>343695.87999999995</v>
      </c>
      <c r="N42" s="98">
        <v>105.27</v>
      </c>
      <c r="O42" s="96">
        <v>361.80866999999995</v>
      </c>
      <c r="P42" s="97">
        <v>1.104679978314412E-2</v>
      </c>
      <c r="Q42" s="97">
        <f>O42/'סכום נכסי הקרן'!$C$42</f>
        <v>5.9052768517020549E-4</v>
      </c>
    </row>
    <row r="43" spans="1:17" s="134" customFormat="1">
      <c r="A43" s="144"/>
      <c r="B43" s="89" t="s">
        <v>1955</v>
      </c>
      <c r="C43" s="99" t="s">
        <v>1875</v>
      </c>
      <c r="D43" s="86">
        <v>90145980</v>
      </c>
      <c r="E43" s="99"/>
      <c r="F43" s="86" t="s">
        <v>1878</v>
      </c>
      <c r="G43" s="113">
        <v>42242</v>
      </c>
      <c r="H43" s="86" t="s">
        <v>1861</v>
      </c>
      <c r="I43" s="96">
        <v>5.63</v>
      </c>
      <c r="J43" s="99" t="s">
        <v>175</v>
      </c>
      <c r="K43" s="100">
        <v>2.3599999999999999E-2</v>
      </c>
      <c r="L43" s="100">
        <v>1.11E-2</v>
      </c>
      <c r="M43" s="96">
        <v>586099.1399999999</v>
      </c>
      <c r="N43" s="98">
        <v>107.15</v>
      </c>
      <c r="O43" s="96">
        <v>628.00523999999984</v>
      </c>
      <c r="P43" s="97">
        <v>1.9174355741794054E-2</v>
      </c>
      <c r="Q43" s="97">
        <f>O43/'סכום נכסי הקרן'!$C$42</f>
        <v>1.0250016414807288E-3</v>
      </c>
    </row>
    <row r="44" spans="1:17" s="134" customFormat="1">
      <c r="A44" s="144"/>
      <c r="B44" s="89" t="s">
        <v>1956</v>
      </c>
      <c r="C44" s="99" t="s">
        <v>1875</v>
      </c>
      <c r="D44" s="86">
        <v>90143221</v>
      </c>
      <c r="E44" s="99"/>
      <c r="F44" s="86" t="s">
        <v>477</v>
      </c>
      <c r="G44" s="113">
        <v>42516</v>
      </c>
      <c r="H44" s="86" t="s">
        <v>327</v>
      </c>
      <c r="I44" s="96">
        <v>5.7499999999999991</v>
      </c>
      <c r="J44" s="99" t="s">
        <v>175</v>
      </c>
      <c r="K44" s="100">
        <v>2.3269999999999999E-2</v>
      </c>
      <c r="L44" s="100">
        <v>1.5499999999999998E-2</v>
      </c>
      <c r="M44" s="96">
        <v>568292.69999999984</v>
      </c>
      <c r="N44" s="98">
        <v>106.28</v>
      </c>
      <c r="O44" s="96">
        <v>603.98148000000003</v>
      </c>
      <c r="P44" s="97">
        <v>1.8440858485472628E-2</v>
      </c>
      <c r="Q44" s="97">
        <f>O44/'סכום נכסי הקרן'!$C$42</f>
        <v>9.8579115108014077E-4</v>
      </c>
    </row>
    <row r="45" spans="1:17" s="134" customFormat="1">
      <c r="A45" s="144"/>
      <c r="B45" s="89" t="s">
        <v>1957</v>
      </c>
      <c r="C45" s="99" t="s">
        <v>1875</v>
      </c>
      <c r="D45" s="86">
        <v>95350502</v>
      </c>
      <c r="E45" s="99"/>
      <c r="F45" s="86" t="s">
        <v>477</v>
      </c>
      <c r="G45" s="113">
        <v>41767</v>
      </c>
      <c r="H45" s="86" t="s">
        <v>171</v>
      </c>
      <c r="I45" s="96">
        <v>6.73</v>
      </c>
      <c r="J45" s="99" t="s">
        <v>175</v>
      </c>
      <c r="K45" s="100">
        <v>5.3499999999999999E-2</v>
      </c>
      <c r="L45" s="100">
        <v>2.0200000000000006E-2</v>
      </c>
      <c r="M45" s="96">
        <v>9356.0099999999984</v>
      </c>
      <c r="N45" s="98">
        <v>125.68</v>
      </c>
      <c r="O45" s="96">
        <v>11.758639999999998</v>
      </c>
      <c r="P45" s="97">
        <v>3.5901666425536396E-4</v>
      </c>
      <c r="Q45" s="97">
        <f>O45/'סכום נכסי הקרן'!$C$42</f>
        <v>1.9191918369313217E-5</v>
      </c>
    </row>
    <row r="46" spans="1:17" s="134" customFormat="1">
      <c r="A46" s="144"/>
      <c r="B46" s="89" t="s">
        <v>1957</v>
      </c>
      <c r="C46" s="99" t="s">
        <v>1875</v>
      </c>
      <c r="D46" s="86">
        <v>95350101</v>
      </c>
      <c r="E46" s="99"/>
      <c r="F46" s="86" t="s">
        <v>477</v>
      </c>
      <c r="G46" s="113">
        <v>41269</v>
      </c>
      <c r="H46" s="86" t="s">
        <v>171</v>
      </c>
      <c r="I46" s="96">
        <v>6.8500000000000005</v>
      </c>
      <c r="J46" s="99" t="s">
        <v>175</v>
      </c>
      <c r="K46" s="100">
        <v>5.3499999999999999E-2</v>
      </c>
      <c r="L46" s="100">
        <v>1.3100000000000001E-2</v>
      </c>
      <c r="M46" s="96">
        <v>46467.069999999992</v>
      </c>
      <c r="N46" s="98">
        <v>133.72999999999999</v>
      </c>
      <c r="O46" s="96">
        <v>62.140419999999992</v>
      </c>
      <c r="P46" s="97">
        <v>1.8972811739986345E-3</v>
      </c>
      <c r="Q46" s="97">
        <f>O46/'סכום נכסי הקרן'!$C$42</f>
        <v>1.0142277236779412E-4</v>
      </c>
    </row>
    <row r="47" spans="1:17" s="134" customFormat="1">
      <c r="A47" s="144"/>
      <c r="B47" s="89" t="s">
        <v>1957</v>
      </c>
      <c r="C47" s="99" t="s">
        <v>1875</v>
      </c>
      <c r="D47" s="86">
        <v>95350102</v>
      </c>
      <c r="E47" s="99"/>
      <c r="F47" s="86" t="s">
        <v>477</v>
      </c>
      <c r="G47" s="113">
        <v>41767</v>
      </c>
      <c r="H47" s="86" t="s">
        <v>171</v>
      </c>
      <c r="I47" s="96">
        <v>7.160000000000001</v>
      </c>
      <c r="J47" s="99" t="s">
        <v>175</v>
      </c>
      <c r="K47" s="100">
        <v>5.3499999999999999E-2</v>
      </c>
      <c r="L47" s="100">
        <v>2.2199999999999998E-2</v>
      </c>
      <c r="M47" s="96">
        <v>7322.1099999999988</v>
      </c>
      <c r="N47" s="98">
        <v>125.68</v>
      </c>
      <c r="O47" s="96">
        <v>9.2024299999999979</v>
      </c>
      <c r="P47" s="97">
        <v>2.8097005449979662E-4</v>
      </c>
      <c r="Q47" s="97">
        <f>O47/'סכום נכסי הקרן'!$C$42</f>
        <v>1.5019788458471306E-5</v>
      </c>
    </row>
    <row r="48" spans="1:17" s="134" customFormat="1">
      <c r="A48" s="144"/>
      <c r="B48" s="89" t="s">
        <v>1957</v>
      </c>
      <c r="C48" s="99" t="s">
        <v>1875</v>
      </c>
      <c r="D48" s="86">
        <v>95350202</v>
      </c>
      <c r="E48" s="99"/>
      <c r="F48" s="86" t="s">
        <v>477</v>
      </c>
      <c r="G48" s="113">
        <v>41767</v>
      </c>
      <c r="H48" s="86" t="s">
        <v>171</v>
      </c>
      <c r="I48" s="96">
        <v>6.7299999999999978</v>
      </c>
      <c r="J48" s="99" t="s">
        <v>175</v>
      </c>
      <c r="K48" s="100">
        <v>5.3499999999999999E-2</v>
      </c>
      <c r="L48" s="100">
        <v>2.0199999999999996E-2</v>
      </c>
      <c r="M48" s="96">
        <v>9355.8700000000008</v>
      </c>
      <c r="N48" s="98">
        <v>125.68</v>
      </c>
      <c r="O48" s="96">
        <v>11.75845</v>
      </c>
      <c r="P48" s="97">
        <v>3.590108631451839E-4</v>
      </c>
      <c r="Q48" s="97">
        <f>O48/'סכום נכסי הקרן'!$C$42</f>
        <v>1.9191608259939164E-5</v>
      </c>
    </row>
    <row r="49" spans="1:17" s="134" customFormat="1">
      <c r="A49" s="144"/>
      <c r="B49" s="89" t="s">
        <v>1957</v>
      </c>
      <c r="C49" s="99" t="s">
        <v>1875</v>
      </c>
      <c r="D49" s="86">
        <v>95350201</v>
      </c>
      <c r="E49" s="99"/>
      <c r="F49" s="86" t="s">
        <v>477</v>
      </c>
      <c r="G49" s="113">
        <v>41269</v>
      </c>
      <c r="H49" s="86" t="s">
        <v>171</v>
      </c>
      <c r="I49" s="96">
        <v>6.8499999999999988</v>
      </c>
      <c r="J49" s="99" t="s">
        <v>175</v>
      </c>
      <c r="K49" s="100">
        <v>5.3499999999999999E-2</v>
      </c>
      <c r="L49" s="100">
        <v>1.3099999999999995E-2</v>
      </c>
      <c r="M49" s="96">
        <v>49370.639999999992</v>
      </c>
      <c r="N49" s="98">
        <v>133.72999999999999</v>
      </c>
      <c r="O49" s="96">
        <v>66.023350000000008</v>
      </c>
      <c r="P49" s="97">
        <v>2.0158354095341289E-3</v>
      </c>
      <c r="Q49" s="97">
        <f>O49/'סכום נכסי הקרן'!$C$42</f>
        <v>1.0776031442995076E-4</v>
      </c>
    </row>
    <row r="50" spans="1:17" s="134" customFormat="1">
      <c r="A50" s="144"/>
      <c r="B50" s="89" t="s">
        <v>1957</v>
      </c>
      <c r="C50" s="99" t="s">
        <v>1875</v>
      </c>
      <c r="D50" s="86">
        <v>95350301</v>
      </c>
      <c r="E50" s="99"/>
      <c r="F50" s="86" t="s">
        <v>477</v>
      </c>
      <c r="G50" s="113">
        <v>41281</v>
      </c>
      <c r="H50" s="86" t="s">
        <v>171</v>
      </c>
      <c r="I50" s="96">
        <v>6.8500000000000014</v>
      </c>
      <c r="J50" s="99" t="s">
        <v>175</v>
      </c>
      <c r="K50" s="100">
        <v>5.3499999999999999E-2</v>
      </c>
      <c r="L50" s="100">
        <v>1.3200000000000003E-2</v>
      </c>
      <c r="M50" s="96">
        <v>62200.669999999991</v>
      </c>
      <c r="N50" s="98">
        <v>133.65</v>
      </c>
      <c r="O50" s="96">
        <v>83.131189999999989</v>
      </c>
      <c r="P50" s="97">
        <v>2.5381746978714267E-3</v>
      </c>
      <c r="Q50" s="97">
        <f>O50/'סכום נכסי הקרן'!$C$42</f>
        <v>1.3568295418720766E-4</v>
      </c>
    </row>
    <row r="51" spans="1:17" s="134" customFormat="1">
      <c r="A51" s="144"/>
      <c r="B51" s="89" t="s">
        <v>1957</v>
      </c>
      <c r="C51" s="99" t="s">
        <v>1875</v>
      </c>
      <c r="D51" s="86">
        <v>95350302</v>
      </c>
      <c r="E51" s="99"/>
      <c r="F51" s="86" t="s">
        <v>477</v>
      </c>
      <c r="G51" s="113">
        <v>41767</v>
      </c>
      <c r="H51" s="86" t="s">
        <v>171</v>
      </c>
      <c r="I51" s="96">
        <v>6.7299999999999995</v>
      </c>
      <c r="J51" s="99" t="s">
        <v>175</v>
      </c>
      <c r="K51" s="100">
        <v>5.3499999999999999E-2</v>
      </c>
      <c r="L51" s="100">
        <v>2.0199999999999999E-2</v>
      </c>
      <c r="M51" s="96">
        <v>10983.12</v>
      </c>
      <c r="N51" s="98">
        <v>125.68</v>
      </c>
      <c r="O51" s="96">
        <v>13.803579999999998</v>
      </c>
      <c r="P51" s="97">
        <v>4.2145309715937025E-4</v>
      </c>
      <c r="Q51" s="97">
        <f>O51/'סכום נכסי הקרן'!$C$42</f>
        <v>2.252957659765794E-5</v>
      </c>
    </row>
    <row r="52" spans="1:17" s="134" customFormat="1">
      <c r="A52" s="144"/>
      <c r="B52" s="89" t="s">
        <v>1957</v>
      </c>
      <c r="C52" s="99" t="s">
        <v>1875</v>
      </c>
      <c r="D52" s="86">
        <v>95350401</v>
      </c>
      <c r="E52" s="99"/>
      <c r="F52" s="86" t="s">
        <v>477</v>
      </c>
      <c r="G52" s="113">
        <v>41281</v>
      </c>
      <c r="H52" s="86" t="s">
        <v>171</v>
      </c>
      <c r="I52" s="96">
        <v>6.85</v>
      </c>
      <c r="J52" s="99" t="s">
        <v>175</v>
      </c>
      <c r="K52" s="100">
        <v>5.3499999999999999E-2</v>
      </c>
      <c r="L52" s="100">
        <v>1.3199999999999998E-2</v>
      </c>
      <c r="M52" s="96">
        <v>44805.55999999999</v>
      </c>
      <c r="N52" s="98">
        <v>133.65</v>
      </c>
      <c r="O52" s="96">
        <v>59.882639999999995</v>
      </c>
      <c r="P52" s="97">
        <v>1.8283462764065257E-3</v>
      </c>
      <c r="Q52" s="97">
        <f>O52/'סכום נכסי הקרן'!$C$42</f>
        <v>9.7737726354320782E-5</v>
      </c>
    </row>
    <row r="53" spans="1:17" s="134" customFormat="1">
      <c r="A53" s="144"/>
      <c r="B53" s="89" t="s">
        <v>1957</v>
      </c>
      <c r="C53" s="99" t="s">
        <v>1875</v>
      </c>
      <c r="D53" s="86">
        <v>95350402</v>
      </c>
      <c r="E53" s="99"/>
      <c r="F53" s="86" t="s">
        <v>477</v>
      </c>
      <c r="G53" s="113">
        <v>41767</v>
      </c>
      <c r="H53" s="86" t="s">
        <v>171</v>
      </c>
      <c r="I53" s="96">
        <v>6.73</v>
      </c>
      <c r="J53" s="99" t="s">
        <v>175</v>
      </c>
      <c r="K53" s="100">
        <v>5.3499999999999999E-2</v>
      </c>
      <c r="L53" s="100">
        <v>2.0199999999999999E-2</v>
      </c>
      <c r="M53" s="96">
        <v>8949.23</v>
      </c>
      <c r="N53" s="98">
        <v>125.68</v>
      </c>
      <c r="O53" s="96">
        <v>11.247409999999999</v>
      </c>
      <c r="P53" s="97">
        <v>3.4340770869015664E-4</v>
      </c>
      <c r="Q53" s="97">
        <f>O53/'סכום נכסי הקרן'!$C$42</f>
        <v>1.835751197300004E-5</v>
      </c>
    </row>
    <row r="54" spans="1:17" s="134" customFormat="1">
      <c r="A54" s="144"/>
      <c r="B54" s="89" t="s">
        <v>1957</v>
      </c>
      <c r="C54" s="99" t="s">
        <v>1875</v>
      </c>
      <c r="D54" s="86">
        <v>95350501</v>
      </c>
      <c r="E54" s="99"/>
      <c r="F54" s="86" t="s">
        <v>477</v>
      </c>
      <c r="G54" s="113">
        <v>41281</v>
      </c>
      <c r="H54" s="86" t="s">
        <v>171</v>
      </c>
      <c r="I54" s="96">
        <v>6.85</v>
      </c>
      <c r="J54" s="99" t="s">
        <v>175</v>
      </c>
      <c r="K54" s="100">
        <v>5.3499999999999999E-2</v>
      </c>
      <c r="L54" s="100">
        <v>1.3199999999999998E-2</v>
      </c>
      <c r="M54" s="96">
        <v>53810.619999999988</v>
      </c>
      <c r="N54" s="98">
        <v>133.65</v>
      </c>
      <c r="O54" s="96">
        <v>71.917879999999997</v>
      </c>
      <c r="P54" s="97">
        <v>2.1958081357978097E-3</v>
      </c>
      <c r="Q54" s="97">
        <f>O54/'סכום נכסי הקרן'!$C$42</f>
        <v>1.1738109868607797E-4</v>
      </c>
    </row>
    <row r="55" spans="1:17" s="134" customFormat="1">
      <c r="A55" s="144"/>
      <c r="B55" s="89" t="s">
        <v>1958</v>
      </c>
      <c r="C55" s="99" t="s">
        <v>1876</v>
      </c>
      <c r="D55" s="86">
        <v>4069</v>
      </c>
      <c r="E55" s="99"/>
      <c r="F55" s="86" t="s">
        <v>564</v>
      </c>
      <c r="G55" s="113">
        <v>42052</v>
      </c>
      <c r="H55" s="86" t="s">
        <v>171</v>
      </c>
      <c r="I55" s="96">
        <v>6.0600000000000005</v>
      </c>
      <c r="J55" s="99" t="s">
        <v>175</v>
      </c>
      <c r="K55" s="100">
        <v>2.9779E-2</v>
      </c>
      <c r="L55" s="100">
        <v>1.4100000000000001E-2</v>
      </c>
      <c r="M55" s="96">
        <v>270303.17999999993</v>
      </c>
      <c r="N55" s="98">
        <v>111.45</v>
      </c>
      <c r="O55" s="96">
        <v>301.25288999999998</v>
      </c>
      <c r="P55" s="97">
        <v>9.1979010893341491E-3</v>
      </c>
      <c r="Q55" s="97">
        <f>O55/'סכום נכסי הקרן'!$C$42</f>
        <v>4.9169129026823636E-4</v>
      </c>
    </row>
    <row r="56" spans="1:17" s="134" customFormat="1">
      <c r="A56" s="144"/>
      <c r="B56" s="89" t="s">
        <v>1959</v>
      </c>
      <c r="C56" s="99" t="s">
        <v>1876</v>
      </c>
      <c r="D56" s="86">
        <v>2963</v>
      </c>
      <c r="E56" s="99"/>
      <c r="F56" s="86" t="s">
        <v>564</v>
      </c>
      <c r="G56" s="113">
        <v>41423</v>
      </c>
      <c r="H56" s="86" t="s">
        <v>171</v>
      </c>
      <c r="I56" s="96">
        <v>5.2399999999999984</v>
      </c>
      <c r="J56" s="99" t="s">
        <v>175</v>
      </c>
      <c r="K56" s="100">
        <v>0.05</v>
      </c>
      <c r="L56" s="100">
        <v>1.3199999999999998E-2</v>
      </c>
      <c r="M56" s="96">
        <v>126597.89999999998</v>
      </c>
      <c r="N56" s="98">
        <v>121.56</v>
      </c>
      <c r="O56" s="96">
        <v>153.89239999999998</v>
      </c>
      <c r="P56" s="97">
        <v>4.6986672015005282E-3</v>
      </c>
      <c r="Q56" s="97">
        <f>O56/'סכום נכסי הקרן'!$C$42</f>
        <v>2.511761886117525E-4</v>
      </c>
    </row>
    <row r="57" spans="1:17" s="134" customFormat="1">
      <c r="A57" s="144"/>
      <c r="B57" s="89" t="s">
        <v>1959</v>
      </c>
      <c r="C57" s="99" t="s">
        <v>1876</v>
      </c>
      <c r="D57" s="86">
        <v>2968</v>
      </c>
      <c r="E57" s="99"/>
      <c r="F57" s="86" t="s">
        <v>564</v>
      </c>
      <c r="G57" s="113">
        <v>41423</v>
      </c>
      <c r="H57" s="86" t="s">
        <v>171</v>
      </c>
      <c r="I57" s="96">
        <v>5.24</v>
      </c>
      <c r="J57" s="99" t="s">
        <v>175</v>
      </c>
      <c r="K57" s="100">
        <v>0.05</v>
      </c>
      <c r="L57" s="100">
        <v>1.3199999999999998E-2</v>
      </c>
      <c r="M57" s="96">
        <v>40716.399999999994</v>
      </c>
      <c r="N57" s="98">
        <v>121.56</v>
      </c>
      <c r="O57" s="96">
        <v>49.494859999999996</v>
      </c>
      <c r="P57" s="97">
        <v>1.5111849274224098E-3</v>
      </c>
      <c r="Q57" s="97">
        <f>O57/'סכום נכסי הקרן'!$C$42</f>
        <v>8.0783263440379675E-5</v>
      </c>
    </row>
    <row r="58" spans="1:17" s="134" customFormat="1">
      <c r="A58" s="144"/>
      <c r="B58" s="89" t="s">
        <v>1959</v>
      </c>
      <c r="C58" s="99" t="s">
        <v>1876</v>
      </c>
      <c r="D58" s="86">
        <v>4605</v>
      </c>
      <c r="E58" s="99"/>
      <c r="F58" s="86" t="s">
        <v>564</v>
      </c>
      <c r="G58" s="113">
        <v>42352</v>
      </c>
      <c r="H58" s="86" t="s">
        <v>171</v>
      </c>
      <c r="I58" s="96">
        <v>7.2299999999999986</v>
      </c>
      <c r="J58" s="99" t="s">
        <v>175</v>
      </c>
      <c r="K58" s="100">
        <v>0.05</v>
      </c>
      <c r="L58" s="100">
        <v>2.2099999999999995E-2</v>
      </c>
      <c r="M58" s="96">
        <v>121775.94999999998</v>
      </c>
      <c r="N58" s="98">
        <v>121.62</v>
      </c>
      <c r="O58" s="96">
        <v>148.10389999999998</v>
      </c>
      <c r="P58" s="97">
        <v>4.5219318000389499E-3</v>
      </c>
      <c r="Q58" s="97">
        <f>O58/'סכום נכסי הקרן'!$C$42</f>
        <v>2.4172846170789547E-4</v>
      </c>
    </row>
    <row r="59" spans="1:17" s="134" customFormat="1">
      <c r="A59" s="144"/>
      <c r="B59" s="89" t="s">
        <v>1959</v>
      </c>
      <c r="C59" s="99" t="s">
        <v>1876</v>
      </c>
      <c r="D59" s="86">
        <v>4606</v>
      </c>
      <c r="E59" s="99"/>
      <c r="F59" s="86" t="s">
        <v>564</v>
      </c>
      <c r="G59" s="113">
        <v>42352</v>
      </c>
      <c r="H59" s="86" t="s">
        <v>171</v>
      </c>
      <c r="I59" s="96">
        <v>9.2900000000000009</v>
      </c>
      <c r="J59" s="99" t="s">
        <v>175</v>
      </c>
      <c r="K59" s="100">
        <v>4.0999999999999995E-2</v>
      </c>
      <c r="L59" s="100">
        <v>2.3099999999999996E-2</v>
      </c>
      <c r="M59" s="96">
        <v>319015.62999999995</v>
      </c>
      <c r="N59" s="98">
        <v>117.9</v>
      </c>
      <c r="O59" s="96">
        <v>376.11941999999993</v>
      </c>
      <c r="P59" s="97">
        <v>1.1483737875303796E-2</v>
      </c>
      <c r="Q59" s="97">
        <f>O59/'סכום נכסי הקרן'!$C$42</f>
        <v>6.138850416164993E-4</v>
      </c>
    </row>
    <row r="60" spans="1:17" s="134" customFormat="1">
      <c r="A60" s="144"/>
      <c r="B60" s="89" t="s">
        <v>1959</v>
      </c>
      <c r="C60" s="99" t="s">
        <v>1876</v>
      </c>
      <c r="D60" s="86">
        <v>5150</v>
      </c>
      <c r="E60" s="99"/>
      <c r="F60" s="86" t="s">
        <v>564</v>
      </c>
      <c r="G60" s="113">
        <v>42631</v>
      </c>
      <c r="H60" s="86" t="s">
        <v>171</v>
      </c>
      <c r="I60" s="96">
        <v>9.1300000000000008</v>
      </c>
      <c r="J60" s="99" t="s">
        <v>175</v>
      </c>
      <c r="K60" s="100">
        <v>4.0999999999999995E-2</v>
      </c>
      <c r="L60" s="100">
        <v>2.8100000000000003E-2</v>
      </c>
      <c r="M60" s="96">
        <v>94668.13</v>
      </c>
      <c r="N60" s="98">
        <v>113.12</v>
      </c>
      <c r="O60" s="96">
        <v>107.08858999999998</v>
      </c>
      <c r="P60" s="97">
        <v>3.2696458401320497E-3</v>
      </c>
      <c r="Q60" s="97">
        <f>O60/'סכום נכסי הקרן'!$C$42</f>
        <v>1.7478513480851968E-4</v>
      </c>
    </row>
    <row r="61" spans="1:17" s="134" customFormat="1">
      <c r="A61" s="144"/>
      <c r="B61" s="89" t="s">
        <v>1960</v>
      </c>
      <c r="C61" s="99" t="s">
        <v>1875</v>
      </c>
      <c r="D61" s="86">
        <v>90135664</v>
      </c>
      <c r="E61" s="99"/>
      <c r="F61" s="86" t="s">
        <v>1879</v>
      </c>
      <c r="G61" s="113">
        <v>42093</v>
      </c>
      <c r="H61" s="86" t="s">
        <v>1861</v>
      </c>
      <c r="I61" s="96">
        <v>1.9000000000000001</v>
      </c>
      <c r="J61" s="99" t="s">
        <v>175</v>
      </c>
      <c r="K61" s="100">
        <v>4.4000000000000004E-2</v>
      </c>
      <c r="L61" s="100">
        <v>3.44E-2</v>
      </c>
      <c r="M61" s="96">
        <v>27303.669999999995</v>
      </c>
      <c r="N61" s="98">
        <v>101.95</v>
      </c>
      <c r="O61" s="96">
        <v>27.836089999999995</v>
      </c>
      <c r="P61" s="97">
        <v>8.4989592144262384E-4</v>
      </c>
      <c r="Q61" s="97">
        <f>O61/'סכום נכסי הקרן'!$C$42</f>
        <v>4.5432802347963366E-5</v>
      </c>
    </row>
    <row r="62" spans="1:17" s="134" customFormat="1">
      <c r="A62" s="144"/>
      <c r="B62" s="89" t="s">
        <v>1960</v>
      </c>
      <c r="C62" s="99" t="s">
        <v>1875</v>
      </c>
      <c r="D62" s="86">
        <v>90135667</v>
      </c>
      <c r="E62" s="99"/>
      <c r="F62" s="86" t="s">
        <v>1879</v>
      </c>
      <c r="G62" s="113">
        <v>42093</v>
      </c>
      <c r="H62" s="86" t="s">
        <v>1861</v>
      </c>
      <c r="I62" s="96">
        <v>1.8900000000000001</v>
      </c>
      <c r="J62" s="99" t="s">
        <v>175</v>
      </c>
      <c r="K62" s="100">
        <v>4.4500000000000005E-2</v>
      </c>
      <c r="L62" s="100">
        <v>3.4800000000000005E-2</v>
      </c>
      <c r="M62" s="96">
        <v>16179.959999999997</v>
      </c>
      <c r="N62" s="98">
        <v>103.06</v>
      </c>
      <c r="O62" s="96">
        <v>16.675069999999995</v>
      </c>
      <c r="P62" s="97">
        <v>5.0912588595489704E-4</v>
      </c>
      <c r="Q62" s="97">
        <f>O62/'סכום נכסי הקרן'!$C$42</f>
        <v>2.7216292210883547E-5</v>
      </c>
    </row>
    <row r="63" spans="1:17" s="134" customFormat="1">
      <c r="A63" s="144"/>
      <c r="B63" s="89" t="s">
        <v>1960</v>
      </c>
      <c r="C63" s="99" t="s">
        <v>1875</v>
      </c>
      <c r="D63" s="86">
        <v>4985</v>
      </c>
      <c r="E63" s="99"/>
      <c r="F63" s="86" t="s">
        <v>1879</v>
      </c>
      <c r="G63" s="113">
        <v>42551</v>
      </c>
      <c r="H63" s="86" t="s">
        <v>1861</v>
      </c>
      <c r="I63" s="96">
        <v>1.89</v>
      </c>
      <c r="J63" s="99" t="s">
        <v>175</v>
      </c>
      <c r="K63" s="100">
        <v>4.4500000000000005E-2</v>
      </c>
      <c r="L63" s="100">
        <v>3.4800000000000011E-2</v>
      </c>
      <c r="M63" s="96">
        <v>18524.519999999997</v>
      </c>
      <c r="N63" s="98">
        <v>103.06</v>
      </c>
      <c r="O63" s="96">
        <v>19.091369999999994</v>
      </c>
      <c r="P63" s="97">
        <v>5.8290074136676747E-4</v>
      </c>
      <c r="Q63" s="97">
        <f>O63/'סכום נכסי הקרן'!$C$42</f>
        <v>3.1160067371596989E-5</v>
      </c>
    </row>
    <row r="64" spans="1:17" s="134" customFormat="1">
      <c r="A64" s="144"/>
      <c r="B64" s="89" t="s">
        <v>1960</v>
      </c>
      <c r="C64" s="99" t="s">
        <v>1875</v>
      </c>
      <c r="D64" s="86">
        <v>4987</v>
      </c>
      <c r="E64" s="99"/>
      <c r="F64" s="86" t="s">
        <v>1879</v>
      </c>
      <c r="G64" s="113">
        <v>42551</v>
      </c>
      <c r="H64" s="86" t="s">
        <v>1861</v>
      </c>
      <c r="I64" s="96">
        <v>2.5000000000000009</v>
      </c>
      <c r="J64" s="99" t="s">
        <v>175</v>
      </c>
      <c r="K64" s="100">
        <v>3.4000000000000002E-2</v>
      </c>
      <c r="L64" s="100">
        <v>2.4200000000000003E-2</v>
      </c>
      <c r="M64" s="96">
        <v>71670.7</v>
      </c>
      <c r="N64" s="98">
        <v>105.06</v>
      </c>
      <c r="O64" s="96">
        <v>75.297229999999985</v>
      </c>
      <c r="P64" s="97">
        <v>2.2989869867832435E-3</v>
      </c>
      <c r="Q64" s="97">
        <f>O64/'סכום נכסי הקרן'!$C$42</f>
        <v>1.2289672033461373E-4</v>
      </c>
    </row>
    <row r="65" spans="1:17" s="134" customFormat="1">
      <c r="A65" s="144"/>
      <c r="B65" s="89" t="s">
        <v>1960</v>
      </c>
      <c r="C65" s="99" t="s">
        <v>1875</v>
      </c>
      <c r="D65" s="86">
        <v>90135663</v>
      </c>
      <c r="E65" s="99"/>
      <c r="F65" s="86" t="s">
        <v>1879</v>
      </c>
      <c r="G65" s="113">
        <v>42093</v>
      </c>
      <c r="H65" s="86" t="s">
        <v>1861</v>
      </c>
      <c r="I65" s="96">
        <v>2.4999999999999996</v>
      </c>
      <c r="J65" s="99" t="s">
        <v>175</v>
      </c>
      <c r="K65" s="100">
        <v>3.4000000000000002E-2</v>
      </c>
      <c r="L65" s="100">
        <v>2.4199999999999996E-2</v>
      </c>
      <c r="M65" s="96">
        <v>65167.829999999987</v>
      </c>
      <c r="N65" s="98">
        <v>105.06</v>
      </c>
      <c r="O65" s="96">
        <v>68.465310000000002</v>
      </c>
      <c r="P65" s="97">
        <v>2.0903937201419056E-3</v>
      </c>
      <c r="Q65" s="97">
        <f>O65/'סכום נכסי הקרן'!$C$42</f>
        <v>1.1174597067770799E-4</v>
      </c>
    </row>
    <row r="66" spans="1:17" s="134" customFormat="1">
      <c r="A66" s="144"/>
      <c r="B66" s="89" t="s">
        <v>1960</v>
      </c>
      <c r="C66" s="99" t="s">
        <v>1875</v>
      </c>
      <c r="D66" s="86">
        <v>90135666</v>
      </c>
      <c r="E66" s="99"/>
      <c r="F66" s="86" t="s">
        <v>1879</v>
      </c>
      <c r="G66" s="113">
        <v>42093</v>
      </c>
      <c r="H66" s="86" t="s">
        <v>1861</v>
      </c>
      <c r="I66" s="96">
        <v>1.9000000000000001</v>
      </c>
      <c r="J66" s="99" t="s">
        <v>175</v>
      </c>
      <c r="K66" s="100">
        <v>4.4000000000000004E-2</v>
      </c>
      <c r="L66" s="100">
        <v>3.44E-2</v>
      </c>
      <c r="M66" s="96">
        <v>12134.919999999998</v>
      </c>
      <c r="N66" s="98">
        <v>101.95</v>
      </c>
      <c r="O66" s="96">
        <v>12.371549999999997</v>
      </c>
      <c r="P66" s="97">
        <v>3.7773012973170775E-4</v>
      </c>
      <c r="Q66" s="97">
        <f>O66/'סכום נכסי הקרן'!$C$42</f>
        <v>2.0192282245385259E-5</v>
      </c>
    </row>
    <row r="67" spans="1:17" s="134" customFormat="1">
      <c r="A67" s="144"/>
      <c r="B67" s="89" t="s">
        <v>1960</v>
      </c>
      <c r="C67" s="99" t="s">
        <v>1875</v>
      </c>
      <c r="D67" s="86">
        <v>4983</v>
      </c>
      <c r="E67" s="99"/>
      <c r="F67" s="86" t="s">
        <v>1879</v>
      </c>
      <c r="G67" s="113">
        <v>42551</v>
      </c>
      <c r="H67" s="86" t="s">
        <v>1861</v>
      </c>
      <c r="I67" s="96">
        <v>1.9</v>
      </c>
      <c r="J67" s="99" t="s">
        <v>175</v>
      </c>
      <c r="K67" s="100">
        <v>4.4000000000000004E-2</v>
      </c>
      <c r="L67" s="100">
        <v>3.4400000000000007E-2</v>
      </c>
      <c r="M67" s="96">
        <v>14497.419999999998</v>
      </c>
      <c r="N67" s="98">
        <v>101.95</v>
      </c>
      <c r="O67" s="96">
        <v>14.780119999999997</v>
      </c>
      <c r="P67" s="97">
        <v>4.5126897155572325E-4</v>
      </c>
      <c r="Q67" s="97">
        <f>O67/'סכום נכסי הקרן'!$C$42</f>
        <v>2.4123440851038356E-5</v>
      </c>
    </row>
    <row r="68" spans="1:17" s="134" customFormat="1">
      <c r="A68" s="144"/>
      <c r="B68" s="89" t="s">
        <v>1960</v>
      </c>
      <c r="C68" s="99" t="s">
        <v>1875</v>
      </c>
      <c r="D68" s="86">
        <v>90135661</v>
      </c>
      <c r="E68" s="99"/>
      <c r="F68" s="86" t="s">
        <v>1879</v>
      </c>
      <c r="G68" s="113">
        <v>42093</v>
      </c>
      <c r="H68" s="86" t="s">
        <v>1861</v>
      </c>
      <c r="I68" s="96">
        <v>2.86</v>
      </c>
      <c r="J68" s="99" t="s">
        <v>175</v>
      </c>
      <c r="K68" s="100">
        <v>3.5000000000000003E-2</v>
      </c>
      <c r="L68" s="100">
        <v>2.4899999999999999E-2</v>
      </c>
      <c r="M68" s="96">
        <v>24269.909999999996</v>
      </c>
      <c r="N68" s="98">
        <v>106.23</v>
      </c>
      <c r="O68" s="96">
        <v>25.781939999999995</v>
      </c>
      <c r="P68" s="97">
        <v>7.8717828735567531E-4</v>
      </c>
      <c r="Q68" s="97">
        <f>O68/'סכום נכסי הקרן'!$C$42</f>
        <v>4.208011197574985E-5</v>
      </c>
    </row>
    <row r="69" spans="1:17" s="134" customFormat="1">
      <c r="A69" s="144"/>
      <c r="B69" s="89" t="s">
        <v>1960</v>
      </c>
      <c r="C69" s="99" t="s">
        <v>1875</v>
      </c>
      <c r="D69" s="86">
        <v>4989</v>
      </c>
      <c r="E69" s="99"/>
      <c r="F69" s="86" t="s">
        <v>1879</v>
      </c>
      <c r="G69" s="113">
        <v>42551</v>
      </c>
      <c r="H69" s="86" t="s">
        <v>1861</v>
      </c>
      <c r="I69" s="96">
        <v>2.8600000000000003</v>
      </c>
      <c r="J69" s="99" t="s">
        <v>175</v>
      </c>
      <c r="K69" s="100">
        <v>3.5000000000000003E-2</v>
      </c>
      <c r="L69" s="100">
        <v>2.4900000000000002E-2</v>
      </c>
      <c r="M69" s="96">
        <v>23817.229999999996</v>
      </c>
      <c r="N69" s="98">
        <v>106.23</v>
      </c>
      <c r="O69" s="96">
        <v>25.301039999999993</v>
      </c>
      <c r="P69" s="97">
        <v>7.7249537216817019E-4</v>
      </c>
      <c r="Q69" s="97">
        <f>O69/'סכום נכסי הקרן'!$C$42</f>
        <v>4.1295208828463877E-5</v>
      </c>
    </row>
    <row r="70" spans="1:17" s="134" customFormat="1">
      <c r="A70" s="144"/>
      <c r="B70" s="89" t="s">
        <v>1960</v>
      </c>
      <c r="C70" s="99" t="s">
        <v>1875</v>
      </c>
      <c r="D70" s="86">
        <v>4986</v>
      </c>
      <c r="E70" s="99"/>
      <c r="F70" s="86" t="s">
        <v>1879</v>
      </c>
      <c r="G70" s="113">
        <v>42551</v>
      </c>
      <c r="H70" s="86" t="s">
        <v>1861</v>
      </c>
      <c r="I70" s="96">
        <v>1.8999999999999997</v>
      </c>
      <c r="J70" s="99" t="s">
        <v>175</v>
      </c>
      <c r="K70" s="100">
        <v>4.4000000000000004E-2</v>
      </c>
      <c r="L70" s="100">
        <v>3.4399999999999993E-2</v>
      </c>
      <c r="M70" s="96">
        <v>32619.229999999996</v>
      </c>
      <c r="N70" s="98">
        <v>101.95</v>
      </c>
      <c r="O70" s="96">
        <v>33.255300000000005</v>
      </c>
      <c r="P70" s="97">
        <v>1.015356101965143E-3</v>
      </c>
      <c r="Q70" s="97">
        <f>O70/'סכום נכסי הקרן'!$C$42</f>
        <v>5.4277790879474333E-5</v>
      </c>
    </row>
    <row r="71" spans="1:17" s="134" customFormat="1">
      <c r="A71" s="144"/>
      <c r="B71" s="89" t="s">
        <v>1960</v>
      </c>
      <c r="C71" s="99" t="s">
        <v>1876</v>
      </c>
      <c r="D71" s="86">
        <v>507787</v>
      </c>
      <c r="E71" s="99"/>
      <c r="F71" s="86" t="s">
        <v>1879</v>
      </c>
      <c r="G71" s="113">
        <v>43184</v>
      </c>
      <c r="H71" s="86" t="s">
        <v>1861</v>
      </c>
      <c r="I71" s="96">
        <v>0.73</v>
      </c>
      <c r="J71" s="99" t="s">
        <v>175</v>
      </c>
      <c r="K71" s="100">
        <v>0.03</v>
      </c>
      <c r="L71" s="100">
        <v>2.9100000000000001E-2</v>
      </c>
      <c r="M71" s="96">
        <v>140254.15999999997</v>
      </c>
      <c r="N71" s="98">
        <v>100.14</v>
      </c>
      <c r="O71" s="96">
        <v>140.45050999999998</v>
      </c>
      <c r="P71" s="97">
        <v>4.2882572808730125E-3</v>
      </c>
      <c r="Q71" s="97">
        <f>O71/'סכום נכסי הקרן'!$C$42</f>
        <v>2.2923694601147837E-4</v>
      </c>
    </row>
    <row r="72" spans="1:17" s="134" customFormat="1">
      <c r="A72" s="144"/>
      <c r="B72" s="89" t="s">
        <v>1960</v>
      </c>
      <c r="C72" s="99" t="s">
        <v>1876</v>
      </c>
      <c r="D72" s="86">
        <v>469285</v>
      </c>
      <c r="E72" s="99"/>
      <c r="F72" s="86" t="s">
        <v>1879</v>
      </c>
      <c r="G72" s="113">
        <v>42871</v>
      </c>
      <c r="H72" s="86" t="s">
        <v>1861</v>
      </c>
      <c r="I72" s="96">
        <v>2.8600000000000003</v>
      </c>
      <c r="J72" s="99" t="s">
        <v>175</v>
      </c>
      <c r="K72" s="100">
        <v>4.7E-2</v>
      </c>
      <c r="L72" s="100">
        <v>4.1500000000000002E-2</v>
      </c>
      <c r="M72" s="96">
        <v>168321.18999999997</v>
      </c>
      <c r="N72" s="98">
        <v>102.91</v>
      </c>
      <c r="O72" s="96">
        <v>173.21933999999996</v>
      </c>
      <c r="P72" s="97">
        <v>5.288760403525895E-3</v>
      </c>
      <c r="Q72" s="97">
        <f>O72/'סכום נכסי הקרן'!$C$42</f>
        <v>2.8272074264254298E-4</v>
      </c>
    </row>
    <row r="73" spans="1:17" s="134" customFormat="1">
      <c r="A73" s="144"/>
      <c r="B73" s="89" t="s">
        <v>1961</v>
      </c>
      <c r="C73" s="99" t="s">
        <v>1875</v>
      </c>
      <c r="D73" s="86">
        <v>90840002</v>
      </c>
      <c r="E73" s="99"/>
      <c r="F73" s="86" t="s">
        <v>564</v>
      </c>
      <c r="G73" s="113">
        <v>43011</v>
      </c>
      <c r="H73" s="86" t="s">
        <v>171</v>
      </c>
      <c r="I73" s="96">
        <v>9.9100000000000019</v>
      </c>
      <c r="J73" s="99" t="s">
        <v>175</v>
      </c>
      <c r="K73" s="100">
        <v>3.9E-2</v>
      </c>
      <c r="L73" s="100">
        <v>3.7100000000000001E-2</v>
      </c>
      <c r="M73" s="96">
        <v>25343.529999999995</v>
      </c>
      <c r="N73" s="98">
        <v>103.42</v>
      </c>
      <c r="O73" s="96">
        <v>26.210289999999993</v>
      </c>
      <c r="P73" s="97">
        <v>8.0025673759599096E-4</v>
      </c>
      <c r="Q73" s="97">
        <f>O73/'סכום נכסי הקרן'!$C$42</f>
        <v>4.2779245398789869E-5</v>
      </c>
    </row>
    <row r="74" spans="1:17" s="134" customFormat="1">
      <c r="A74" s="144"/>
      <c r="B74" s="89" t="s">
        <v>1961</v>
      </c>
      <c r="C74" s="99" t="s">
        <v>1875</v>
      </c>
      <c r="D74" s="86">
        <v>90840004</v>
      </c>
      <c r="E74" s="99"/>
      <c r="F74" s="86" t="s">
        <v>564</v>
      </c>
      <c r="G74" s="113">
        <v>43104</v>
      </c>
      <c r="H74" s="86" t="s">
        <v>171</v>
      </c>
      <c r="I74" s="96">
        <v>9.92</v>
      </c>
      <c r="J74" s="99" t="s">
        <v>175</v>
      </c>
      <c r="K74" s="100">
        <v>3.8199999999999998E-2</v>
      </c>
      <c r="L74" s="100">
        <v>0.04</v>
      </c>
      <c r="M74" s="96">
        <v>45157.789999999994</v>
      </c>
      <c r="N74" s="98">
        <v>97.75</v>
      </c>
      <c r="O74" s="96">
        <v>44.141739999999992</v>
      </c>
      <c r="P74" s="97">
        <v>1.3477426172778118E-3</v>
      </c>
      <c r="Q74" s="97">
        <f>O74/'סכום נכסי הקרן'!$C$42</f>
        <v>7.2046144006402785E-5</v>
      </c>
    </row>
    <row r="75" spans="1:17" s="134" customFormat="1">
      <c r="A75" s="144"/>
      <c r="B75" s="89" t="s">
        <v>1961</v>
      </c>
      <c r="C75" s="99" t="s">
        <v>1875</v>
      </c>
      <c r="D75" s="86">
        <v>90840006</v>
      </c>
      <c r="E75" s="99"/>
      <c r="F75" s="86" t="s">
        <v>564</v>
      </c>
      <c r="G75" s="113">
        <v>43194</v>
      </c>
      <c r="H75" s="86" t="s">
        <v>171</v>
      </c>
      <c r="I75" s="96">
        <v>9.9699999999999989</v>
      </c>
      <c r="J75" s="99" t="s">
        <v>175</v>
      </c>
      <c r="K75" s="100">
        <v>3.7900000000000003E-2</v>
      </c>
      <c r="L75" s="100">
        <v>3.5999999999999997E-2</v>
      </c>
      <c r="M75" s="96">
        <v>29166.029999999995</v>
      </c>
      <c r="N75" s="98">
        <v>101.61</v>
      </c>
      <c r="O75" s="96">
        <v>29.635609999999996</v>
      </c>
      <c r="P75" s="97">
        <v>9.0483915192342886E-4</v>
      </c>
      <c r="Q75" s="97">
        <f>O75/'סכום נכסי הקרן'!$C$42</f>
        <v>4.8369897194301597E-5</v>
      </c>
    </row>
    <row r="76" spans="1:17" s="134" customFormat="1">
      <c r="A76" s="144"/>
      <c r="B76" s="89" t="s">
        <v>1961</v>
      </c>
      <c r="C76" s="99" t="s">
        <v>1875</v>
      </c>
      <c r="D76" s="86">
        <v>90840000</v>
      </c>
      <c r="E76" s="99"/>
      <c r="F76" s="86" t="s">
        <v>564</v>
      </c>
      <c r="G76" s="113">
        <v>42935</v>
      </c>
      <c r="H76" s="86" t="s">
        <v>171</v>
      </c>
      <c r="I76" s="96">
        <v>11.430000000000001</v>
      </c>
      <c r="J76" s="99" t="s">
        <v>175</v>
      </c>
      <c r="K76" s="100">
        <v>4.0800000000000003E-2</v>
      </c>
      <c r="L76" s="100">
        <v>3.44E-2</v>
      </c>
      <c r="M76" s="96">
        <v>117971.35999999999</v>
      </c>
      <c r="N76" s="98">
        <v>106.62</v>
      </c>
      <c r="O76" s="96">
        <v>125.78105999999998</v>
      </c>
      <c r="P76" s="97">
        <v>3.8403673033364227E-3</v>
      </c>
      <c r="Q76" s="97">
        <f>O76/'סכום נכסי הקרן'!$C$42</f>
        <v>2.052941357100556E-4</v>
      </c>
    </row>
    <row r="77" spans="1:17" s="134" customFormat="1">
      <c r="A77" s="144"/>
      <c r="B77" s="89" t="s">
        <v>1962</v>
      </c>
      <c r="C77" s="99" t="s">
        <v>1876</v>
      </c>
      <c r="D77" s="86">
        <v>4099</v>
      </c>
      <c r="E77" s="99"/>
      <c r="F77" s="86" t="s">
        <v>564</v>
      </c>
      <c r="G77" s="113">
        <v>42052</v>
      </c>
      <c r="H77" s="86" t="s">
        <v>171</v>
      </c>
      <c r="I77" s="96">
        <v>6.0599999999999987</v>
      </c>
      <c r="J77" s="99" t="s">
        <v>175</v>
      </c>
      <c r="K77" s="100">
        <v>2.9779E-2</v>
      </c>
      <c r="L77" s="100">
        <v>1.4199999999999999E-2</v>
      </c>
      <c r="M77" s="96">
        <v>197588.08999999997</v>
      </c>
      <c r="N77" s="98">
        <v>111.41</v>
      </c>
      <c r="O77" s="96">
        <v>220.13289</v>
      </c>
      <c r="P77" s="97">
        <v>6.721132364005785E-3</v>
      </c>
      <c r="Q77" s="97">
        <f>O77/'סכום נכסי הקרן'!$C$42</f>
        <v>3.592909090916132E-4</v>
      </c>
    </row>
    <row r="78" spans="1:17" s="134" customFormat="1">
      <c r="A78" s="144"/>
      <c r="B78" s="89" t="s">
        <v>1962</v>
      </c>
      <c r="C78" s="99" t="s">
        <v>1876</v>
      </c>
      <c r="D78" s="86">
        <v>40999</v>
      </c>
      <c r="E78" s="99"/>
      <c r="F78" s="86" t="s">
        <v>564</v>
      </c>
      <c r="G78" s="113">
        <v>42054</v>
      </c>
      <c r="H78" s="86" t="s">
        <v>171</v>
      </c>
      <c r="I78" s="96">
        <v>6.0600000000000014</v>
      </c>
      <c r="J78" s="99" t="s">
        <v>175</v>
      </c>
      <c r="K78" s="100">
        <v>2.9779E-2</v>
      </c>
      <c r="L78" s="100">
        <v>1.43E-2</v>
      </c>
      <c r="M78" s="96">
        <v>5587.8999999999987</v>
      </c>
      <c r="N78" s="98">
        <v>111.35</v>
      </c>
      <c r="O78" s="96">
        <v>6.2221199999999985</v>
      </c>
      <c r="P78" s="97">
        <v>1.8997475617899562E-4</v>
      </c>
      <c r="Q78" s="97">
        <f>O78/'סכום נכסי הקרן'!$C$42</f>
        <v>1.0155461781640662E-5</v>
      </c>
    </row>
    <row r="79" spans="1:17" s="134" customFormat="1">
      <c r="A79" s="144"/>
      <c r="B79" s="89" t="s">
        <v>1950</v>
      </c>
      <c r="C79" s="99" t="s">
        <v>1876</v>
      </c>
      <c r="D79" s="86">
        <v>14760844</v>
      </c>
      <c r="E79" s="99"/>
      <c r="F79" s="86" t="s">
        <v>1879</v>
      </c>
      <c r="G79" s="113">
        <v>40742</v>
      </c>
      <c r="H79" s="86" t="s">
        <v>1861</v>
      </c>
      <c r="I79" s="96">
        <v>8.42</v>
      </c>
      <c r="J79" s="99" t="s">
        <v>175</v>
      </c>
      <c r="K79" s="100">
        <v>0.06</v>
      </c>
      <c r="L79" s="100">
        <v>1.4299999999999997E-2</v>
      </c>
      <c r="M79" s="96">
        <v>432389.75999999995</v>
      </c>
      <c r="N79" s="98">
        <v>150.65</v>
      </c>
      <c r="O79" s="96">
        <v>651.39517999999998</v>
      </c>
      <c r="P79" s="97">
        <v>1.9888501105197746E-2</v>
      </c>
      <c r="Q79" s="97">
        <f>O79/'סכום נכסי הקרן'!$C$42</f>
        <v>1.0631776396525527E-3</v>
      </c>
    </row>
    <row r="80" spans="1:17" s="134" customFormat="1">
      <c r="A80" s="144"/>
      <c r="B80" s="89" t="s">
        <v>1963</v>
      </c>
      <c r="C80" s="99" t="s">
        <v>1875</v>
      </c>
      <c r="D80" s="86">
        <v>90136004</v>
      </c>
      <c r="E80" s="99"/>
      <c r="F80" s="86" t="s">
        <v>1879</v>
      </c>
      <c r="G80" s="113">
        <v>42680</v>
      </c>
      <c r="H80" s="86" t="s">
        <v>1861</v>
      </c>
      <c r="I80" s="96">
        <v>4.33</v>
      </c>
      <c r="J80" s="99" t="s">
        <v>175</v>
      </c>
      <c r="K80" s="100">
        <v>2.3E-2</v>
      </c>
      <c r="L80" s="100">
        <v>2.29E-2</v>
      </c>
      <c r="M80" s="96">
        <v>57263.66</v>
      </c>
      <c r="N80" s="98">
        <v>101.83</v>
      </c>
      <c r="O80" s="96">
        <v>58.311579999999985</v>
      </c>
      <c r="P80" s="97">
        <v>1.7803784229349477E-3</v>
      </c>
      <c r="Q80" s="97">
        <f>O80/'סכום נכסי הקרן'!$C$42</f>
        <v>9.5173513547967896E-5</v>
      </c>
    </row>
    <row r="81" spans="1:17" s="134" customFormat="1">
      <c r="A81" s="144"/>
      <c r="B81" s="89" t="s">
        <v>1964</v>
      </c>
      <c r="C81" s="99" t="s">
        <v>1876</v>
      </c>
      <c r="D81" s="86">
        <v>4100</v>
      </c>
      <c r="E81" s="99"/>
      <c r="F81" s="86" t="s">
        <v>564</v>
      </c>
      <c r="G81" s="113">
        <v>42052</v>
      </c>
      <c r="H81" s="86" t="s">
        <v>171</v>
      </c>
      <c r="I81" s="96">
        <v>6.04</v>
      </c>
      <c r="J81" s="99" t="s">
        <v>175</v>
      </c>
      <c r="K81" s="100">
        <v>2.9779E-2</v>
      </c>
      <c r="L81" s="100">
        <v>1.4100000000000003E-2</v>
      </c>
      <c r="M81" s="96">
        <v>225101.11999999997</v>
      </c>
      <c r="N81" s="98">
        <v>111.41</v>
      </c>
      <c r="O81" s="96">
        <v>250.78516999999997</v>
      </c>
      <c r="P81" s="97">
        <v>7.6570126458599275E-3</v>
      </c>
      <c r="Q81" s="97">
        <f>O81/'סכום נכסי הקרן'!$C$42</f>
        <v>4.0932016890340539E-4</v>
      </c>
    </row>
    <row r="82" spans="1:17" s="134" customFormat="1">
      <c r="A82" s="144"/>
      <c r="B82" s="89" t="s">
        <v>1965</v>
      </c>
      <c r="C82" s="99" t="s">
        <v>1875</v>
      </c>
      <c r="D82" s="86">
        <v>90839511</v>
      </c>
      <c r="E82" s="99"/>
      <c r="F82" s="86" t="s">
        <v>564</v>
      </c>
      <c r="G82" s="113">
        <v>41816</v>
      </c>
      <c r="H82" s="86" t="s">
        <v>171</v>
      </c>
      <c r="I82" s="96">
        <v>8.2299999999999969</v>
      </c>
      <c r="J82" s="99" t="s">
        <v>175</v>
      </c>
      <c r="K82" s="100">
        <v>4.4999999999999998E-2</v>
      </c>
      <c r="L82" s="100">
        <v>1.9499999999999997E-2</v>
      </c>
      <c r="M82" s="96">
        <v>76212.969999999987</v>
      </c>
      <c r="N82" s="98">
        <v>121.2</v>
      </c>
      <c r="O82" s="96">
        <v>92.370130000000003</v>
      </c>
      <c r="P82" s="97">
        <v>2.8202594814905747E-3</v>
      </c>
      <c r="Q82" s="97">
        <f>O82/'סכום נכסי הקרן'!$C$42</f>
        <v>1.5076233261013608E-4</v>
      </c>
    </row>
    <row r="83" spans="1:17" s="134" customFormat="1">
      <c r="A83" s="144"/>
      <c r="B83" s="89" t="s">
        <v>1965</v>
      </c>
      <c r="C83" s="99" t="s">
        <v>1875</v>
      </c>
      <c r="D83" s="86">
        <v>90839541</v>
      </c>
      <c r="E83" s="99"/>
      <c r="F83" s="86" t="s">
        <v>564</v>
      </c>
      <c r="G83" s="113">
        <v>42625</v>
      </c>
      <c r="H83" s="86" t="s">
        <v>171</v>
      </c>
      <c r="I83" s="96">
        <v>8</v>
      </c>
      <c r="J83" s="99" t="s">
        <v>175</v>
      </c>
      <c r="K83" s="100">
        <v>4.4999999999999998E-2</v>
      </c>
      <c r="L83" s="100">
        <v>3.0000000000000006E-2</v>
      </c>
      <c r="M83" s="96">
        <v>21222.159999999996</v>
      </c>
      <c r="N83" s="98">
        <v>113.32</v>
      </c>
      <c r="O83" s="96">
        <v>24.048949999999998</v>
      </c>
      <c r="P83" s="97">
        <v>7.3426636140268232E-4</v>
      </c>
      <c r="Q83" s="97">
        <f>O83/'סכום נכסי הקרן'!$C$42</f>
        <v>3.9251604374969823E-5</v>
      </c>
    </row>
    <row r="84" spans="1:17" s="134" customFormat="1">
      <c r="A84" s="144"/>
      <c r="B84" s="89" t="s">
        <v>1965</v>
      </c>
      <c r="C84" s="99" t="s">
        <v>1875</v>
      </c>
      <c r="D84" s="86">
        <v>90839542</v>
      </c>
      <c r="E84" s="99"/>
      <c r="F84" s="86" t="s">
        <v>564</v>
      </c>
      <c r="G84" s="113">
        <v>42716</v>
      </c>
      <c r="H84" s="86" t="s">
        <v>171</v>
      </c>
      <c r="I84" s="96">
        <v>8.0500000000000007</v>
      </c>
      <c r="J84" s="99" t="s">
        <v>175</v>
      </c>
      <c r="K84" s="100">
        <v>4.4999999999999998E-2</v>
      </c>
      <c r="L84" s="100">
        <v>2.7900000000000001E-2</v>
      </c>
      <c r="M84" s="96">
        <v>16055.799999999997</v>
      </c>
      <c r="N84" s="98">
        <v>115.45</v>
      </c>
      <c r="O84" s="96">
        <v>18.536419999999996</v>
      </c>
      <c r="P84" s="97">
        <v>5.659569198169528E-4</v>
      </c>
      <c r="Q84" s="97">
        <f>O84/'סכום נכסי הקרן'!$C$42</f>
        <v>3.0254303176158544E-5</v>
      </c>
    </row>
    <row r="85" spans="1:17" s="134" customFormat="1">
      <c r="A85" s="144"/>
      <c r="B85" s="89" t="s">
        <v>1965</v>
      </c>
      <c r="C85" s="99" t="s">
        <v>1875</v>
      </c>
      <c r="D85" s="86">
        <v>90839544</v>
      </c>
      <c r="E85" s="99"/>
      <c r="F85" s="86" t="s">
        <v>564</v>
      </c>
      <c r="G85" s="113">
        <v>42803</v>
      </c>
      <c r="H85" s="86" t="s">
        <v>171</v>
      </c>
      <c r="I85" s="96">
        <v>7.9400000000000013</v>
      </c>
      <c r="J85" s="99" t="s">
        <v>175</v>
      </c>
      <c r="K85" s="100">
        <v>4.4999999999999998E-2</v>
      </c>
      <c r="L85" s="100">
        <v>3.2800000000000003E-2</v>
      </c>
      <c r="M85" s="96">
        <v>102897.55999999998</v>
      </c>
      <c r="N85" s="98">
        <v>111.78</v>
      </c>
      <c r="O85" s="96">
        <v>115.01890999999998</v>
      </c>
      <c r="P85" s="97">
        <v>3.5117756300463254E-3</v>
      </c>
      <c r="Q85" s="97">
        <f>O85/'סכום נכסי הקרן'!$C$42</f>
        <v>1.8772864307839884E-4</v>
      </c>
    </row>
    <row r="86" spans="1:17" s="134" customFormat="1">
      <c r="A86" s="144"/>
      <c r="B86" s="89" t="s">
        <v>1965</v>
      </c>
      <c r="C86" s="99" t="s">
        <v>1875</v>
      </c>
      <c r="D86" s="86">
        <v>90839545</v>
      </c>
      <c r="E86" s="99"/>
      <c r="F86" s="86" t="s">
        <v>564</v>
      </c>
      <c r="G86" s="113">
        <v>42898</v>
      </c>
      <c r="H86" s="86" t="s">
        <v>171</v>
      </c>
      <c r="I86" s="96">
        <v>7.82</v>
      </c>
      <c r="J86" s="99" t="s">
        <v>175</v>
      </c>
      <c r="K86" s="100">
        <v>4.4999999999999998E-2</v>
      </c>
      <c r="L86" s="100">
        <v>3.8599999999999995E-2</v>
      </c>
      <c r="M86" s="96">
        <v>19352.409999999996</v>
      </c>
      <c r="N86" s="98">
        <v>106.47</v>
      </c>
      <c r="O86" s="96">
        <v>20.604529999999997</v>
      </c>
      <c r="P86" s="97">
        <v>6.2910078284134682E-4</v>
      </c>
      <c r="Q86" s="97">
        <f>O86/'סכום נכסי הקרן'!$C$42</f>
        <v>3.3629778426592302E-5</v>
      </c>
    </row>
    <row r="87" spans="1:17" s="134" customFormat="1">
      <c r="A87" s="144"/>
      <c r="B87" s="89" t="s">
        <v>1965</v>
      </c>
      <c r="C87" s="99" t="s">
        <v>1875</v>
      </c>
      <c r="D87" s="86">
        <v>90839546</v>
      </c>
      <c r="E87" s="99"/>
      <c r="F87" s="86" t="s">
        <v>564</v>
      </c>
      <c r="G87" s="113">
        <v>42989</v>
      </c>
      <c r="H87" s="86" t="s">
        <v>171</v>
      </c>
      <c r="I87" s="96">
        <v>7.7700000000000005</v>
      </c>
      <c r="J87" s="99" t="s">
        <v>175</v>
      </c>
      <c r="K87" s="100">
        <v>4.4999999999999998E-2</v>
      </c>
      <c r="L87" s="100">
        <v>4.0999999999999995E-2</v>
      </c>
      <c r="M87" s="96">
        <v>24386.479999999996</v>
      </c>
      <c r="N87" s="98">
        <v>104.99</v>
      </c>
      <c r="O87" s="96">
        <v>25.603359999999999</v>
      </c>
      <c r="P87" s="97">
        <v>7.8172585442952728E-4</v>
      </c>
      <c r="Q87" s="97">
        <f>O87/'סכום נכסי הקרן'!$C$42</f>
        <v>4.1788641807227651E-5</v>
      </c>
    </row>
    <row r="88" spans="1:17" s="134" customFormat="1">
      <c r="A88" s="144"/>
      <c r="B88" s="89" t="s">
        <v>1965</v>
      </c>
      <c r="C88" s="99" t="s">
        <v>1875</v>
      </c>
      <c r="D88" s="86">
        <v>90839547</v>
      </c>
      <c r="E88" s="99"/>
      <c r="F88" s="86" t="s">
        <v>564</v>
      </c>
      <c r="G88" s="113">
        <v>43080</v>
      </c>
      <c r="H88" s="86" t="s">
        <v>171</v>
      </c>
      <c r="I88" s="96">
        <v>7.64</v>
      </c>
      <c r="J88" s="99" t="s">
        <v>175</v>
      </c>
      <c r="K88" s="100">
        <v>4.4999999999999998E-2</v>
      </c>
      <c r="L88" s="100">
        <v>4.7300000000000002E-2</v>
      </c>
      <c r="M88" s="96">
        <v>7555.7699999999986</v>
      </c>
      <c r="N88" s="98">
        <v>99.49</v>
      </c>
      <c r="O88" s="96">
        <v>7.5172299999999987</v>
      </c>
      <c r="P88" s="97">
        <v>2.2951726041790118E-4</v>
      </c>
      <c r="Q88" s="97">
        <f>O88/'סכום נכסי הקרן'!$C$42</f>
        <v>1.2269281526039781E-5</v>
      </c>
    </row>
    <row r="89" spans="1:17" s="134" customFormat="1">
      <c r="A89" s="144"/>
      <c r="B89" s="89" t="s">
        <v>1965</v>
      </c>
      <c r="C89" s="99" t="s">
        <v>1875</v>
      </c>
      <c r="D89" s="86">
        <v>90839548</v>
      </c>
      <c r="E89" s="99"/>
      <c r="F89" s="86" t="s">
        <v>564</v>
      </c>
      <c r="G89" s="113">
        <v>43171</v>
      </c>
      <c r="H89" s="86" t="s">
        <v>171</v>
      </c>
      <c r="I89" s="96">
        <v>7.62</v>
      </c>
      <c r="J89" s="99" t="s">
        <v>175</v>
      </c>
      <c r="K89" s="100">
        <v>4.4999999999999998E-2</v>
      </c>
      <c r="L89" s="100">
        <v>4.8000000000000001E-2</v>
      </c>
      <c r="M89" s="96">
        <v>8027.1099999999988</v>
      </c>
      <c r="N89" s="98">
        <v>99.68</v>
      </c>
      <c r="O89" s="96">
        <v>8.0014299999999992</v>
      </c>
      <c r="P89" s="97">
        <v>2.443009317295875E-4</v>
      </c>
      <c r="Q89" s="97">
        <f>O89/'סכום נכסי הקרן'!$C$42</f>
        <v>1.3059570783506756E-5</v>
      </c>
    </row>
    <row r="90" spans="1:17" s="134" customFormat="1">
      <c r="A90" s="144"/>
      <c r="B90" s="89" t="s">
        <v>1965</v>
      </c>
      <c r="C90" s="99" t="s">
        <v>1875</v>
      </c>
      <c r="D90" s="86">
        <v>90839512</v>
      </c>
      <c r="E90" s="99"/>
      <c r="F90" s="86" t="s">
        <v>564</v>
      </c>
      <c r="G90" s="113">
        <v>41893</v>
      </c>
      <c r="H90" s="86" t="s">
        <v>171</v>
      </c>
      <c r="I90" s="96">
        <v>8.2200000000000006</v>
      </c>
      <c r="J90" s="99" t="s">
        <v>175</v>
      </c>
      <c r="K90" s="100">
        <v>4.4999999999999998E-2</v>
      </c>
      <c r="L90" s="100">
        <v>2.0199999999999999E-2</v>
      </c>
      <c r="M90" s="96">
        <v>14952.159999999998</v>
      </c>
      <c r="N90" s="98">
        <v>121.74</v>
      </c>
      <c r="O90" s="96">
        <v>18.202759999999994</v>
      </c>
      <c r="P90" s="97">
        <v>5.5576955969746232E-4</v>
      </c>
      <c r="Q90" s="97">
        <f>O90/'סכום נכסי הקרן'!$C$42</f>
        <v>2.9709718472221262E-5</v>
      </c>
    </row>
    <row r="91" spans="1:17" s="134" customFormat="1">
      <c r="A91" s="144"/>
      <c r="B91" s="89" t="s">
        <v>1966</v>
      </c>
      <c r="C91" s="99" t="s">
        <v>1875</v>
      </c>
      <c r="D91" s="86">
        <v>90839513</v>
      </c>
      <c r="E91" s="99"/>
      <c r="F91" s="86" t="s">
        <v>564</v>
      </c>
      <c r="G91" s="113">
        <v>42151</v>
      </c>
      <c r="H91" s="86" t="s">
        <v>171</v>
      </c>
      <c r="I91" s="96">
        <v>8.18</v>
      </c>
      <c r="J91" s="99" t="s">
        <v>175</v>
      </c>
      <c r="K91" s="100">
        <v>4.4999999999999998E-2</v>
      </c>
      <c r="L91" s="100">
        <v>2.1700000000000004E-2</v>
      </c>
      <c r="M91" s="96">
        <v>54757.549999999988</v>
      </c>
      <c r="N91" s="98">
        <v>121.13</v>
      </c>
      <c r="O91" s="96">
        <v>66.327829999999992</v>
      </c>
      <c r="P91" s="97">
        <v>2.0251318412585861E-3</v>
      </c>
      <c r="Q91" s="97">
        <f>O91/'סכום נכסי הקרן'!$C$42</f>
        <v>1.0825727286265115E-4</v>
      </c>
    </row>
    <row r="92" spans="1:17" s="134" customFormat="1">
      <c r="A92" s="144"/>
      <c r="B92" s="89" t="s">
        <v>1966</v>
      </c>
      <c r="C92" s="99" t="s">
        <v>1875</v>
      </c>
      <c r="D92" s="86">
        <v>90839515</v>
      </c>
      <c r="E92" s="99"/>
      <c r="F92" s="86" t="s">
        <v>564</v>
      </c>
      <c r="G92" s="113">
        <v>42166</v>
      </c>
      <c r="H92" s="86" t="s">
        <v>171</v>
      </c>
      <c r="I92" s="96">
        <v>8.1999999999999993</v>
      </c>
      <c r="J92" s="99" t="s">
        <v>175</v>
      </c>
      <c r="K92" s="100">
        <v>4.4999999999999998E-2</v>
      </c>
      <c r="L92" s="100">
        <v>2.1099999999999997E-2</v>
      </c>
      <c r="M92" s="96">
        <v>51520.859999999993</v>
      </c>
      <c r="N92" s="98">
        <v>121.74</v>
      </c>
      <c r="O92" s="96">
        <v>62.721489999999989</v>
      </c>
      <c r="P92" s="97">
        <v>1.9150224955374233E-3</v>
      </c>
      <c r="Q92" s="97">
        <f>O92/'סכום נכסי הקרן'!$C$42</f>
        <v>1.0237116844139248E-4</v>
      </c>
    </row>
    <row r="93" spans="1:17" s="134" customFormat="1">
      <c r="A93" s="144"/>
      <c r="B93" s="89" t="s">
        <v>1966</v>
      </c>
      <c r="C93" s="99" t="s">
        <v>1875</v>
      </c>
      <c r="D93" s="86">
        <v>90839516</v>
      </c>
      <c r="E93" s="99"/>
      <c r="F93" s="86" t="s">
        <v>564</v>
      </c>
      <c r="G93" s="113">
        <v>42257</v>
      </c>
      <c r="H93" s="86" t="s">
        <v>171</v>
      </c>
      <c r="I93" s="96">
        <v>8.19</v>
      </c>
      <c r="J93" s="99" t="s">
        <v>175</v>
      </c>
      <c r="K93" s="100">
        <v>4.4999999999999998E-2</v>
      </c>
      <c r="L93" s="100">
        <v>2.1299999999999999E-2</v>
      </c>
      <c r="M93" s="96">
        <v>27378.419999999995</v>
      </c>
      <c r="N93" s="98">
        <v>120.71</v>
      </c>
      <c r="O93" s="96">
        <v>33.048490000000001</v>
      </c>
      <c r="P93" s="97">
        <v>1.0090417461948622E-3</v>
      </c>
      <c r="Q93" s="97">
        <f>O93/'סכום נכסי הקרן'!$C$42</f>
        <v>5.3940244986585552E-5</v>
      </c>
    </row>
    <row r="94" spans="1:17" s="134" customFormat="1">
      <c r="A94" s="144"/>
      <c r="B94" s="89" t="s">
        <v>1965</v>
      </c>
      <c r="C94" s="99" t="s">
        <v>1875</v>
      </c>
      <c r="D94" s="86">
        <v>90839517</v>
      </c>
      <c r="E94" s="99"/>
      <c r="F94" s="86" t="s">
        <v>564</v>
      </c>
      <c r="G94" s="113">
        <v>42348</v>
      </c>
      <c r="H94" s="86" t="s">
        <v>171</v>
      </c>
      <c r="I94" s="96">
        <v>8.1699999999999982</v>
      </c>
      <c r="J94" s="99" t="s">
        <v>175</v>
      </c>
      <c r="K94" s="100">
        <v>4.4999999999999998E-2</v>
      </c>
      <c r="L94" s="100">
        <v>2.2099999999999998E-2</v>
      </c>
      <c r="M94" s="96">
        <v>47410.849999999991</v>
      </c>
      <c r="N94" s="98">
        <v>120.47</v>
      </c>
      <c r="O94" s="96">
        <v>57.115849999999995</v>
      </c>
      <c r="P94" s="97">
        <v>1.7438702046418406E-3</v>
      </c>
      <c r="Q94" s="97">
        <f>O94/'סכום נכסי הקרן'!$C$42</f>
        <v>9.3221897327746959E-5</v>
      </c>
    </row>
    <row r="95" spans="1:17" s="134" customFormat="1">
      <c r="A95" s="144"/>
      <c r="B95" s="89" t="s">
        <v>1965</v>
      </c>
      <c r="C95" s="99" t="s">
        <v>1875</v>
      </c>
      <c r="D95" s="86">
        <v>90839518</v>
      </c>
      <c r="E95" s="99"/>
      <c r="F95" s="86" t="s">
        <v>564</v>
      </c>
      <c r="G95" s="113">
        <v>42439</v>
      </c>
      <c r="H95" s="86" t="s">
        <v>171</v>
      </c>
      <c r="I95" s="96">
        <v>8.15</v>
      </c>
      <c r="J95" s="99" t="s">
        <v>175</v>
      </c>
      <c r="K95" s="100">
        <v>4.4999999999999998E-2</v>
      </c>
      <c r="L95" s="100">
        <v>2.3099999999999999E-2</v>
      </c>
      <c r="M95" s="96">
        <v>56309.149999999994</v>
      </c>
      <c r="N95" s="98">
        <v>120.78</v>
      </c>
      <c r="O95" s="96">
        <v>68.010189999999994</v>
      </c>
      <c r="P95" s="97">
        <v>2.0764979240093678E-3</v>
      </c>
      <c r="Q95" s="97">
        <f>O95/'סכום נכסי הקרן'!$C$42</f>
        <v>1.1100314447601783E-4</v>
      </c>
    </row>
    <row r="96" spans="1:17" s="134" customFormat="1">
      <c r="A96" s="144"/>
      <c r="B96" s="89" t="s">
        <v>1965</v>
      </c>
      <c r="C96" s="99" t="s">
        <v>1875</v>
      </c>
      <c r="D96" s="86">
        <v>90839519</v>
      </c>
      <c r="E96" s="99"/>
      <c r="F96" s="86" t="s">
        <v>564</v>
      </c>
      <c r="G96" s="113">
        <v>42549</v>
      </c>
      <c r="H96" s="86" t="s">
        <v>171</v>
      </c>
      <c r="I96" s="96">
        <v>8.0700000000000021</v>
      </c>
      <c r="J96" s="99" t="s">
        <v>175</v>
      </c>
      <c r="K96" s="100">
        <v>4.4999999999999998E-2</v>
      </c>
      <c r="L96" s="100">
        <v>2.6800000000000001E-2</v>
      </c>
      <c r="M96" s="96">
        <v>39607.219999999994</v>
      </c>
      <c r="N96" s="98">
        <v>117.01</v>
      </c>
      <c r="O96" s="96">
        <v>46.344419999999992</v>
      </c>
      <c r="P96" s="97">
        <v>1.4149951929176823E-3</v>
      </c>
      <c r="Q96" s="97">
        <f>O96/'סכום נכסי הקרן'!$C$42</f>
        <v>7.5641258301399383E-5</v>
      </c>
    </row>
    <row r="97" spans="1:17" s="134" customFormat="1">
      <c r="A97" s="144"/>
      <c r="B97" s="89" t="s">
        <v>1965</v>
      </c>
      <c r="C97" s="99" t="s">
        <v>1875</v>
      </c>
      <c r="D97" s="86">
        <v>90839520</v>
      </c>
      <c r="E97" s="99"/>
      <c r="F97" s="86" t="s">
        <v>564</v>
      </c>
      <c r="G97" s="113">
        <v>42604</v>
      </c>
      <c r="H97" s="86" t="s">
        <v>171</v>
      </c>
      <c r="I97" s="96">
        <v>8</v>
      </c>
      <c r="J97" s="99" t="s">
        <v>175</v>
      </c>
      <c r="K97" s="100">
        <v>4.4999999999999998E-2</v>
      </c>
      <c r="L97" s="100">
        <v>0.03</v>
      </c>
      <c r="M97" s="96">
        <v>51793.339999999989</v>
      </c>
      <c r="N97" s="98">
        <v>113.35</v>
      </c>
      <c r="O97" s="96">
        <v>58.70774999999999</v>
      </c>
      <c r="P97" s="97">
        <v>1.7924743483037021E-3</v>
      </c>
      <c r="Q97" s="97">
        <f>O97/'סכום נכסי הקרן'!$C$42</f>
        <v>9.5820124235970159E-5</v>
      </c>
    </row>
    <row r="98" spans="1:17" s="134" customFormat="1">
      <c r="A98" s="144"/>
      <c r="B98" s="89" t="s">
        <v>1963</v>
      </c>
      <c r="C98" s="99" t="s">
        <v>1875</v>
      </c>
      <c r="D98" s="86">
        <v>90136001</v>
      </c>
      <c r="E98" s="99"/>
      <c r="F98" s="86" t="s">
        <v>1879</v>
      </c>
      <c r="G98" s="113">
        <v>42680</v>
      </c>
      <c r="H98" s="86" t="s">
        <v>1861</v>
      </c>
      <c r="I98" s="96">
        <v>3.13</v>
      </c>
      <c r="J98" s="99" t="s">
        <v>175</v>
      </c>
      <c r="K98" s="100">
        <v>2.2000000000000002E-2</v>
      </c>
      <c r="L98" s="100">
        <v>2.1899999999999996E-2</v>
      </c>
      <c r="M98" s="96">
        <v>123695.91999999998</v>
      </c>
      <c r="N98" s="98">
        <v>100.17</v>
      </c>
      <c r="O98" s="96">
        <v>123.90619999999998</v>
      </c>
      <c r="P98" s="97">
        <v>3.7831237800084005E-3</v>
      </c>
      <c r="Q98" s="97">
        <f>O98/'סכום נכסי הקרן'!$C$42</f>
        <v>2.0223407433613051E-4</v>
      </c>
    </row>
    <row r="99" spans="1:17" s="134" customFormat="1">
      <c r="A99" s="144"/>
      <c r="B99" s="89" t="s">
        <v>1963</v>
      </c>
      <c r="C99" s="99" t="s">
        <v>1875</v>
      </c>
      <c r="D99" s="86">
        <v>90136005</v>
      </c>
      <c r="E99" s="99"/>
      <c r="F99" s="86" t="s">
        <v>1879</v>
      </c>
      <c r="G99" s="113">
        <v>42680</v>
      </c>
      <c r="H99" s="86" t="s">
        <v>1861</v>
      </c>
      <c r="I99" s="96">
        <v>4.2700000000000005</v>
      </c>
      <c r="J99" s="99" t="s">
        <v>175</v>
      </c>
      <c r="K99" s="100">
        <v>3.3700000000000001E-2</v>
      </c>
      <c r="L99" s="100">
        <v>3.3900000000000007E-2</v>
      </c>
      <c r="M99" s="96">
        <v>29006.829999999994</v>
      </c>
      <c r="N99" s="98">
        <v>100.27</v>
      </c>
      <c r="O99" s="96">
        <v>29.085149999999995</v>
      </c>
      <c r="P99" s="97">
        <v>8.8803241976681817E-4</v>
      </c>
      <c r="Q99" s="97">
        <f>O99/'סכום נכסי הקרן'!$C$42</f>
        <v>4.7471461373018512E-5</v>
      </c>
    </row>
    <row r="100" spans="1:17" s="134" customFormat="1">
      <c r="A100" s="144"/>
      <c r="B100" s="89" t="s">
        <v>1963</v>
      </c>
      <c r="C100" s="99" t="s">
        <v>1875</v>
      </c>
      <c r="D100" s="86">
        <v>90136035</v>
      </c>
      <c r="E100" s="99"/>
      <c r="F100" s="86" t="s">
        <v>1879</v>
      </c>
      <c r="G100" s="113">
        <v>42717</v>
      </c>
      <c r="H100" s="86" t="s">
        <v>1861</v>
      </c>
      <c r="I100" s="96">
        <v>3.8299999999999996</v>
      </c>
      <c r="J100" s="99" t="s">
        <v>175</v>
      </c>
      <c r="K100" s="100">
        <v>3.85E-2</v>
      </c>
      <c r="L100" s="100">
        <v>3.8800000000000001E-2</v>
      </c>
      <c r="M100" s="96">
        <v>8057.9999999999991</v>
      </c>
      <c r="N100" s="98">
        <v>100.3</v>
      </c>
      <c r="O100" s="96">
        <v>8.0821699999999996</v>
      </c>
      <c r="P100" s="97">
        <v>2.4676609823455562E-4</v>
      </c>
      <c r="Q100" s="97">
        <f>O100/'סכום נכסי הקרן'!$C$42</f>
        <v>1.3191350945935264E-5</v>
      </c>
    </row>
    <row r="101" spans="1:17" s="134" customFormat="1">
      <c r="A101" s="144"/>
      <c r="B101" s="89" t="s">
        <v>1963</v>
      </c>
      <c r="C101" s="99" t="s">
        <v>1875</v>
      </c>
      <c r="D101" s="86">
        <v>90136025</v>
      </c>
      <c r="E101" s="99"/>
      <c r="F101" s="86" t="s">
        <v>1879</v>
      </c>
      <c r="G101" s="113">
        <v>42710</v>
      </c>
      <c r="H101" s="86" t="s">
        <v>1861</v>
      </c>
      <c r="I101" s="96">
        <v>3.8300000000000005</v>
      </c>
      <c r="J101" s="99" t="s">
        <v>175</v>
      </c>
      <c r="K101" s="100">
        <v>3.8399999999999997E-2</v>
      </c>
      <c r="L101" s="100">
        <v>3.8700000000000012E-2</v>
      </c>
      <c r="M101" s="96">
        <v>24091.159999999996</v>
      </c>
      <c r="N101" s="98">
        <v>100.3</v>
      </c>
      <c r="O101" s="96">
        <v>24.163429999999998</v>
      </c>
      <c r="P101" s="97">
        <v>7.3776168294700665E-4</v>
      </c>
      <c r="Q101" s="97">
        <f>O101/'סכום נכסי הקרן'!$C$42</f>
        <v>3.9438453433612574E-5</v>
      </c>
    </row>
    <row r="102" spans="1:17" s="134" customFormat="1">
      <c r="A102" s="144"/>
      <c r="B102" s="89" t="s">
        <v>1963</v>
      </c>
      <c r="C102" s="99" t="s">
        <v>1875</v>
      </c>
      <c r="D102" s="86">
        <v>90136003</v>
      </c>
      <c r="E102" s="99"/>
      <c r="F102" s="86" t="s">
        <v>1879</v>
      </c>
      <c r="G102" s="113">
        <v>42680</v>
      </c>
      <c r="H102" s="86" t="s">
        <v>1861</v>
      </c>
      <c r="I102" s="96">
        <v>5.23</v>
      </c>
      <c r="J102" s="99" t="s">
        <v>175</v>
      </c>
      <c r="K102" s="100">
        <v>3.6699999999999997E-2</v>
      </c>
      <c r="L102" s="100">
        <v>3.7000000000000012E-2</v>
      </c>
      <c r="M102" s="96">
        <v>94334.889999999985</v>
      </c>
      <c r="N102" s="98">
        <v>100.32</v>
      </c>
      <c r="O102" s="96">
        <v>94.63676999999997</v>
      </c>
      <c r="P102" s="97">
        <v>2.8894648940100296E-3</v>
      </c>
      <c r="Q102" s="97">
        <f>O102/'סכום נכסי הקרן'!$C$42</f>
        <v>1.5446183951336803E-4</v>
      </c>
    </row>
    <row r="103" spans="1:17" s="134" customFormat="1">
      <c r="A103" s="144"/>
      <c r="B103" s="89" t="s">
        <v>1963</v>
      </c>
      <c r="C103" s="99" t="s">
        <v>1875</v>
      </c>
      <c r="D103" s="86">
        <v>90136002</v>
      </c>
      <c r="E103" s="99"/>
      <c r="F103" s="86" t="s">
        <v>1879</v>
      </c>
      <c r="G103" s="113">
        <v>42680</v>
      </c>
      <c r="H103" s="86" t="s">
        <v>1861</v>
      </c>
      <c r="I103" s="96">
        <v>3.1</v>
      </c>
      <c r="J103" s="99" t="s">
        <v>175</v>
      </c>
      <c r="K103" s="100">
        <v>3.1800000000000002E-2</v>
      </c>
      <c r="L103" s="100">
        <v>3.1899999999999998E-2</v>
      </c>
      <c r="M103" s="96">
        <v>125241.51999999997</v>
      </c>
      <c r="N103" s="98">
        <v>100.24</v>
      </c>
      <c r="O103" s="96">
        <v>125.54208999999999</v>
      </c>
      <c r="P103" s="97">
        <v>3.8330710333377574E-3</v>
      </c>
      <c r="Q103" s="97">
        <f>O103/'סכום נכסי הקרן'!$C$42</f>
        <v>2.0490409972522106E-4</v>
      </c>
    </row>
    <row r="104" spans="1:17" s="134" customFormat="1">
      <c r="A104" s="144"/>
      <c r="B104" s="89" t="s">
        <v>1967</v>
      </c>
      <c r="C104" s="99" t="s">
        <v>1876</v>
      </c>
      <c r="D104" s="86">
        <v>470540</v>
      </c>
      <c r="E104" s="99"/>
      <c r="F104" s="86" t="s">
        <v>1879</v>
      </c>
      <c r="G104" s="113">
        <v>42884</v>
      </c>
      <c r="H104" s="86" t="s">
        <v>1861</v>
      </c>
      <c r="I104" s="96">
        <v>1.51</v>
      </c>
      <c r="J104" s="99" t="s">
        <v>175</v>
      </c>
      <c r="K104" s="100">
        <v>2.2099999999999998E-2</v>
      </c>
      <c r="L104" s="100">
        <v>2.1400000000000002E-2</v>
      </c>
      <c r="M104" s="96">
        <v>113823.54999999999</v>
      </c>
      <c r="N104" s="98">
        <v>100.32</v>
      </c>
      <c r="O104" s="96">
        <v>114.18777999999999</v>
      </c>
      <c r="P104" s="97">
        <v>3.4863994368673052E-3</v>
      </c>
      <c r="Q104" s="97">
        <f>O104/'סכום נכסי הקרן'!$C$42</f>
        <v>1.8637211042544857E-4</v>
      </c>
    </row>
    <row r="105" spans="1:17" s="134" customFormat="1">
      <c r="A105" s="144"/>
      <c r="B105" s="89" t="s">
        <v>1967</v>
      </c>
      <c r="C105" s="99" t="s">
        <v>1876</v>
      </c>
      <c r="D105" s="86">
        <v>484097</v>
      </c>
      <c r="E105" s="99"/>
      <c r="F105" s="86" t="s">
        <v>1879</v>
      </c>
      <c r="G105" s="113">
        <v>43006</v>
      </c>
      <c r="H105" s="86" t="s">
        <v>1861</v>
      </c>
      <c r="I105" s="96">
        <v>1.71</v>
      </c>
      <c r="J105" s="99" t="s">
        <v>175</v>
      </c>
      <c r="K105" s="100">
        <v>2.0799999999999999E-2</v>
      </c>
      <c r="L105" s="100">
        <v>2.3799999999999998E-2</v>
      </c>
      <c r="M105" s="96">
        <v>123308.84999999998</v>
      </c>
      <c r="N105" s="98">
        <v>99.53</v>
      </c>
      <c r="O105" s="96">
        <v>122.72928999999998</v>
      </c>
      <c r="P105" s="97">
        <v>3.7471901769447146E-3</v>
      </c>
      <c r="Q105" s="97">
        <f>O105/'סכום נכסי הקרן'!$C$42</f>
        <v>2.0031317526548724E-4</v>
      </c>
    </row>
    <row r="106" spans="1:17" s="134" customFormat="1">
      <c r="A106" s="144"/>
      <c r="B106" s="89" t="s">
        <v>1967</v>
      </c>
      <c r="C106" s="99" t="s">
        <v>1876</v>
      </c>
      <c r="D106" s="86">
        <v>465782</v>
      </c>
      <c r="E106" s="99"/>
      <c r="F106" s="86" t="s">
        <v>1879</v>
      </c>
      <c r="G106" s="113">
        <v>42828</v>
      </c>
      <c r="H106" s="86" t="s">
        <v>1861</v>
      </c>
      <c r="I106" s="96">
        <v>1.3499999999999999</v>
      </c>
      <c r="J106" s="99" t="s">
        <v>175</v>
      </c>
      <c r="K106" s="100">
        <v>2.2700000000000001E-2</v>
      </c>
      <c r="L106" s="100">
        <v>2.06E-2</v>
      </c>
      <c r="M106" s="96">
        <v>113823.54999999999</v>
      </c>
      <c r="N106" s="98">
        <v>100.86</v>
      </c>
      <c r="O106" s="96">
        <v>114.80242999999997</v>
      </c>
      <c r="P106" s="97">
        <v>3.5051660283000347E-3</v>
      </c>
      <c r="Q106" s="97">
        <f>O106/'סכום נכסי הקרן'!$C$42</f>
        <v>1.8737531425052511E-4</v>
      </c>
    </row>
    <row r="107" spans="1:17" s="134" customFormat="1">
      <c r="A107" s="144"/>
      <c r="B107" s="89" t="s">
        <v>1967</v>
      </c>
      <c r="C107" s="99" t="s">
        <v>1876</v>
      </c>
      <c r="D107" s="86">
        <v>467404</v>
      </c>
      <c r="E107" s="99"/>
      <c r="F107" s="86" t="s">
        <v>1879</v>
      </c>
      <c r="G107" s="113">
        <v>42859</v>
      </c>
      <c r="H107" s="86" t="s">
        <v>1861</v>
      </c>
      <c r="I107" s="96">
        <v>1.44</v>
      </c>
      <c r="J107" s="99" t="s">
        <v>175</v>
      </c>
      <c r="K107" s="100">
        <v>2.2799999999999997E-2</v>
      </c>
      <c r="L107" s="100">
        <v>2.0799999999999999E-2</v>
      </c>
      <c r="M107" s="96">
        <v>113823.54999999999</v>
      </c>
      <c r="N107" s="98">
        <v>100.67</v>
      </c>
      <c r="O107" s="96">
        <v>114.58617999999998</v>
      </c>
      <c r="P107" s="97">
        <v>3.4985634489502785E-3</v>
      </c>
      <c r="Q107" s="97">
        <f>O107/'סכום נכסי הקרן'!$C$42</f>
        <v>1.870223608182095E-4</v>
      </c>
    </row>
    <row r="108" spans="1:17" s="134" customFormat="1">
      <c r="A108" s="144"/>
      <c r="B108" s="89" t="s">
        <v>1968</v>
      </c>
      <c r="C108" s="99" t="s">
        <v>1876</v>
      </c>
      <c r="D108" s="86">
        <v>22333</v>
      </c>
      <c r="E108" s="99"/>
      <c r="F108" s="86" t="s">
        <v>564</v>
      </c>
      <c r="G108" s="113">
        <v>41639</v>
      </c>
      <c r="H108" s="86" t="s">
        <v>327</v>
      </c>
      <c r="I108" s="96">
        <v>2.64</v>
      </c>
      <c r="J108" s="99" t="s">
        <v>175</v>
      </c>
      <c r="K108" s="100">
        <v>3.7000000000000005E-2</v>
      </c>
      <c r="L108" s="100">
        <v>6.8000000000000005E-3</v>
      </c>
      <c r="M108" s="96">
        <v>714916.54</v>
      </c>
      <c r="N108" s="98">
        <v>110.04</v>
      </c>
      <c r="O108" s="96">
        <v>786.69418999999982</v>
      </c>
      <c r="P108" s="97">
        <v>2.4019471969792042E-2</v>
      </c>
      <c r="Q108" s="97">
        <f>O108/'סכום נכסי הקרן'!$C$42</f>
        <v>1.2840065412405672E-3</v>
      </c>
    </row>
    <row r="109" spans="1:17" s="134" customFormat="1">
      <c r="A109" s="144"/>
      <c r="B109" s="89" t="s">
        <v>1968</v>
      </c>
      <c r="C109" s="99" t="s">
        <v>1876</v>
      </c>
      <c r="D109" s="86">
        <v>22334</v>
      </c>
      <c r="E109" s="99"/>
      <c r="F109" s="86" t="s">
        <v>564</v>
      </c>
      <c r="G109" s="113">
        <v>42004</v>
      </c>
      <c r="H109" s="86" t="s">
        <v>327</v>
      </c>
      <c r="I109" s="96">
        <v>3.0899999999999994</v>
      </c>
      <c r="J109" s="99" t="s">
        <v>175</v>
      </c>
      <c r="K109" s="100">
        <v>3.7000000000000005E-2</v>
      </c>
      <c r="L109" s="100">
        <v>8.6999999999999994E-3</v>
      </c>
      <c r="M109" s="96">
        <v>278023.11999999994</v>
      </c>
      <c r="N109" s="98">
        <v>110.84</v>
      </c>
      <c r="O109" s="96">
        <v>308.16084000000001</v>
      </c>
      <c r="P109" s="97">
        <v>9.4088157160123077E-3</v>
      </c>
      <c r="Q109" s="97">
        <f>O109/'סכום נכסי הקרן'!$C$42</f>
        <v>5.0296613263940324E-4</v>
      </c>
    </row>
    <row r="110" spans="1:17" s="134" customFormat="1">
      <c r="A110" s="144"/>
      <c r="B110" s="89" t="s">
        <v>1969</v>
      </c>
      <c r="C110" s="99" t="s">
        <v>1876</v>
      </c>
      <c r="D110" s="86">
        <v>458870</v>
      </c>
      <c r="E110" s="99"/>
      <c r="F110" s="86" t="s">
        <v>564</v>
      </c>
      <c r="G110" s="113">
        <v>42759</v>
      </c>
      <c r="H110" s="86" t="s">
        <v>327</v>
      </c>
      <c r="I110" s="96">
        <v>4.74</v>
      </c>
      <c r="J110" s="99" t="s">
        <v>175</v>
      </c>
      <c r="K110" s="100">
        <v>2.4E-2</v>
      </c>
      <c r="L110" s="100">
        <v>1.2899999999999998E-2</v>
      </c>
      <c r="M110" s="96">
        <v>147013.68</v>
      </c>
      <c r="N110" s="98">
        <v>106.39</v>
      </c>
      <c r="O110" s="96">
        <v>156.40785999999997</v>
      </c>
      <c r="P110" s="97">
        <v>4.7754696257832517E-3</v>
      </c>
      <c r="Q110" s="97">
        <f>O110/'סכום נכסי הקרן'!$C$42</f>
        <v>2.5528180822263205E-4</v>
      </c>
    </row>
    <row r="111" spans="1:17" s="134" customFormat="1">
      <c r="A111" s="144"/>
      <c r="B111" s="89" t="s">
        <v>1969</v>
      </c>
      <c r="C111" s="99" t="s">
        <v>1876</v>
      </c>
      <c r="D111" s="86">
        <v>458869</v>
      </c>
      <c r="E111" s="99"/>
      <c r="F111" s="86" t="s">
        <v>564</v>
      </c>
      <c r="G111" s="113">
        <v>42759</v>
      </c>
      <c r="H111" s="86" t="s">
        <v>327</v>
      </c>
      <c r="I111" s="96">
        <v>4.5200000000000005</v>
      </c>
      <c r="J111" s="99" t="s">
        <v>175</v>
      </c>
      <c r="K111" s="100">
        <v>3.8800000000000001E-2</v>
      </c>
      <c r="L111" s="100">
        <v>3.0999999999999996E-2</v>
      </c>
      <c r="M111" s="96">
        <v>147013.68</v>
      </c>
      <c r="N111" s="98">
        <v>105.33</v>
      </c>
      <c r="O111" s="96">
        <v>154.84950999999998</v>
      </c>
      <c r="P111" s="97">
        <v>4.7278898360505663E-3</v>
      </c>
      <c r="Q111" s="97">
        <f>O111/'סכום נכסי הקרן'!$C$42</f>
        <v>2.5273834010124905E-4</v>
      </c>
    </row>
    <row r="112" spans="1:17" s="134" customFormat="1">
      <c r="A112" s="144"/>
      <c r="B112" s="89" t="s">
        <v>1970</v>
      </c>
      <c r="C112" s="99" t="s">
        <v>1875</v>
      </c>
      <c r="D112" s="86">
        <v>91102700</v>
      </c>
      <c r="E112" s="99"/>
      <c r="F112" s="86" t="s">
        <v>1880</v>
      </c>
      <c r="G112" s="113">
        <v>43093</v>
      </c>
      <c r="H112" s="86" t="s">
        <v>1861</v>
      </c>
      <c r="I112" s="96">
        <v>4.8099999999999996</v>
      </c>
      <c r="J112" s="99" t="s">
        <v>175</v>
      </c>
      <c r="K112" s="100">
        <v>2.6089999999999999E-2</v>
      </c>
      <c r="L112" s="100">
        <v>2.7099999999999999E-2</v>
      </c>
      <c r="M112" s="96">
        <v>157794.99999999997</v>
      </c>
      <c r="N112" s="98">
        <v>101.76</v>
      </c>
      <c r="O112" s="96">
        <v>160.57218999999998</v>
      </c>
      <c r="P112" s="97">
        <v>4.9026156108171112E-3</v>
      </c>
      <c r="Q112" s="97">
        <f>O112/'סכום נכסי הקרן'!$C$42</f>
        <v>2.6207863858931408E-4</v>
      </c>
    </row>
    <row r="113" spans="1:17" s="134" customFormat="1">
      <c r="A113" s="144"/>
      <c r="B113" s="89" t="s">
        <v>1971</v>
      </c>
      <c r="C113" s="99" t="s">
        <v>1875</v>
      </c>
      <c r="D113" s="86">
        <v>519608</v>
      </c>
      <c r="E113" s="99"/>
      <c r="F113" s="86" t="s">
        <v>614</v>
      </c>
      <c r="G113" s="113">
        <v>43281</v>
      </c>
      <c r="H113" s="86" t="s">
        <v>327</v>
      </c>
      <c r="I113" s="96">
        <v>2.4599999999999995</v>
      </c>
      <c r="J113" s="99" t="s">
        <v>174</v>
      </c>
      <c r="K113" s="100">
        <v>6.0355999999999993E-2</v>
      </c>
      <c r="L113" s="100">
        <v>6.0199999999999976E-2</v>
      </c>
      <c r="M113" s="96">
        <v>71090.34</v>
      </c>
      <c r="N113" s="98">
        <v>101.16</v>
      </c>
      <c r="O113" s="96">
        <v>262.48971</v>
      </c>
      <c r="P113" s="97">
        <v>8.0143775203218963E-3</v>
      </c>
      <c r="Q113" s="97">
        <f>O113/'סכום נכסי הקרן'!$C$42</f>
        <v>4.2842378770884221E-4</v>
      </c>
    </row>
    <row r="114" spans="1:17" s="134" customFormat="1">
      <c r="A114" s="144"/>
      <c r="B114" s="89" t="s">
        <v>1971</v>
      </c>
      <c r="C114" s="99" t="s">
        <v>1875</v>
      </c>
      <c r="D114" s="86">
        <v>91050019</v>
      </c>
      <c r="E114" s="99"/>
      <c r="F114" s="86" t="s">
        <v>614</v>
      </c>
      <c r="G114" s="113">
        <v>43279</v>
      </c>
      <c r="H114" s="86" t="s">
        <v>327</v>
      </c>
      <c r="I114" s="96">
        <v>2.4599999999999995</v>
      </c>
      <c r="J114" s="99" t="s">
        <v>174</v>
      </c>
      <c r="K114" s="100">
        <v>5.8058999999999999E-2</v>
      </c>
      <c r="L114" s="100">
        <v>6.4299999999999982E-2</v>
      </c>
      <c r="M114" s="96">
        <v>18900.609999999997</v>
      </c>
      <c r="N114" s="98">
        <v>100</v>
      </c>
      <c r="O114" s="96">
        <v>68.987229999999997</v>
      </c>
      <c r="P114" s="97">
        <v>2.1063290644851426E-3</v>
      </c>
      <c r="Q114" s="97">
        <f>O114/'סכום נכסי הקרן'!$C$42</f>
        <v>1.125978248066984E-4</v>
      </c>
    </row>
    <row r="115" spans="1:17" s="134" customFormat="1">
      <c r="A115" s="144"/>
      <c r="B115" s="89" t="s">
        <v>1971</v>
      </c>
      <c r="C115" s="99" t="s">
        <v>1875</v>
      </c>
      <c r="D115" s="86">
        <v>91040002</v>
      </c>
      <c r="E115" s="99"/>
      <c r="F115" s="86" t="s">
        <v>614</v>
      </c>
      <c r="G115" s="113">
        <v>43210</v>
      </c>
      <c r="H115" s="86" t="s">
        <v>327</v>
      </c>
      <c r="I115" s="96">
        <v>2.44</v>
      </c>
      <c r="J115" s="99" t="s">
        <v>174</v>
      </c>
      <c r="K115" s="100">
        <v>5.6086999999999998E-2</v>
      </c>
      <c r="L115" s="100">
        <v>6.3900000000000012E-2</v>
      </c>
      <c r="M115" s="96">
        <v>111179.82</v>
      </c>
      <c r="N115" s="98">
        <v>101.16</v>
      </c>
      <c r="O115" s="96">
        <v>410.51370999999989</v>
      </c>
      <c r="P115" s="97">
        <v>1.2533869800869304E-2</v>
      </c>
      <c r="Q115" s="97">
        <f>O115/'סכום נכסי הקרן'!$C$42</f>
        <v>6.7002184026417326E-4</v>
      </c>
    </row>
    <row r="116" spans="1:17" s="134" customFormat="1">
      <c r="A116" s="144"/>
      <c r="B116" s="89" t="s">
        <v>1971</v>
      </c>
      <c r="C116" s="99" t="s">
        <v>1875</v>
      </c>
      <c r="D116" s="86">
        <v>91050015</v>
      </c>
      <c r="E116" s="99"/>
      <c r="F116" s="86" t="s">
        <v>614</v>
      </c>
      <c r="G116" s="113">
        <v>43213</v>
      </c>
      <c r="H116" s="86" t="s">
        <v>327</v>
      </c>
      <c r="I116" s="96">
        <v>2.44</v>
      </c>
      <c r="J116" s="99" t="s">
        <v>174</v>
      </c>
      <c r="K116" s="100">
        <v>5.6086999999999998E-2</v>
      </c>
      <c r="L116" s="100">
        <v>6.3700000000000007E-2</v>
      </c>
      <c r="M116" s="96">
        <v>1863.8699999999997</v>
      </c>
      <c r="N116" s="98">
        <v>101.16</v>
      </c>
      <c r="O116" s="96">
        <v>6.8820099999999984</v>
      </c>
      <c r="P116" s="97">
        <v>2.1012262247777441E-4</v>
      </c>
      <c r="Q116" s="97">
        <f>O116/'סכום נכסי הקרן'!$C$42</f>
        <v>1.1232504280834965E-5</v>
      </c>
    </row>
    <row r="117" spans="1:17" s="134" customFormat="1">
      <c r="A117" s="144"/>
      <c r="B117" s="89" t="s">
        <v>1971</v>
      </c>
      <c r="C117" s="99" t="s">
        <v>1875</v>
      </c>
      <c r="D117" s="86">
        <v>91050016</v>
      </c>
      <c r="E117" s="99"/>
      <c r="F117" s="86" t="s">
        <v>614</v>
      </c>
      <c r="G117" s="113">
        <v>43216</v>
      </c>
      <c r="H117" s="86" t="s">
        <v>327</v>
      </c>
      <c r="I117" s="96">
        <v>2.44</v>
      </c>
      <c r="J117" s="99" t="s">
        <v>174</v>
      </c>
      <c r="K117" s="100">
        <v>5.5515000000000002E-2</v>
      </c>
      <c r="L117" s="100">
        <v>6.3799999999999996E-2</v>
      </c>
      <c r="M117" s="96">
        <v>14867.259999999998</v>
      </c>
      <c r="N117" s="98">
        <v>101.07</v>
      </c>
      <c r="O117" s="96">
        <v>54.846139999999991</v>
      </c>
      <c r="P117" s="97">
        <v>1.6745710583947369E-3</v>
      </c>
      <c r="Q117" s="97">
        <f>O117/'סכום נכסי הקרן'!$C$42</f>
        <v>8.9517379709892005E-5</v>
      </c>
    </row>
    <row r="118" spans="1:17" s="134" customFormat="1">
      <c r="A118" s="144"/>
      <c r="B118" s="89" t="s">
        <v>1971</v>
      </c>
      <c r="C118" s="99" t="s">
        <v>1875</v>
      </c>
      <c r="D118" s="86">
        <v>91050017</v>
      </c>
      <c r="E118" s="99"/>
      <c r="F118" s="86" t="s">
        <v>614</v>
      </c>
      <c r="G118" s="113">
        <v>43250</v>
      </c>
      <c r="H118" s="86" t="s">
        <v>327</v>
      </c>
      <c r="I118" s="96">
        <v>2.4500000000000002</v>
      </c>
      <c r="J118" s="99" t="s">
        <v>174</v>
      </c>
      <c r="K118" s="100">
        <v>5.8095000000000001E-2</v>
      </c>
      <c r="L118" s="100">
        <v>6.4200000000000007E-2</v>
      </c>
      <c r="M118" s="96">
        <v>8962.3399999999983</v>
      </c>
      <c r="N118" s="98">
        <v>100.5</v>
      </c>
      <c r="O118" s="96">
        <v>32.876100000000001</v>
      </c>
      <c r="P118" s="97">
        <v>1.0037783073319512E-3</v>
      </c>
      <c r="Q118" s="97">
        <f>O118/'סכום נכסי הקרן'!$C$42</f>
        <v>5.3658877855039224E-5</v>
      </c>
    </row>
    <row r="119" spans="1:17" s="134" customFormat="1">
      <c r="A119" s="144"/>
      <c r="B119" s="89" t="s">
        <v>1972</v>
      </c>
      <c r="C119" s="99" t="s">
        <v>1875</v>
      </c>
      <c r="D119" s="86">
        <v>91102799</v>
      </c>
      <c r="E119" s="99"/>
      <c r="F119" s="86" t="s">
        <v>1880</v>
      </c>
      <c r="G119" s="113">
        <v>41339</v>
      </c>
      <c r="H119" s="86" t="s">
        <v>1861</v>
      </c>
      <c r="I119" s="96">
        <v>2.88</v>
      </c>
      <c r="J119" s="99" t="s">
        <v>175</v>
      </c>
      <c r="K119" s="100">
        <v>4.7500000000000001E-2</v>
      </c>
      <c r="L119" s="100">
        <v>2.1999999999999997E-3</v>
      </c>
      <c r="M119" s="96">
        <v>94659.839999999982</v>
      </c>
      <c r="N119" s="98">
        <v>118.11</v>
      </c>
      <c r="O119" s="96">
        <v>111.80272999999998</v>
      </c>
      <c r="P119" s="97">
        <v>3.413578711419272E-3</v>
      </c>
      <c r="Q119" s="97">
        <f>O119/'סכום נכסי הקרן'!$C$42</f>
        <v>1.8247934009599462E-4</v>
      </c>
    </row>
    <row r="120" spans="1:17" s="134" customFormat="1">
      <c r="A120" s="144"/>
      <c r="B120" s="89" t="s">
        <v>1972</v>
      </c>
      <c r="C120" s="99" t="s">
        <v>1875</v>
      </c>
      <c r="D120" s="86">
        <v>91102798</v>
      </c>
      <c r="E120" s="99"/>
      <c r="F120" s="86" t="s">
        <v>1880</v>
      </c>
      <c r="G120" s="113">
        <v>41338</v>
      </c>
      <c r="H120" s="86" t="s">
        <v>1861</v>
      </c>
      <c r="I120" s="96">
        <v>2.8899999999999997</v>
      </c>
      <c r="J120" s="99" t="s">
        <v>175</v>
      </c>
      <c r="K120" s="100">
        <v>4.4999999999999998E-2</v>
      </c>
      <c r="L120" s="100">
        <v>2.3000000000000004E-3</v>
      </c>
      <c r="M120" s="96">
        <v>161004.81999999998</v>
      </c>
      <c r="N120" s="98">
        <v>117.17</v>
      </c>
      <c r="O120" s="96">
        <v>188.64934999999997</v>
      </c>
      <c r="P120" s="97">
        <v>5.7598719197919698E-3</v>
      </c>
      <c r="Q120" s="97">
        <f>O120/'סכום נכסי הקרן'!$C$42</f>
        <v>3.0790490444677264E-4</v>
      </c>
    </row>
    <row r="121" spans="1:17" s="134" customFormat="1">
      <c r="A121" s="144"/>
      <c r="B121" s="89" t="s">
        <v>1973</v>
      </c>
      <c r="C121" s="99" t="s">
        <v>1876</v>
      </c>
      <c r="D121" s="86">
        <v>414968</v>
      </c>
      <c r="E121" s="99"/>
      <c r="F121" s="86" t="s">
        <v>614</v>
      </c>
      <c r="G121" s="113">
        <v>42432</v>
      </c>
      <c r="H121" s="86" t="s">
        <v>171</v>
      </c>
      <c r="I121" s="96">
        <v>6.530000000000002</v>
      </c>
      <c r="J121" s="99" t="s">
        <v>175</v>
      </c>
      <c r="K121" s="100">
        <v>2.5399999999999999E-2</v>
      </c>
      <c r="L121" s="100">
        <v>1.54E-2</v>
      </c>
      <c r="M121" s="96">
        <v>307728.85999999993</v>
      </c>
      <c r="N121" s="98">
        <v>108.88</v>
      </c>
      <c r="O121" s="96">
        <v>335.05516999999992</v>
      </c>
      <c r="P121" s="97">
        <v>1.0229957671543128E-2</v>
      </c>
      <c r="Q121" s="97">
        <f>O121/'סכום נכסי הקרן'!$C$42</f>
        <v>5.4686183707098462E-4</v>
      </c>
    </row>
    <row r="122" spans="1:17" s="134" customFormat="1">
      <c r="A122" s="144"/>
      <c r="B122" s="89" t="s">
        <v>1974</v>
      </c>
      <c r="C122" s="99" t="s">
        <v>1876</v>
      </c>
      <c r="D122" s="86">
        <v>487742</v>
      </c>
      <c r="E122" s="99"/>
      <c r="F122" s="86" t="s">
        <v>614</v>
      </c>
      <c r="G122" s="113">
        <v>43072</v>
      </c>
      <c r="H122" s="86" t="s">
        <v>171</v>
      </c>
      <c r="I122" s="96">
        <v>7.42</v>
      </c>
      <c r="J122" s="99" t="s">
        <v>175</v>
      </c>
      <c r="K122" s="100">
        <v>0.04</v>
      </c>
      <c r="L122" s="100">
        <v>3.9100000000000003E-2</v>
      </c>
      <c r="M122" s="96">
        <v>428587.7699999999</v>
      </c>
      <c r="N122" s="98">
        <v>101.44</v>
      </c>
      <c r="O122" s="96">
        <v>434.75942999999995</v>
      </c>
      <c r="P122" s="97">
        <v>1.3274143975167487E-2</v>
      </c>
      <c r="Q122" s="97">
        <f>O122/'סכום נכסי הקרן'!$C$42</f>
        <v>7.0959460369984491E-4</v>
      </c>
    </row>
    <row r="123" spans="1:17" s="134" customFormat="1">
      <c r="A123" s="144"/>
      <c r="B123" s="89" t="s">
        <v>1975</v>
      </c>
      <c r="C123" s="99" t="s">
        <v>1875</v>
      </c>
      <c r="D123" s="86">
        <v>90240690</v>
      </c>
      <c r="E123" s="99"/>
      <c r="F123" s="86" t="s">
        <v>614</v>
      </c>
      <c r="G123" s="113">
        <v>42326</v>
      </c>
      <c r="H123" s="86" t="s">
        <v>171</v>
      </c>
      <c r="I123" s="96">
        <v>10.88</v>
      </c>
      <c r="J123" s="99" t="s">
        <v>175</v>
      </c>
      <c r="K123" s="100">
        <v>3.4000000000000002E-2</v>
      </c>
      <c r="L123" s="100">
        <v>0.02</v>
      </c>
      <c r="M123" s="96">
        <v>9081.9599999999973</v>
      </c>
      <c r="N123" s="98">
        <v>116.96</v>
      </c>
      <c r="O123" s="96">
        <v>10.622259999999999</v>
      </c>
      <c r="P123" s="97">
        <v>3.243205295895769E-4</v>
      </c>
      <c r="Q123" s="97">
        <f>O123/'סכום נכסי הקרן'!$C$42</f>
        <v>1.7337170524620283E-5</v>
      </c>
    </row>
    <row r="124" spans="1:17" s="134" customFormat="1">
      <c r="A124" s="144"/>
      <c r="B124" s="89" t="s">
        <v>1975</v>
      </c>
      <c r="C124" s="99" t="s">
        <v>1875</v>
      </c>
      <c r="D124" s="86">
        <v>90240692</v>
      </c>
      <c r="E124" s="99"/>
      <c r="F124" s="86" t="s">
        <v>614</v>
      </c>
      <c r="G124" s="113">
        <v>42606</v>
      </c>
      <c r="H124" s="86" t="s">
        <v>171</v>
      </c>
      <c r="I124" s="96">
        <v>10.779999999999998</v>
      </c>
      <c r="J124" s="99" t="s">
        <v>175</v>
      </c>
      <c r="K124" s="100">
        <v>3.4000000000000002E-2</v>
      </c>
      <c r="L124" s="100">
        <v>2.2499999999999999E-2</v>
      </c>
      <c r="M124" s="96">
        <v>38201.249999999993</v>
      </c>
      <c r="N124" s="98">
        <v>113.86</v>
      </c>
      <c r="O124" s="96">
        <v>43.495940000000004</v>
      </c>
      <c r="P124" s="97">
        <v>1.3280249490971285E-3</v>
      </c>
      <c r="Q124" s="97">
        <f>O124/'סכום נכסי הקרן'!$C$42</f>
        <v>7.0992098565526781E-5</v>
      </c>
    </row>
    <row r="125" spans="1:17" s="134" customFormat="1">
      <c r="A125" s="144"/>
      <c r="B125" s="89" t="s">
        <v>1975</v>
      </c>
      <c r="C125" s="99" t="s">
        <v>1875</v>
      </c>
      <c r="D125" s="86">
        <v>90240693</v>
      </c>
      <c r="E125" s="99"/>
      <c r="F125" s="86" t="s">
        <v>614</v>
      </c>
      <c r="G125" s="113">
        <v>42648</v>
      </c>
      <c r="H125" s="86" t="s">
        <v>171</v>
      </c>
      <c r="I125" s="96">
        <v>10.800000000000002</v>
      </c>
      <c r="J125" s="99" t="s">
        <v>175</v>
      </c>
      <c r="K125" s="100">
        <v>3.4000000000000002E-2</v>
      </c>
      <c r="L125" s="100">
        <v>2.2100000000000005E-2</v>
      </c>
      <c r="M125" s="96">
        <v>35042.219999999994</v>
      </c>
      <c r="N125" s="98">
        <v>114.32</v>
      </c>
      <c r="O125" s="96">
        <v>40.060269999999988</v>
      </c>
      <c r="P125" s="97">
        <v>1.2231265269256673E-3</v>
      </c>
      <c r="Q125" s="97">
        <f>O125/'סכום נכסי הקרן'!$C$42</f>
        <v>6.5384553969901889E-5</v>
      </c>
    </row>
    <row r="126" spans="1:17" s="134" customFormat="1">
      <c r="A126" s="144"/>
      <c r="B126" s="89" t="s">
        <v>1975</v>
      </c>
      <c r="C126" s="99" t="s">
        <v>1875</v>
      </c>
      <c r="D126" s="86">
        <v>90240694</v>
      </c>
      <c r="E126" s="99"/>
      <c r="F126" s="86" t="s">
        <v>614</v>
      </c>
      <c r="G126" s="113">
        <v>42718</v>
      </c>
      <c r="H126" s="86" t="s">
        <v>171</v>
      </c>
      <c r="I126" s="96">
        <v>10.759999999999998</v>
      </c>
      <c r="J126" s="99" t="s">
        <v>175</v>
      </c>
      <c r="K126" s="100">
        <v>3.4000000000000002E-2</v>
      </c>
      <c r="L126" s="100">
        <v>2.29E-2</v>
      </c>
      <c r="M126" s="96">
        <v>24483.119999999995</v>
      </c>
      <c r="N126" s="98">
        <v>113.32</v>
      </c>
      <c r="O126" s="96">
        <v>27.744269999999997</v>
      </c>
      <c r="P126" s="97">
        <v>8.470924586176775E-4</v>
      </c>
      <c r="Q126" s="97">
        <f>O126/'סכום נכסי הקרן'!$C$42</f>
        <v>4.5282937912563496E-5</v>
      </c>
    </row>
    <row r="127" spans="1:17" s="134" customFormat="1">
      <c r="A127" s="144"/>
      <c r="B127" s="89" t="s">
        <v>1975</v>
      </c>
      <c r="C127" s="99" t="s">
        <v>1875</v>
      </c>
      <c r="D127" s="86">
        <v>90240695</v>
      </c>
      <c r="E127" s="99"/>
      <c r="F127" s="86" t="s">
        <v>614</v>
      </c>
      <c r="G127" s="113">
        <v>42900</v>
      </c>
      <c r="H127" s="86" t="s">
        <v>171</v>
      </c>
      <c r="I127" s="96">
        <v>10.489999999999998</v>
      </c>
      <c r="J127" s="99" t="s">
        <v>175</v>
      </c>
      <c r="K127" s="100">
        <v>3.4000000000000002E-2</v>
      </c>
      <c r="L127" s="100">
        <v>2.98E-2</v>
      </c>
      <c r="M127" s="96">
        <v>29001.179999999997</v>
      </c>
      <c r="N127" s="98">
        <v>105.51</v>
      </c>
      <c r="O127" s="96">
        <v>30.599139999999995</v>
      </c>
      <c r="P127" s="97">
        <v>9.3425780293323701E-4</v>
      </c>
      <c r="Q127" s="97">
        <f>O127/'סכום נכסי הקרן'!$C$42</f>
        <v>4.9942527116332066E-5</v>
      </c>
    </row>
    <row r="128" spans="1:17" s="134" customFormat="1">
      <c r="A128" s="144"/>
      <c r="B128" s="89" t="s">
        <v>1975</v>
      </c>
      <c r="C128" s="99" t="s">
        <v>1875</v>
      </c>
      <c r="D128" s="86">
        <v>90240696</v>
      </c>
      <c r="E128" s="99"/>
      <c r="F128" s="86" t="s">
        <v>614</v>
      </c>
      <c r="G128" s="113">
        <v>43075</v>
      </c>
      <c r="H128" s="86" t="s">
        <v>171</v>
      </c>
      <c r="I128" s="96">
        <v>10.34</v>
      </c>
      <c r="J128" s="99" t="s">
        <v>175</v>
      </c>
      <c r="K128" s="100">
        <v>3.4000000000000002E-2</v>
      </c>
      <c r="L128" s="100">
        <v>3.379999999999999E-2</v>
      </c>
      <c r="M128" s="96">
        <v>17995.400000000001</v>
      </c>
      <c r="N128" s="98">
        <v>101.4</v>
      </c>
      <c r="O128" s="96">
        <v>18.247330000000002</v>
      </c>
      <c r="P128" s="97">
        <v>5.5713037801708636E-4</v>
      </c>
      <c r="Q128" s="97">
        <f>O128/'סכום נכסי הקרן'!$C$42</f>
        <v>2.9782463602756804E-5</v>
      </c>
    </row>
    <row r="129" spans="1:17" s="134" customFormat="1">
      <c r="A129" s="144"/>
      <c r="B129" s="89" t="s">
        <v>1976</v>
      </c>
      <c r="C129" s="99" t="s">
        <v>1875</v>
      </c>
      <c r="D129" s="86">
        <v>90240790</v>
      </c>
      <c r="E129" s="99"/>
      <c r="F129" s="86" t="s">
        <v>614</v>
      </c>
      <c r="G129" s="113">
        <v>42326</v>
      </c>
      <c r="H129" s="86" t="s">
        <v>171</v>
      </c>
      <c r="I129" s="96">
        <v>10.850000000000001</v>
      </c>
      <c r="J129" s="99" t="s">
        <v>175</v>
      </c>
      <c r="K129" s="100">
        <v>3.4000000000000002E-2</v>
      </c>
      <c r="L129" s="100">
        <v>2.0700000000000003E-2</v>
      </c>
      <c r="M129" s="96">
        <v>20214.669999999995</v>
      </c>
      <c r="N129" s="98">
        <v>116.08</v>
      </c>
      <c r="O129" s="96">
        <v>23.465189999999996</v>
      </c>
      <c r="P129" s="97">
        <v>7.1644290835660616E-4</v>
      </c>
      <c r="Q129" s="97">
        <f>O129/'סכום נכסי הקרן'!$C$42</f>
        <v>3.8298817805496627E-5</v>
      </c>
    </row>
    <row r="130" spans="1:17" s="134" customFormat="1">
      <c r="A130" s="144"/>
      <c r="B130" s="89" t="s">
        <v>1976</v>
      </c>
      <c r="C130" s="99" t="s">
        <v>1875</v>
      </c>
      <c r="D130" s="86">
        <v>90240792</v>
      </c>
      <c r="E130" s="99"/>
      <c r="F130" s="86" t="s">
        <v>614</v>
      </c>
      <c r="G130" s="113">
        <v>42606</v>
      </c>
      <c r="H130" s="86" t="s">
        <v>171</v>
      </c>
      <c r="I130" s="96">
        <v>10.78</v>
      </c>
      <c r="J130" s="99" t="s">
        <v>175</v>
      </c>
      <c r="K130" s="100">
        <v>3.4000000000000002E-2</v>
      </c>
      <c r="L130" s="100">
        <v>2.2600000000000002E-2</v>
      </c>
      <c r="M130" s="96">
        <v>85028.50999999998</v>
      </c>
      <c r="N130" s="98">
        <v>113.74</v>
      </c>
      <c r="O130" s="96">
        <v>96.711429999999979</v>
      </c>
      <c r="P130" s="97">
        <v>2.9528087426748443E-3</v>
      </c>
      <c r="Q130" s="97">
        <f>O130/'סכום נכסי הקרן'!$C$42</f>
        <v>1.5784800537643379E-4</v>
      </c>
    </row>
    <row r="131" spans="1:17" s="134" customFormat="1">
      <c r="A131" s="144"/>
      <c r="B131" s="89" t="s">
        <v>1976</v>
      </c>
      <c r="C131" s="99" t="s">
        <v>1875</v>
      </c>
      <c r="D131" s="86">
        <v>90240793</v>
      </c>
      <c r="E131" s="99"/>
      <c r="F131" s="86" t="s">
        <v>614</v>
      </c>
      <c r="G131" s="113">
        <v>42648</v>
      </c>
      <c r="H131" s="86" t="s">
        <v>171</v>
      </c>
      <c r="I131" s="96">
        <v>10.78</v>
      </c>
      <c r="J131" s="99" t="s">
        <v>175</v>
      </c>
      <c r="K131" s="100">
        <v>3.4000000000000002E-2</v>
      </c>
      <c r="L131" s="100">
        <v>2.2400000000000003E-2</v>
      </c>
      <c r="M131" s="96">
        <v>77997.139999999985</v>
      </c>
      <c r="N131" s="98">
        <v>113.94</v>
      </c>
      <c r="O131" s="96">
        <v>88.869949999999989</v>
      </c>
      <c r="P131" s="97">
        <v>2.7133914297521639E-3</v>
      </c>
      <c r="Q131" s="97">
        <f>O131/'סכום נכסי הקרן'!$C$42</f>
        <v>1.4504949772124561E-4</v>
      </c>
    </row>
    <row r="132" spans="1:17" s="134" customFormat="1">
      <c r="A132" s="144"/>
      <c r="B132" s="89" t="s">
        <v>1976</v>
      </c>
      <c r="C132" s="99" t="s">
        <v>1875</v>
      </c>
      <c r="D132" s="86">
        <v>90240794</v>
      </c>
      <c r="E132" s="99"/>
      <c r="F132" s="86" t="s">
        <v>614</v>
      </c>
      <c r="G132" s="113">
        <v>42718</v>
      </c>
      <c r="H132" s="86" t="s">
        <v>171</v>
      </c>
      <c r="I132" s="96">
        <v>10.76</v>
      </c>
      <c r="J132" s="99" t="s">
        <v>175</v>
      </c>
      <c r="K132" s="100">
        <v>3.4000000000000002E-2</v>
      </c>
      <c r="L132" s="100">
        <v>2.29E-2</v>
      </c>
      <c r="M132" s="96">
        <v>54494.639999999992</v>
      </c>
      <c r="N132" s="98">
        <v>113.34</v>
      </c>
      <c r="O132" s="96">
        <v>61.764229999999991</v>
      </c>
      <c r="P132" s="97">
        <v>1.8857952811635597E-3</v>
      </c>
      <c r="Q132" s="97">
        <f>O132/'סכום נכסי הקרן'!$C$42</f>
        <v>1.0080877212870592E-4</v>
      </c>
    </row>
    <row r="133" spans="1:17" s="134" customFormat="1">
      <c r="A133" s="144"/>
      <c r="B133" s="89" t="s">
        <v>1976</v>
      </c>
      <c r="C133" s="99" t="s">
        <v>1875</v>
      </c>
      <c r="D133" s="86">
        <v>90240795</v>
      </c>
      <c r="E133" s="99"/>
      <c r="F133" s="86" t="s">
        <v>614</v>
      </c>
      <c r="G133" s="113">
        <v>42900</v>
      </c>
      <c r="H133" s="86" t="s">
        <v>171</v>
      </c>
      <c r="I133" s="96">
        <v>10.490000000000002</v>
      </c>
      <c r="J133" s="99" t="s">
        <v>175</v>
      </c>
      <c r="K133" s="100">
        <v>3.4000000000000002E-2</v>
      </c>
      <c r="L133" s="100">
        <v>2.9800000000000007E-2</v>
      </c>
      <c r="M133" s="96">
        <v>64550.969999999994</v>
      </c>
      <c r="N133" s="98">
        <v>105.59</v>
      </c>
      <c r="O133" s="96">
        <v>68.159369999999981</v>
      </c>
      <c r="P133" s="97">
        <v>2.081052711465537E-3</v>
      </c>
      <c r="Q133" s="97">
        <f>O133/'סכום נכסי הקרן'!$C$42</f>
        <v>1.1124662929929109E-4</v>
      </c>
    </row>
    <row r="134" spans="1:17" s="134" customFormat="1">
      <c r="A134" s="144"/>
      <c r="B134" s="89" t="s">
        <v>1976</v>
      </c>
      <c r="C134" s="99" t="s">
        <v>1875</v>
      </c>
      <c r="D134" s="86">
        <v>90240796</v>
      </c>
      <c r="E134" s="99"/>
      <c r="F134" s="86" t="s">
        <v>614</v>
      </c>
      <c r="G134" s="113">
        <v>43075</v>
      </c>
      <c r="H134" s="86" t="s">
        <v>171</v>
      </c>
      <c r="I134" s="96">
        <v>10.329999999999998</v>
      </c>
      <c r="J134" s="99" t="s">
        <v>175</v>
      </c>
      <c r="K134" s="100">
        <v>3.4000000000000002E-2</v>
      </c>
      <c r="L134" s="100">
        <v>3.4099999999999998E-2</v>
      </c>
      <c r="M134" s="96">
        <v>40054.239999999991</v>
      </c>
      <c r="N134" s="98">
        <v>101.08</v>
      </c>
      <c r="O134" s="96">
        <v>40.486829999999998</v>
      </c>
      <c r="P134" s="97">
        <v>1.2361503246016545E-3</v>
      </c>
      <c r="Q134" s="97">
        <f>O134/'סכום נכסי הקרן'!$C$42</f>
        <v>6.6080765836207389E-5</v>
      </c>
    </row>
    <row r="135" spans="1:17" s="134" customFormat="1">
      <c r="A135" s="144"/>
      <c r="B135" s="89" t="s">
        <v>1977</v>
      </c>
      <c r="C135" s="99" t="s">
        <v>1875</v>
      </c>
      <c r="D135" s="86">
        <v>4180</v>
      </c>
      <c r="E135" s="99"/>
      <c r="F135" s="86" t="s">
        <v>1880</v>
      </c>
      <c r="G135" s="113">
        <v>42082</v>
      </c>
      <c r="H135" s="86" t="s">
        <v>1861</v>
      </c>
      <c r="I135" s="96">
        <v>1.47</v>
      </c>
      <c r="J135" s="99" t="s">
        <v>174</v>
      </c>
      <c r="K135" s="100">
        <v>6.3350000000000004E-2</v>
      </c>
      <c r="L135" s="100">
        <v>5.7200000000000001E-2</v>
      </c>
      <c r="M135" s="96">
        <v>33705.160000000003</v>
      </c>
      <c r="N135" s="98">
        <v>101.39</v>
      </c>
      <c r="O135" s="96">
        <v>124.73385999999999</v>
      </c>
      <c r="P135" s="97">
        <v>3.808394026596237E-3</v>
      </c>
      <c r="Q135" s="97">
        <f>O135/'סכום נכסי הקרן'!$C$42</f>
        <v>2.0358494341261776E-4</v>
      </c>
    </row>
    <row r="136" spans="1:17" s="134" customFormat="1">
      <c r="A136" s="144"/>
      <c r="B136" s="89" t="s">
        <v>1977</v>
      </c>
      <c r="C136" s="99" t="s">
        <v>1875</v>
      </c>
      <c r="D136" s="86">
        <v>514849</v>
      </c>
      <c r="E136" s="99"/>
      <c r="F136" s="86" t="s">
        <v>1880</v>
      </c>
      <c r="G136" s="113">
        <v>43229</v>
      </c>
      <c r="H136" s="86" t="s">
        <v>1861</v>
      </c>
      <c r="I136" s="96">
        <v>3.0000000000000002E-2</v>
      </c>
      <c r="J136" s="99" t="s">
        <v>174</v>
      </c>
      <c r="K136" s="100">
        <v>4.2849999999999999E-2</v>
      </c>
      <c r="L136" s="100">
        <v>4.6400000000000004E-2</v>
      </c>
      <c r="M136" s="96">
        <v>48985.359999999993</v>
      </c>
      <c r="N136" s="98">
        <v>100.22</v>
      </c>
      <c r="O136" s="96">
        <v>179.18989999999997</v>
      </c>
      <c r="P136" s="97">
        <v>5.4710544898263951E-3</v>
      </c>
      <c r="Q136" s="97">
        <f>O136/'סכום נכסי הקרן'!$C$42</f>
        <v>2.9246561961293133E-4</v>
      </c>
    </row>
    <row r="137" spans="1:17" s="134" customFormat="1">
      <c r="A137" s="144"/>
      <c r="B137" s="89" t="s">
        <v>1977</v>
      </c>
      <c r="C137" s="99" t="s">
        <v>1875</v>
      </c>
      <c r="D137" s="86">
        <v>515535</v>
      </c>
      <c r="E137" s="99"/>
      <c r="F137" s="86" t="s">
        <v>1880</v>
      </c>
      <c r="G137" s="113">
        <v>43241</v>
      </c>
      <c r="H137" s="86" t="s">
        <v>1861</v>
      </c>
      <c r="I137" s="96">
        <v>0.06</v>
      </c>
      <c r="J137" s="99" t="s">
        <v>174</v>
      </c>
      <c r="K137" s="100">
        <v>4.2849999999999999E-2</v>
      </c>
      <c r="L137" s="100">
        <v>2.4E-2</v>
      </c>
      <c r="M137" s="96">
        <v>16328.449999999997</v>
      </c>
      <c r="N137" s="98">
        <v>100.22</v>
      </c>
      <c r="O137" s="96">
        <v>59.729989999999994</v>
      </c>
      <c r="P137" s="97">
        <v>1.8236855423591715E-3</v>
      </c>
      <c r="Q137" s="97">
        <f>O137/'סכום נכסי הקרן'!$C$42</f>
        <v>9.7488577954584445E-5</v>
      </c>
    </row>
    <row r="138" spans="1:17" s="134" customFormat="1">
      <c r="A138" s="144"/>
      <c r="B138" s="89" t="s">
        <v>1977</v>
      </c>
      <c r="C138" s="99" t="s">
        <v>1875</v>
      </c>
      <c r="D138" s="86">
        <v>4179</v>
      </c>
      <c r="E138" s="99"/>
      <c r="F138" s="86" t="s">
        <v>1880</v>
      </c>
      <c r="G138" s="113">
        <v>42082</v>
      </c>
      <c r="H138" s="86" t="s">
        <v>1861</v>
      </c>
      <c r="I138" s="96">
        <v>1.4900000000000002</v>
      </c>
      <c r="J138" s="99" t="s">
        <v>176</v>
      </c>
      <c r="K138" s="100">
        <v>0</v>
      </c>
      <c r="L138" s="100">
        <v>3.0499999999999999E-2</v>
      </c>
      <c r="M138" s="96">
        <v>31923.599999999995</v>
      </c>
      <c r="N138" s="98">
        <v>101.43</v>
      </c>
      <c r="O138" s="96">
        <v>137.78059999999996</v>
      </c>
      <c r="P138" s="97">
        <v>4.2067391646570182E-3</v>
      </c>
      <c r="Q138" s="97">
        <f>O138/'סכום נכסי הקרן'!$C$42</f>
        <v>2.2487924012258191E-4</v>
      </c>
    </row>
    <row r="139" spans="1:17" s="134" customFormat="1">
      <c r="A139" s="144"/>
      <c r="B139" s="89" t="s">
        <v>1978</v>
      </c>
      <c r="C139" s="99" t="s">
        <v>1876</v>
      </c>
      <c r="D139" s="86">
        <v>482154</v>
      </c>
      <c r="E139" s="99"/>
      <c r="F139" s="86" t="s">
        <v>1880</v>
      </c>
      <c r="G139" s="113">
        <v>42978</v>
      </c>
      <c r="H139" s="86" t="s">
        <v>1861</v>
      </c>
      <c r="I139" s="96">
        <v>3.49</v>
      </c>
      <c r="J139" s="99" t="s">
        <v>175</v>
      </c>
      <c r="K139" s="100">
        <v>2.3E-2</v>
      </c>
      <c r="L139" s="100">
        <v>2.2099999999999998E-2</v>
      </c>
      <c r="M139" s="96">
        <v>54834.039999999994</v>
      </c>
      <c r="N139" s="98">
        <v>101.1</v>
      </c>
      <c r="O139" s="96">
        <v>55.437209999999993</v>
      </c>
      <c r="P139" s="97">
        <v>1.6926177015219538E-3</v>
      </c>
      <c r="Q139" s="97">
        <f>O139/'סכום נכסי הקרן'!$C$42</f>
        <v>9.0482097329493415E-5</v>
      </c>
    </row>
    <row r="140" spans="1:17" s="134" customFormat="1">
      <c r="A140" s="144"/>
      <c r="B140" s="89" t="s">
        <v>1978</v>
      </c>
      <c r="C140" s="99" t="s">
        <v>1876</v>
      </c>
      <c r="D140" s="86">
        <v>482153</v>
      </c>
      <c r="E140" s="99"/>
      <c r="F140" s="86" t="s">
        <v>1880</v>
      </c>
      <c r="G140" s="113">
        <v>42978</v>
      </c>
      <c r="H140" s="86" t="s">
        <v>1861</v>
      </c>
      <c r="I140" s="96">
        <v>3.4299999999999997</v>
      </c>
      <c r="J140" s="99" t="s">
        <v>175</v>
      </c>
      <c r="K140" s="100">
        <v>2.76E-2</v>
      </c>
      <c r="L140" s="100">
        <v>3.2000000000000001E-2</v>
      </c>
      <c r="M140" s="96">
        <v>127946.11999999998</v>
      </c>
      <c r="N140" s="98">
        <v>99.5</v>
      </c>
      <c r="O140" s="96">
        <v>127.30638999999998</v>
      </c>
      <c r="P140" s="97">
        <v>3.8869389211841185E-3</v>
      </c>
      <c r="Q140" s="97">
        <f>O140/'סכום נכסי הקרן'!$C$42</f>
        <v>2.0778371008653659E-4</v>
      </c>
    </row>
    <row r="141" spans="1:17" s="134" customFormat="1">
      <c r="A141" s="144"/>
      <c r="B141" s="89" t="s">
        <v>1979</v>
      </c>
      <c r="C141" s="99" t="s">
        <v>1875</v>
      </c>
      <c r="D141" s="86">
        <v>90320002</v>
      </c>
      <c r="E141" s="99"/>
      <c r="F141" s="86" t="s">
        <v>614</v>
      </c>
      <c r="G141" s="113">
        <v>43227</v>
      </c>
      <c r="H141" s="86" t="s">
        <v>171</v>
      </c>
      <c r="I141" s="96">
        <v>0.19000000000000003</v>
      </c>
      <c r="J141" s="99" t="s">
        <v>175</v>
      </c>
      <c r="K141" s="100">
        <v>2.6000000000000002E-2</v>
      </c>
      <c r="L141" s="100">
        <v>2.6000000000000002E-2</v>
      </c>
      <c r="M141" s="96">
        <v>744.9799999999999</v>
      </c>
      <c r="N141" s="98">
        <v>100.39</v>
      </c>
      <c r="O141" s="96">
        <v>0.74788999999999983</v>
      </c>
      <c r="P141" s="97">
        <v>2.2834696276945644E-5</v>
      </c>
      <c r="Q141" s="97">
        <f>O141/'סכום נכסי הקרן'!$C$42</f>
        <v>1.2206721040210145E-6</v>
      </c>
    </row>
    <row r="142" spans="1:17" s="134" customFormat="1">
      <c r="A142" s="144"/>
      <c r="B142" s="89" t="s">
        <v>1979</v>
      </c>
      <c r="C142" s="99" t="s">
        <v>1875</v>
      </c>
      <c r="D142" s="86">
        <v>90320003</v>
      </c>
      <c r="E142" s="99"/>
      <c r="F142" s="86" t="s">
        <v>614</v>
      </c>
      <c r="G142" s="113">
        <v>43279</v>
      </c>
      <c r="H142" s="86" t="s">
        <v>171</v>
      </c>
      <c r="I142" s="96">
        <v>0.16</v>
      </c>
      <c r="J142" s="99" t="s">
        <v>175</v>
      </c>
      <c r="K142" s="100">
        <v>2.6000000000000002E-2</v>
      </c>
      <c r="L142" s="100">
        <v>2.7199999999999998E-2</v>
      </c>
      <c r="M142" s="96">
        <v>3233.7499999999995</v>
      </c>
      <c r="N142" s="98">
        <v>100</v>
      </c>
      <c r="O142" s="96">
        <v>3.2337499999999997</v>
      </c>
      <c r="P142" s="97">
        <v>9.8733368657921605E-5</v>
      </c>
      <c r="Q142" s="97">
        <f>O142/'סכום נכסי הקרן'!$C$42</f>
        <v>5.277979938731573E-6</v>
      </c>
    </row>
    <row r="143" spans="1:17" s="134" customFormat="1">
      <c r="A143" s="144"/>
      <c r="B143" s="89" t="s">
        <v>1979</v>
      </c>
      <c r="C143" s="99" t="s">
        <v>1875</v>
      </c>
      <c r="D143" s="86">
        <v>90320001</v>
      </c>
      <c r="E143" s="99"/>
      <c r="F143" s="86" t="s">
        <v>614</v>
      </c>
      <c r="G143" s="113">
        <v>43138</v>
      </c>
      <c r="H143" s="86" t="s">
        <v>171</v>
      </c>
      <c r="I143" s="96">
        <v>9.9999999999999992E-2</v>
      </c>
      <c r="J143" s="99" t="s">
        <v>175</v>
      </c>
      <c r="K143" s="100">
        <v>2.6000000000000002E-2</v>
      </c>
      <c r="L143" s="100">
        <v>5.8999999999999999E-3</v>
      </c>
      <c r="M143" s="96">
        <v>3072.2299999999996</v>
      </c>
      <c r="N143" s="98">
        <v>100.71</v>
      </c>
      <c r="O143" s="96">
        <v>3.0940399999999997</v>
      </c>
      <c r="P143" s="97">
        <v>9.4467720745993272E-5</v>
      </c>
      <c r="Q143" s="97">
        <f>O143/'סכום נכסי הקרן'!$C$42</f>
        <v>5.0499516195231655E-6</v>
      </c>
    </row>
    <row r="144" spans="1:17" s="134" customFormat="1">
      <c r="A144" s="144"/>
      <c r="B144" s="89" t="s">
        <v>1979</v>
      </c>
      <c r="C144" s="99" t="s">
        <v>1875</v>
      </c>
      <c r="D144" s="86">
        <v>90310002</v>
      </c>
      <c r="E144" s="99"/>
      <c r="F144" s="86" t="s">
        <v>614</v>
      </c>
      <c r="G144" s="113">
        <v>43227</v>
      </c>
      <c r="H144" s="86" t="s">
        <v>171</v>
      </c>
      <c r="I144" s="96">
        <v>10.19</v>
      </c>
      <c r="J144" s="99" t="s">
        <v>175</v>
      </c>
      <c r="K144" s="100">
        <v>2.9805999999999999E-2</v>
      </c>
      <c r="L144" s="100">
        <v>2.9499999999999998E-2</v>
      </c>
      <c r="M144" s="96">
        <v>16196.249999999998</v>
      </c>
      <c r="N144" s="98">
        <v>100.51</v>
      </c>
      <c r="O144" s="96">
        <v>16.278849999999998</v>
      </c>
      <c r="P144" s="97">
        <v>4.9702843397820087E-4</v>
      </c>
      <c r="Q144" s="97">
        <f>O144/'סכום נכסי הקרן'!$C$42</f>
        <v>2.6569599915151284E-5</v>
      </c>
    </row>
    <row r="145" spans="1:17" s="134" customFormat="1">
      <c r="A145" s="144"/>
      <c r="B145" s="89" t="s">
        <v>1979</v>
      </c>
      <c r="C145" s="99" t="s">
        <v>1875</v>
      </c>
      <c r="D145" s="86">
        <v>90310003</v>
      </c>
      <c r="E145" s="99"/>
      <c r="F145" s="86" t="s">
        <v>614</v>
      </c>
      <c r="G145" s="113">
        <v>43279</v>
      </c>
      <c r="H145" s="86" t="s">
        <v>171</v>
      </c>
      <c r="I145" s="96">
        <v>10.210000000000001</v>
      </c>
      <c r="J145" s="99" t="s">
        <v>175</v>
      </c>
      <c r="K145" s="100">
        <v>2.9796999999999997E-2</v>
      </c>
      <c r="L145" s="100">
        <v>2.8700000000000007E-2</v>
      </c>
      <c r="M145" s="96">
        <v>19022.059999999998</v>
      </c>
      <c r="N145" s="98">
        <v>100.02</v>
      </c>
      <c r="O145" s="96">
        <v>19.025869999999994</v>
      </c>
      <c r="P145" s="97">
        <v>5.809008849625637E-4</v>
      </c>
      <c r="Q145" s="97">
        <f>O145/'סכום נכסי הקרן'!$C$42</f>
        <v>3.1053161245277109E-5</v>
      </c>
    </row>
    <row r="146" spans="1:17" s="134" customFormat="1">
      <c r="A146" s="144"/>
      <c r="B146" s="89" t="s">
        <v>1979</v>
      </c>
      <c r="C146" s="99" t="s">
        <v>1875</v>
      </c>
      <c r="D146" s="86">
        <v>90310001</v>
      </c>
      <c r="E146" s="99"/>
      <c r="F146" s="86" t="s">
        <v>614</v>
      </c>
      <c r="G146" s="113">
        <v>43138</v>
      </c>
      <c r="H146" s="86" t="s">
        <v>171</v>
      </c>
      <c r="I146" s="96">
        <v>10.17</v>
      </c>
      <c r="J146" s="99" t="s">
        <v>175</v>
      </c>
      <c r="K146" s="100">
        <v>2.8239999999999998E-2</v>
      </c>
      <c r="L146" s="100">
        <v>3.1699999999999999E-2</v>
      </c>
      <c r="M146" s="96">
        <v>101460.93999999999</v>
      </c>
      <c r="N146" s="98">
        <v>97</v>
      </c>
      <c r="O146" s="96">
        <v>98.41710999999998</v>
      </c>
      <c r="P146" s="97">
        <v>3.0048868353698406E-3</v>
      </c>
      <c r="Q146" s="97">
        <f>O146/'סכום נכסי הקרן'!$C$42</f>
        <v>1.6063193883507953E-4</v>
      </c>
    </row>
    <row r="147" spans="1:17" s="134" customFormat="1">
      <c r="A147" s="144"/>
      <c r="B147" s="89" t="s">
        <v>1980</v>
      </c>
      <c r="C147" s="99" t="s">
        <v>1875</v>
      </c>
      <c r="D147" s="86">
        <v>90145362</v>
      </c>
      <c r="E147" s="99"/>
      <c r="F147" s="86" t="s">
        <v>642</v>
      </c>
      <c r="G147" s="113">
        <v>42825</v>
      </c>
      <c r="H147" s="86" t="s">
        <v>171</v>
      </c>
      <c r="I147" s="96">
        <v>7.2000000000000011</v>
      </c>
      <c r="J147" s="99" t="s">
        <v>175</v>
      </c>
      <c r="K147" s="100">
        <v>2.8999999999999998E-2</v>
      </c>
      <c r="L147" s="100">
        <v>2.41E-2</v>
      </c>
      <c r="M147" s="96">
        <v>668275.0199999999</v>
      </c>
      <c r="N147" s="98">
        <v>105.79</v>
      </c>
      <c r="O147" s="96">
        <v>706.96818999999982</v>
      </c>
      <c r="P147" s="97">
        <v>2.1585265073890546E-2</v>
      </c>
      <c r="Q147" s="97">
        <f>O147/'סכום נכסי הקרן'!$C$42</f>
        <v>1.153881383576767E-3</v>
      </c>
    </row>
    <row r="148" spans="1:17" s="134" customFormat="1">
      <c r="A148" s="144"/>
      <c r="B148" s="89" t="s">
        <v>1981</v>
      </c>
      <c r="C148" s="99" t="s">
        <v>1876</v>
      </c>
      <c r="D148" s="86">
        <v>90141407</v>
      </c>
      <c r="E148" s="99"/>
      <c r="F148" s="86" t="s">
        <v>668</v>
      </c>
      <c r="G148" s="113">
        <v>42372</v>
      </c>
      <c r="H148" s="86" t="s">
        <v>171</v>
      </c>
      <c r="I148" s="96">
        <v>10.45</v>
      </c>
      <c r="J148" s="99" t="s">
        <v>175</v>
      </c>
      <c r="K148" s="100">
        <v>6.7000000000000004E-2</v>
      </c>
      <c r="L148" s="100">
        <v>3.2300000000000002E-2</v>
      </c>
      <c r="M148" s="96">
        <v>324866.21999999991</v>
      </c>
      <c r="N148" s="98">
        <v>142.62</v>
      </c>
      <c r="O148" s="96">
        <v>463.32423999999992</v>
      </c>
      <c r="P148" s="97">
        <v>1.4146289291402039E-2</v>
      </c>
      <c r="Q148" s="97">
        <f>O148/'סכום נכסי הקרן'!$C$42</f>
        <v>7.5621678974814143E-4</v>
      </c>
    </row>
    <row r="149" spans="1:17" s="134" customFormat="1">
      <c r="A149" s="144"/>
      <c r="B149" s="89" t="s">
        <v>1982</v>
      </c>
      <c r="C149" s="99" t="s">
        <v>1875</v>
      </c>
      <c r="D149" s="86">
        <v>90800100</v>
      </c>
      <c r="E149" s="99"/>
      <c r="F149" s="86" t="s">
        <v>1881</v>
      </c>
      <c r="G149" s="113">
        <v>41529</v>
      </c>
      <c r="H149" s="86" t="s">
        <v>1861</v>
      </c>
      <c r="I149" s="96">
        <v>0</v>
      </c>
      <c r="J149" s="99" t="s">
        <v>175</v>
      </c>
      <c r="K149" s="100">
        <v>0</v>
      </c>
      <c r="L149" s="100">
        <v>0</v>
      </c>
      <c r="M149" s="96">
        <v>490777.75999999995</v>
      </c>
      <c r="N149" s="98">
        <v>0</v>
      </c>
      <c r="O149" s="96">
        <f>76.18962-76.19</f>
        <v>-3.7999999999271949E-4</v>
      </c>
      <c r="P149" s="97">
        <v>2.3262335800129743E-3</v>
      </c>
      <c r="Q149" s="97">
        <f>O149/'סכום נכסי הקרן'!$C$42</f>
        <v>-6.2021874810346239E-10</v>
      </c>
    </row>
    <row r="150" spans="1:17" s="134" customFormat="1">
      <c r="A150" s="144"/>
      <c r="B150" s="89" t="s">
        <v>1983</v>
      </c>
      <c r="C150" s="99" t="s">
        <v>1875</v>
      </c>
      <c r="D150" s="86">
        <v>11898601</v>
      </c>
      <c r="E150" s="99"/>
      <c r="F150" s="86" t="s">
        <v>1574</v>
      </c>
      <c r="G150" s="113">
        <v>43281</v>
      </c>
      <c r="H150" s="86"/>
      <c r="I150" s="96">
        <v>11.43</v>
      </c>
      <c r="J150" s="99" t="s">
        <v>175</v>
      </c>
      <c r="K150" s="100">
        <v>3.56E-2</v>
      </c>
      <c r="L150" s="100">
        <v>3.6600000000000001E-2</v>
      </c>
      <c r="M150" s="96">
        <v>31791.709999999995</v>
      </c>
      <c r="N150" s="98">
        <v>99.4</v>
      </c>
      <c r="O150" s="96">
        <v>31.600959999999997</v>
      </c>
      <c r="P150" s="97">
        <v>9.6484553030513627E-4</v>
      </c>
      <c r="Q150" s="97">
        <f>O150/'סכום נכסי הקרן'!$C$42</f>
        <v>5.1577652238008162E-5</v>
      </c>
    </row>
    <row r="151" spans="1:17" s="134" customFormat="1">
      <c r="A151" s="144"/>
      <c r="B151" s="89" t="s">
        <v>1983</v>
      </c>
      <c r="C151" s="99" t="s">
        <v>1875</v>
      </c>
      <c r="D151" s="86">
        <v>11898600</v>
      </c>
      <c r="E151" s="99"/>
      <c r="F151" s="86" t="s">
        <v>1574</v>
      </c>
      <c r="G151" s="113">
        <v>43222</v>
      </c>
      <c r="H151" s="86"/>
      <c r="I151" s="96">
        <v>11.450000000000001</v>
      </c>
      <c r="J151" s="99" t="s">
        <v>175</v>
      </c>
      <c r="K151" s="100">
        <v>3.5200000000000002E-2</v>
      </c>
      <c r="L151" s="100">
        <v>3.6300000000000006E-2</v>
      </c>
      <c r="M151" s="96">
        <v>152072.96999999997</v>
      </c>
      <c r="N151" s="98">
        <v>100.17</v>
      </c>
      <c r="O151" s="96">
        <v>152.33149999999998</v>
      </c>
      <c r="P151" s="97">
        <v>4.6510095547627941E-3</v>
      </c>
      <c r="Q151" s="97">
        <f>O151/'סכום נכסי הקרן'!$C$42</f>
        <v>2.4862855849613869E-4</v>
      </c>
    </row>
    <row r="152" spans="1:17" s="134" customFormat="1">
      <c r="A152" s="14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96"/>
      <c r="N152" s="98"/>
      <c r="O152" s="86"/>
      <c r="P152" s="97"/>
      <c r="Q152" s="86"/>
    </row>
    <row r="153" spans="1:17" s="134" customFormat="1">
      <c r="A153" s="144"/>
      <c r="B153" s="104" t="s">
        <v>39</v>
      </c>
      <c r="C153" s="84"/>
      <c r="D153" s="84"/>
      <c r="E153" s="84"/>
      <c r="F153" s="84"/>
      <c r="G153" s="84"/>
      <c r="H153" s="84"/>
      <c r="I153" s="93">
        <v>0.73226318196366491</v>
      </c>
      <c r="J153" s="84"/>
      <c r="K153" s="84"/>
      <c r="L153" s="106">
        <v>1.5254722480746767E-2</v>
      </c>
      <c r="M153" s="93"/>
      <c r="N153" s="95"/>
      <c r="O153" s="93">
        <v>257.63725999999997</v>
      </c>
      <c r="P153" s="94">
        <v>7.8662217461451245E-3</v>
      </c>
      <c r="Q153" s="94">
        <f>O153/'סכום נכסי הקרן'!$C$42</f>
        <v>4.2050383911859923E-4</v>
      </c>
    </row>
    <row r="154" spans="1:17" s="134" customFormat="1">
      <c r="A154" s="144"/>
      <c r="B154" s="89" t="s">
        <v>1984</v>
      </c>
      <c r="C154" s="99" t="s">
        <v>1876</v>
      </c>
      <c r="D154" s="86">
        <v>4351</v>
      </c>
      <c r="E154" s="99"/>
      <c r="F154" s="86" t="s">
        <v>1880</v>
      </c>
      <c r="G154" s="113">
        <v>42183</v>
      </c>
      <c r="H154" s="86" t="s">
        <v>1861</v>
      </c>
      <c r="I154" s="96">
        <v>0.83000000000000007</v>
      </c>
      <c r="J154" s="99" t="s">
        <v>175</v>
      </c>
      <c r="K154" s="100">
        <v>3.61E-2</v>
      </c>
      <c r="L154" s="100">
        <v>1.47E-2</v>
      </c>
      <c r="M154" s="96">
        <v>186192.74999999997</v>
      </c>
      <c r="N154" s="98">
        <v>101.82</v>
      </c>
      <c r="O154" s="96">
        <v>189.58145999999996</v>
      </c>
      <c r="P154" s="97">
        <v>5.7883312503709365E-3</v>
      </c>
      <c r="Q154" s="97">
        <f>O154/'סכום נכסי הקרן'!$C$42</f>
        <v>3.0942625207126156E-4</v>
      </c>
    </row>
    <row r="155" spans="1:17" s="134" customFormat="1">
      <c r="A155" s="144"/>
      <c r="B155" s="89" t="s">
        <v>1985</v>
      </c>
      <c r="C155" s="99" t="s">
        <v>1876</v>
      </c>
      <c r="D155" s="86">
        <v>3880</v>
      </c>
      <c r="E155" s="99"/>
      <c r="F155" s="86" t="s">
        <v>1882</v>
      </c>
      <c r="G155" s="113">
        <v>41959</v>
      </c>
      <c r="H155" s="86" t="s">
        <v>1861</v>
      </c>
      <c r="I155" s="96">
        <v>0.46</v>
      </c>
      <c r="J155" s="99" t="s">
        <v>175</v>
      </c>
      <c r="K155" s="100">
        <v>4.4999999999999998E-2</v>
      </c>
      <c r="L155" s="100">
        <v>1.6800000000000002E-2</v>
      </c>
      <c r="M155" s="96">
        <v>67063.25999999998</v>
      </c>
      <c r="N155" s="98">
        <v>101.48</v>
      </c>
      <c r="O155" s="96">
        <v>68.055799999999991</v>
      </c>
      <c r="P155" s="97">
        <v>2.077890495774188E-3</v>
      </c>
      <c r="Q155" s="97">
        <f>O155/'סכום נכסי הקרן'!$C$42</f>
        <v>1.1107758704733767E-4</v>
      </c>
    </row>
    <row r="156" spans="1:17" s="134" customFormat="1">
      <c r="A156" s="14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96"/>
      <c r="N156" s="98"/>
      <c r="O156" s="86"/>
      <c r="P156" s="97"/>
      <c r="Q156" s="86"/>
    </row>
    <row r="157" spans="1:17" s="134" customFormat="1">
      <c r="A157" s="144"/>
      <c r="B157" s="83" t="s">
        <v>42</v>
      </c>
      <c r="C157" s="84"/>
      <c r="D157" s="84"/>
      <c r="E157" s="84"/>
      <c r="F157" s="84"/>
      <c r="G157" s="84"/>
      <c r="H157" s="84"/>
      <c r="I157" s="93">
        <v>5.1191067463065734</v>
      </c>
      <c r="J157" s="84"/>
      <c r="K157" s="84"/>
      <c r="L157" s="106">
        <v>5.5147186346670686E-2</v>
      </c>
      <c r="M157" s="93"/>
      <c r="N157" s="95"/>
      <c r="O157" s="93">
        <v>2521.7374599999994</v>
      </c>
      <c r="P157" s="94">
        <v>7.699408868857234E-2</v>
      </c>
      <c r="Q157" s="94">
        <f>O157/'סכום נכסי הקרן'!$C$42</f>
        <v>4.1158653960967637E-3</v>
      </c>
    </row>
    <row r="158" spans="1:17" s="134" customFormat="1">
      <c r="A158" s="144"/>
      <c r="B158" s="104" t="s">
        <v>40</v>
      </c>
      <c r="C158" s="84"/>
      <c r="D158" s="84"/>
      <c r="E158" s="84"/>
      <c r="F158" s="84"/>
      <c r="G158" s="84"/>
      <c r="H158" s="84"/>
      <c r="I158" s="93">
        <v>5.1191067463065734</v>
      </c>
      <c r="J158" s="84"/>
      <c r="K158" s="84"/>
      <c r="L158" s="106">
        <v>5.5147186346670665E-2</v>
      </c>
      <c r="M158" s="93"/>
      <c r="N158" s="95"/>
      <c r="O158" s="93">
        <v>2521.7374599999994</v>
      </c>
      <c r="P158" s="94">
        <v>7.699408868857234E-2</v>
      </c>
      <c r="Q158" s="94">
        <f>O158/'סכום נכסי הקרן'!$C$42</f>
        <v>4.1158653960967637E-3</v>
      </c>
    </row>
    <row r="159" spans="1:17" s="134" customFormat="1">
      <c r="A159" s="144"/>
      <c r="B159" s="89" t="s">
        <v>1986</v>
      </c>
      <c r="C159" s="99" t="s">
        <v>1876</v>
      </c>
      <c r="D159" s="86">
        <v>508506</v>
      </c>
      <c r="E159" s="99"/>
      <c r="F159" s="86" t="s">
        <v>1878</v>
      </c>
      <c r="G159" s="113">
        <v>43186</v>
      </c>
      <c r="H159" s="86" t="s">
        <v>1861</v>
      </c>
      <c r="I159" s="96">
        <v>6.660000000000001</v>
      </c>
      <c r="J159" s="99" t="s">
        <v>174</v>
      </c>
      <c r="K159" s="100">
        <v>4.8000000000000001E-2</v>
      </c>
      <c r="L159" s="100">
        <v>5.0100000000000006E-2</v>
      </c>
      <c r="M159" s="96">
        <v>316076.99999999994</v>
      </c>
      <c r="N159" s="98">
        <v>100.26</v>
      </c>
      <c r="O159" s="96">
        <v>1156.6805499999998</v>
      </c>
      <c r="P159" s="97">
        <v>3.5315954282983383E-2</v>
      </c>
      <c r="Q159" s="97">
        <f>O159/'סכום נכסי הקרן'!$C$42</f>
        <v>1.8878814807641289E-3</v>
      </c>
    </row>
    <row r="160" spans="1:17" s="134" customFormat="1">
      <c r="A160" s="144"/>
      <c r="B160" s="89" t="s">
        <v>1987</v>
      </c>
      <c r="C160" s="99" t="s">
        <v>1875</v>
      </c>
      <c r="D160" s="86">
        <v>4623</v>
      </c>
      <c r="E160" s="99"/>
      <c r="F160" s="86" t="s">
        <v>1679</v>
      </c>
      <c r="G160" s="113">
        <v>42354</v>
      </c>
      <c r="H160" s="86" t="s">
        <v>1883</v>
      </c>
      <c r="I160" s="96">
        <v>5.78</v>
      </c>
      <c r="J160" s="99" t="s">
        <v>174</v>
      </c>
      <c r="K160" s="100">
        <v>5.0199999999999995E-2</v>
      </c>
      <c r="L160" s="100">
        <v>5.2300000000000006E-2</v>
      </c>
      <c r="M160" s="96">
        <v>81338.999999999985</v>
      </c>
      <c r="N160" s="98">
        <v>101.63</v>
      </c>
      <c r="O160" s="96">
        <v>301.72662999999994</v>
      </c>
      <c r="P160" s="97">
        <v>9.2123653942643383E-3</v>
      </c>
      <c r="Q160" s="97">
        <f>O160/'סכום נכסי הקרן'!$C$42</f>
        <v>4.9246450718858407E-4</v>
      </c>
    </row>
    <row r="161" spans="1:17" s="134" customFormat="1">
      <c r="A161" s="144"/>
      <c r="B161" s="89" t="s">
        <v>1988</v>
      </c>
      <c r="C161" s="99" t="s">
        <v>1875</v>
      </c>
      <c r="D161" s="86">
        <v>487557</v>
      </c>
      <c r="E161" s="99"/>
      <c r="F161" s="86" t="s">
        <v>1574</v>
      </c>
      <c r="G161" s="113">
        <v>43053</v>
      </c>
      <c r="H161" s="86"/>
      <c r="I161" s="96">
        <v>3.2</v>
      </c>
      <c r="J161" s="99" t="s">
        <v>174</v>
      </c>
      <c r="K161" s="100">
        <v>5.8434999999999994E-2</v>
      </c>
      <c r="L161" s="100">
        <v>5.9700000000000017E-2</v>
      </c>
      <c r="M161" s="96">
        <v>101673.51999999997</v>
      </c>
      <c r="N161" s="98">
        <v>100.36</v>
      </c>
      <c r="O161" s="96">
        <v>372.4443599999999</v>
      </c>
      <c r="P161" s="97">
        <v>1.1371530359626954E-2</v>
      </c>
      <c r="Q161" s="97">
        <f>O161/'סכום נכסי הקרן'!$C$42</f>
        <v>6.0788677553110773E-4</v>
      </c>
    </row>
    <row r="162" spans="1:17" s="134" customFormat="1">
      <c r="A162" s="144"/>
      <c r="B162" s="89" t="s">
        <v>1988</v>
      </c>
      <c r="C162" s="99" t="s">
        <v>1875</v>
      </c>
      <c r="D162" s="86">
        <v>487556</v>
      </c>
      <c r="E162" s="99"/>
      <c r="F162" s="86" t="s">
        <v>1574</v>
      </c>
      <c r="G162" s="113">
        <v>43051</v>
      </c>
      <c r="H162" s="86"/>
      <c r="I162" s="96">
        <v>3.5999999999999996</v>
      </c>
      <c r="J162" s="99" t="s">
        <v>174</v>
      </c>
      <c r="K162" s="100">
        <v>8.0935000000000007E-2</v>
      </c>
      <c r="L162" s="100">
        <v>8.1000000000000003E-2</v>
      </c>
      <c r="M162" s="96">
        <v>33891.189999999995</v>
      </c>
      <c r="N162" s="98">
        <v>101.39</v>
      </c>
      <c r="O162" s="96">
        <v>125.42232999999999</v>
      </c>
      <c r="P162" s="97">
        <v>3.8294145019947433E-3</v>
      </c>
      <c r="Q162" s="97">
        <f>O162/'סכום נכסי הקרן'!$C$42</f>
        <v>2.0470863289028871E-4</v>
      </c>
    </row>
    <row r="163" spans="1:17" s="134" customFormat="1">
      <c r="A163" s="144"/>
      <c r="B163" s="89" t="s">
        <v>1989</v>
      </c>
      <c r="C163" s="99" t="s">
        <v>1875</v>
      </c>
      <c r="D163" s="86">
        <v>474437</v>
      </c>
      <c r="E163" s="99"/>
      <c r="F163" s="86" t="s">
        <v>1574</v>
      </c>
      <c r="G163" s="113">
        <v>42887</v>
      </c>
      <c r="H163" s="86"/>
      <c r="I163" s="96">
        <v>3.1999999999999993</v>
      </c>
      <c r="J163" s="99" t="s">
        <v>174</v>
      </c>
      <c r="K163" s="100">
        <v>5.5502999999999997E-2</v>
      </c>
      <c r="L163" s="100">
        <v>5.8999999999999983E-2</v>
      </c>
      <c r="M163" s="96">
        <v>107368.60999999999</v>
      </c>
      <c r="N163" s="98">
        <v>99.66</v>
      </c>
      <c r="O163" s="96">
        <v>390.56296000000003</v>
      </c>
      <c r="P163" s="97">
        <v>1.1924730332836211E-2</v>
      </c>
      <c r="Q163" s="97">
        <f>O163/'סכום נכסי הקרן'!$C$42</f>
        <v>6.3745913187216764E-4</v>
      </c>
    </row>
    <row r="164" spans="1:17" s="134" customFormat="1">
      <c r="A164" s="144"/>
      <c r="B164" s="89" t="s">
        <v>1989</v>
      </c>
      <c r="C164" s="99" t="s">
        <v>1875</v>
      </c>
      <c r="D164" s="86">
        <v>474436</v>
      </c>
      <c r="E164" s="99"/>
      <c r="F164" s="86" t="s">
        <v>1574</v>
      </c>
      <c r="G164" s="113">
        <v>42887</v>
      </c>
      <c r="H164" s="86"/>
      <c r="I164" s="96">
        <v>3.2499999999999996</v>
      </c>
      <c r="J164" s="99" t="s">
        <v>174</v>
      </c>
      <c r="K164" s="100">
        <v>5.2324999999999997E-2</v>
      </c>
      <c r="L164" s="100">
        <v>5.6600000000000004E-2</v>
      </c>
      <c r="M164" s="96">
        <v>48081.44999999999</v>
      </c>
      <c r="N164" s="98">
        <v>99.66</v>
      </c>
      <c r="O164" s="96">
        <v>174.90062999999998</v>
      </c>
      <c r="P164" s="97">
        <v>5.3400938168667164E-3</v>
      </c>
      <c r="Q164" s="97">
        <f>O164/'סכום נכסי הקרן'!$C$42</f>
        <v>2.8546486785048736E-4</v>
      </c>
    </row>
    <row r="165" spans="1:17" s="134" customFormat="1">
      <c r="B165" s="135"/>
      <c r="C165" s="135"/>
      <c r="D165" s="135"/>
      <c r="E165" s="135"/>
    </row>
    <row r="166" spans="1:17" s="134" customFormat="1">
      <c r="B166" s="135"/>
      <c r="C166" s="135"/>
      <c r="D166" s="135"/>
      <c r="E166" s="135"/>
    </row>
    <row r="167" spans="1:17" s="134" customFormat="1">
      <c r="B167" s="135"/>
      <c r="C167" s="135"/>
      <c r="D167" s="135"/>
      <c r="E167" s="135"/>
    </row>
    <row r="168" spans="1:17" s="134" customFormat="1">
      <c r="B168" s="136" t="s">
        <v>264</v>
      </c>
      <c r="C168" s="135"/>
      <c r="D168" s="135"/>
      <c r="E168" s="135"/>
    </row>
    <row r="169" spans="1:17" s="134" customFormat="1">
      <c r="B169" s="136" t="s">
        <v>122</v>
      </c>
      <c r="C169" s="135"/>
      <c r="D169" s="135"/>
      <c r="E169" s="135"/>
    </row>
    <row r="170" spans="1:17" s="134" customFormat="1">
      <c r="B170" s="136" t="s">
        <v>247</v>
      </c>
      <c r="C170" s="135"/>
      <c r="D170" s="135"/>
      <c r="E170" s="135"/>
    </row>
    <row r="171" spans="1:17" s="134" customFormat="1">
      <c r="B171" s="136" t="s">
        <v>255</v>
      </c>
      <c r="C171" s="135"/>
      <c r="D171" s="135"/>
      <c r="E171" s="135"/>
    </row>
    <row r="172" spans="1:17" s="134" customFormat="1">
      <c r="B172" s="135"/>
      <c r="C172" s="135"/>
      <c r="D172" s="135"/>
      <c r="E172" s="135"/>
    </row>
    <row r="173" spans="1:17" s="134" customFormat="1">
      <c r="B173" s="135"/>
      <c r="C173" s="135"/>
      <c r="D173" s="135"/>
      <c r="E173" s="135"/>
    </row>
    <row r="174" spans="1:17" s="134" customFormat="1">
      <c r="B174" s="135"/>
      <c r="C174" s="135"/>
      <c r="D174" s="135"/>
      <c r="E174" s="135"/>
    </row>
    <row r="175" spans="1:17" s="134" customFormat="1">
      <c r="B175" s="135"/>
      <c r="C175" s="135"/>
      <c r="D175" s="135"/>
      <c r="E175" s="135"/>
    </row>
    <row r="176" spans="1:17" s="134" customFormat="1">
      <c r="B176" s="135"/>
      <c r="C176" s="135"/>
      <c r="D176" s="135"/>
      <c r="E176" s="135"/>
    </row>
    <row r="177" spans="2:5" s="134" customFormat="1">
      <c r="B177" s="135"/>
      <c r="C177" s="135"/>
      <c r="D177" s="135"/>
      <c r="E177" s="135"/>
    </row>
    <row r="178" spans="2:5" s="134" customFormat="1">
      <c r="B178" s="135"/>
      <c r="C178" s="135"/>
      <c r="D178" s="135"/>
      <c r="E178" s="135"/>
    </row>
    <row r="179" spans="2:5" s="134" customFormat="1">
      <c r="B179" s="135"/>
      <c r="C179" s="135"/>
      <c r="D179" s="135"/>
      <c r="E179" s="135"/>
    </row>
    <row r="180" spans="2:5" s="134" customFormat="1">
      <c r="B180" s="135"/>
      <c r="C180" s="135"/>
      <c r="D180" s="135"/>
      <c r="E180" s="135"/>
    </row>
    <row r="181" spans="2:5" s="134" customFormat="1">
      <c r="B181" s="135"/>
      <c r="C181" s="135"/>
      <c r="D181" s="135"/>
      <c r="E181" s="135"/>
    </row>
  </sheetData>
  <sheetProtection sheet="1" objects="1" scenarios="1"/>
  <mergeCells count="1">
    <mergeCell ref="B6:Q6"/>
  </mergeCells>
  <phoneticPr fontId="4" type="noConversion"/>
  <conditionalFormatting sqref="B58:B164">
    <cfRule type="cellIs" dxfId="9" priority="18" operator="equal">
      <formula>2958465</formula>
    </cfRule>
    <cfRule type="cellIs" dxfId="8" priority="19" operator="equal">
      <formula>"NR3"</formula>
    </cfRule>
    <cfRule type="cellIs" dxfId="7" priority="20" operator="equal">
      <formula>"דירוג פנימי"</formula>
    </cfRule>
  </conditionalFormatting>
  <conditionalFormatting sqref="B58:B164">
    <cfRule type="cellIs" dxfId="6" priority="17" operator="equal">
      <formula>2958465</formula>
    </cfRule>
  </conditionalFormatting>
  <conditionalFormatting sqref="B11:B12 B26:B43">
    <cfRule type="cellIs" dxfId="5" priority="16" operator="equal">
      <formula>"NR3"</formula>
    </cfRule>
  </conditionalFormatting>
  <conditionalFormatting sqref="B13:B25">
    <cfRule type="cellIs" dxfId="4" priority="15" operator="equal">
      <formula>"NR3"</formula>
    </cfRule>
  </conditionalFormatting>
  <dataValidations count="1">
    <dataValidation allowBlank="1" showInputMessage="1" showErrorMessage="1" sqref="D1:Q9 C5:C9 B1:B9 B165:Q1048576 Z53:XFD56 R1:R1048576 A1:A1048576 S57:XFD1048576 S1:XFD52 S53:X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0"/>
  <sheetViews>
    <sheetView rightToLeft="1" zoomScale="90" zoomScaleNormal="90" workbookViewId="0">
      <selection activeCell="H28" sqref="H28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190</v>
      </c>
      <c r="C1" s="80" t="s" vm="1">
        <v>265</v>
      </c>
    </row>
    <row r="2" spans="2:64">
      <c r="B2" s="58" t="s">
        <v>189</v>
      </c>
      <c r="C2" s="80" t="s">
        <v>266</v>
      </c>
    </row>
    <row r="3" spans="2:64">
      <c r="B3" s="58" t="s">
        <v>191</v>
      </c>
      <c r="C3" s="80" t="s">
        <v>267</v>
      </c>
    </row>
    <row r="4" spans="2:64">
      <c r="B4" s="58" t="s">
        <v>192</v>
      </c>
      <c r="C4" s="80">
        <v>2145</v>
      </c>
    </row>
    <row r="6" spans="2:64" ht="26.25" customHeight="1">
      <c r="B6" s="162" t="s">
        <v>223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</row>
    <row r="7" spans="2:64" s="3" customFormat="1" ht="63">
      <c r="B7" s="61" t="s">
        <v>126</v>
      </c>
      <c r="C7" s="62" t="s">
        <v>49</v>
      </c>
      <c r="D7" s="62" t="s">
        <v>127</v>
      </c>
      <c r="E7" s="62" t="s">
        <v>15</v>
      </c>
      <c r="F7" s="62" t="s">
        <v>70</v>
      </c>
      <c r="G7" s="62" t="s">
        <v>18</v>
      </c>
      <c r="H7" s="62" t="s">
        <v>110</v>
      </c>
      <c r="I7" s="62" t="s">
        <v>56</v>
      </c>
      <c r="J7" s="62" t="s">
        <v>19</v>
      </c>
      <c r="K7" s="62" t="s">
        <v>249</v>
      </c>
      <c r="L7" s="62" t="s">
        <v>248</v>
      </c>
      <c r="M7" s="62" t="s">
        <v>119</v>
      </c>
      <c r="N7" s="62" t="s">
        <v>193</v>
      </c>
      <c r="O7" s="64" t="s">
        <v>195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256</v>
      </c>
      <c r="L8" s="33"/>
      <c r="M8" s="33" t="s">
        <v>252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2" t="s">
        <v>44</v>
      </c>
      <c r="C10" s="118"/>
      <c r="D10" s="118"/>
      <c r="E10" s="118"/>
      <c r="F10" s="118"/>
      <c r="G10" s="119">
        <v>0.37053548719457841</v>
      </c>
      <c r="H10" s="118"/>
      <c r="I10" s="118"/>
      <c r="J10" s="120">
        <v>4.5297720156659152E-3</v>
      </c>
      <c r="K10" s="119"/>
      <c r="L10" s="121"/>
      <c r="M10" s="119">
        <v>22563.510429999995</v>
      </c>
      <c r="N10" s="120">
        <v>1</v>
      </c>
      <c r="O10" s="120">
        <f>M10/'סכום נכסי הקרן'!$C$42</f>
        <v>3.6827137347321404E-2</v>
      </c>
      <c r="P10" s="140"/>
      <c r="Q10" s="102"/>
      <c r="R10" s="102"/>
      <c r="S10" s="102"/>
      <c r="T10" s="102"/>
      <c r="U10" s="102"/>
      <c r="BL10" s="102"/>
    </row>
    <row r="11" spans="2:64" s="102" customFormat="1" ht="20.25" customHeight="1">
      <c r="B11" s="123" t="s">
        <v>244</v>
      </c>
      <c r="C11" s="118"/>
      <c r="D11" s="118"/>
      <c r="E11" s="118"/>
      <c r="F11" s="118"/>
      <c r="G11" s="119">
        <v>0.37053548719457841</v>
      </c>
      <c r="H11" s="118"/>
      <c r="I11" s="118"/>
      <c r="J11" s="120">
        <v>4.5297720156659152E-3</v>
      </c>
      <c r="K11" s="119"/>
      <c r="L11" s="121"/>
      <c r="M11" s="119">
        <v>22563.510429999995</v>
      </c>
      <c r="N11" s="120">
        <v>1</v>
      </c>
      <c r="O11" s="120">
        <f>M11/'סכום נכסי הקרן'!$C$42</f>
        <v>3.6827137347321404E-2</v>
      </c>
      <c r="P11" s="140"/>
    </row>
    <row r="12" spans="2:64">
      <c r="B12" s="104" t="s">
        <v>65</v>
      </c>
      <c r="C12" s="84"/>
      <c r="D12" s="84"/>
      <c r="E12" s="84"/>
      <c r="F12" s="84"/>
      <c r="G12" s="93">
        <v>0.37053548719457835</v>
      </c>
      <c r="H12" s="84"/>
      <c r="I12" s="84"/>
      <c r="J12" s="94">
        <v>4.5297720156659152E-3</v>
      </c>
      <c r="K12" s="93"/>
      <c r="L12" s="95"/>
      <c r="M12" s="93">
        <v>22563.510429999995</v>
      </c>
      <c r="N12" s="94">
        <v>1</v>
      </c>
      <c r="O12" s="94">
        <f>M12/'סכום נכסי הקרן'!$C$42</f>
        <v>3.6827137347321404E-2</v>
      </c>
      <c r="P12" s="134"/>
    </row>
    <row r="13" spans="2:64">
      <c r="B13" s="89" t="s">
        <v>1884</v>
      </c>
      <c r="C13" s="86" t="s">
        <v>1885</v>
      </c>
      <c r="D13" s="99" t="s">
        <v>330</v>
      </c>
      <c r="E13" s="86" t="s">
        <v>326</v>
      </c>
      <c r="F13" s="86" t="s">
        <v>327</v>
      </c>
      <c r="G13" s="96">
        <v>0.10000000000000002</v>
      </c>
      <c r="H13" s="99" t="s">
        <v>175</v>
      </c>
      <c r="I13" s="100">
        <v>4.7999999999999996E-3</v>
      </c>
      <c r="J13" s="97">
        <v>4.000000000000001E-3</v>
      </c>
      <c r="K13" s="96">
        <v>2599999.9999999995</v>
      </c>
      <c r="L13" s="98">
        <v>100.48</v>
      </c>
      <c r="M13" s="96">
        <v>2612.4801299999995</v>
      </c>
      <c r="N13" s="97">
        <v>0.11578340782143978</v>
      </c>
      <c r="O13" s="97">
        <f>M13/'סכום נכסי הקרן'!$C$42</f>
        <v>4.2639714623810901E-3</v>
      </c>
      <c r="P13" s="134"/>
    </row>
    <row r="14" spans="2:64">
      <c r="B14" s="89" t="s">
        <v>1886</v>
      </c>
      <c r="C14" s="86" t="s">
        <v>1887</v>
      </c>
      <c r="D14" s="99" t="s">
        <v>330</v>
      </c>
      <c r="E14" s="86" t="s">
        <v>326</v>
      </c>
      <c r="F14" s="86" t="s">
        <v>327</v>
      </c>
      <c r="G14" s="96">
        <v>0.18999999999999997</v>
      </c>
      <c r="H14" s="99" t="s">
        <v>175</v>
      </c>
      <c r="I14" s="100">
        <v>4.0000000000000001E-3</v>
      </c>
      <c r="J14" s="97">
        <v>3.7999999999999996E-3</v>
      </c>
      <c r="K14" s="96">
        <v>2399999.9999999995</v>
      </c>
      <c r="L14" s="98">
        <v>100.33</v>
      </c>
      <c r="M14" s="96">
        <v>2407.9198899999997</v>
      </c>
      <c r="N14" s="97">
        <v>0.10671743200022978</v>
      </c>
      <c r="O14" s="97">
        <f>M14/'סכום נכסי הקרן'!$C$42</f>
        <v>3.930097525625894E-3</v>
      </c>
      <c r="P14" s="134"/>
    </row>
    <row r="15" spans="2:64">
      <c r="B15" s="89" t="s">
        <v>1888</v>
      </c>
      <c r="C15" s="86" t="s">
        <v>1889</v>
      </c>
      <c r="D15" s="99" t="s">
        <v>351</v>
      </c>
      <c r="E15" s="86" t="s">
        <v>326</v>
      </c>
      <c r="F15" s="86" t="s">
        <v>327</v>
      </c>
      <c r="G15" s="96">
        <v>0.61999999999999977</v>
      </c>
      <c r="H15" s="99" t="s">
        <v>175</v>
      </c>
      <c r="I15" s="100">
        <v>4.7999999999999996E-3</v>
      </c>
      <c r="J15" s="97">
        <v>4.3999999999999994E-3</v>
      </c>
      <c r="K15" s="96">
        <v>4199999.9999999991</v>
      </c>
      <c r="L15" s="98">
        <v>100.21</v>
      </c>
      <c r="M15" s="96">
        <v>4208.8199800000002</v>
      </c>
      <c r="N15" s="97">
        <v>0.18653214414739458</v>
      </c>
      <c r="O15" s="97">
        <f>M15/'סכום נכסי הקרן'!$C$42</f>
        <v>6.8694448922064551E-3</v>
      </c>
      <c r="P15" s="134"/>
    </row>
    <row r="16" spans="2:64">
      <c r="B16" s="89" t="s">
        <v>1890</v>
      </c>
      <c r="C16" s="86" t="s">
        <v>1891</v>
      </c>
      <c r="D16" s="99" t="s">
        <v>351</v>
      </c>
      <c r="E16" s="86" t="s">
        <v>326</v>
      </c>
      <c r="F16" s="86" t="s">
        <v>327</v>
      </c>
      <c r="G16" s="96">
        <v>0.51</v>
      </c>
      <c r="H16" s="99" t="s">
        <v>175</v>
      </c>
      <c r="I16" s="100">
        <v>4.6999999999999993E-3</v>
      </c>
      <c r="J16" s="97">
        <v>4.7000000000000002E-3</v>
      </c>
      <c r="K16" s="96">
        <v>2999999.9999999995</v>
      </c>
      <c r="L16" s="98">
        <v>100.23</v>
      </c>
      <c r="M16" s="96">
        <v>3006.9000899999992</v>
      </c>
      <c r="N16" s="97">
        <v>0.13326384204835806</v>
      </c>
      <c r="O16" s="97">
        <f>M16/'סכום נכסי הקרן'!$C$42</f>
        <v>4.907725814546628E-3</v>
      </c>
      <c r="P16" s="134"/>
    </row>
    <row r="17" spans="2:16">
      <c r="B17" s="89" t="s">
        <v>1892</v>
      </c>
      <c r="C17" s="86" t="s">
        <v>1893</v>
      </c>
      <c r="D17" s="99" t="s">
        <v>330</v>
      </c>
      <c r="E17" s="86" t="s">
        <v>326</v>
      </c>
      <c r="F17" s="86" t="s">
        <v>327</v>
      </c>
      <c r="G17" s="96">
        <v>0.34</v>
      </c>
      <c r="H17" s="99" t="s">
        <v>175</v>
      </c>
      <c r="I17" s="100">
        <v>3.4000000000000002E-3</v>
      </c>
      <c r="J17" s="97">
        <v>3.8E-3</v>
      </c>
      <c r="K17" s="96">
        <v>2499999.9999999995</v>
      </c>
      <c r="L17" s="98">
        <v>100.21</v>
      </c>
      <c r="M17" s="96">
        <v>2505.2500799999998</v>
      </c>
      <c r="N17" s="97">
        <v>0.11103104225613179</v>
      </c>
      <c r="O17" s="97">
        <f>M17/'סכום נכסי הקרן'!$C$42</f>
        <v>4.0889554429828119E-3</v>
      </c>
      <c r="P17" s="134"/>
    </row>
    <row r="18" spans="2:16">
      <c r="B18" s="89" t="s">
        <v>1894</v>
      </c>
      <c r="C18" s="86" t="s">
        <v>1895</v>
      </c>
      <c r="D18" s="99" t="s">
        <v>362</v>
      </c>
      <c r="E18" s="86" t="s">
        <v>363</v>
      </c>
      <c r="F18" s="86" t="s">
        <v>327</v>
      </c>
      <c r="G18" s="96">
        <v>0.44</v>
      </c>
      <c r="H18" s="99" t="s">
        <v>175</v>
      </c>
      <c r="I18" s="100">
        <v>4.1999999999999997E-3</v>
      </c>
      <c r="J18" s="97">
        <v>4.8000000000000004E-3</v>
      </c>
      <c r="K18" s="96">
        <v>2999999.9999999995</v>
      </c>
      <c r="L18" s="98">
        <v>100.21</v>
      </c>
      <c r="M18" s="96">
        <v>3006.3000299999994</v>
      </c>
      <c r="N18" s="97">
        <v>0.13323724778228138</v>
      </c>
      <c r="O18" s="97">
        <f>M18/'סכום נכסי הקרן'!$C$42</f>
        <v>4.9067464238571707E-3</v>
      </c>
      <c r="P18" s="134"/>
    </row>
    <row r="19" spans="2:16">
      <c r="B19" s="89" t="s">
        <v>1896</v>
      </c>
      <c r="C19" s="86" t="s">
        <v>1897</v>
      </c>
      <c r="D19" s="99" t="s">
        <v>362</v>
      </c>
      <c r="E19" s="86" t="s">
        <v>363</v>
      </c>
      <c r="F19" s="86" t="s">
        <v>327</v>
      </c>
      <c r="G19" s="96">
        <v>0.35000000000000003</v>
      </c>
      <c r="H19" s="99" t="s">
        <v>175</v>
      </c>
      <c r="I19" s="100">
        <v>4.4000000000000003E-3</v>
      </c>
      <c r="J19" s="97">
        <v>4.7999999999999996E-3</v>
      </c>
      <c r="K19" s="96">
        <v>2399999.9999999995</v>
      </c>
      <c r="L19" s="98">
        <v>100.31</v>
      </c>
      <c r="M19" s="96">
        <v>2407.4401199999998</v>
      </c>
      <c r="N19" s="97">
        <v>0.10669616890814627</v>
      </c>
      <c r="O19" s="97">
        <f>M19/'סכום נכסי הקרן'!$C$42</f>
        <v>3.9293144668133065E-3</v>
      </c>
      <c r="P19" s="134"/>
    </row>
    <row r="20" spans="2:16">
      <c r="B20" s="89" t="s">
        <v>1898</v>
      </c>
      <c r="C20" s="86" t="s">
        <v>1899</v>
      </c>
      <c r="D20" s="99" t="s">
        <v>362</v>
      </c>
      <c r="E20" s="86" t="s">
        <v>363</v>
      </c>
      <c r="F20" s="86" t="s">
        <v>327</v>
      </c>
      <c r="G20" s="96">
        <v>0.2</v>
      </c>
      <c r="H20" s="99" t="s">
        <v>175</v>
      </c>
      <c r="I20" s="100">
        <v>4.3E-3</v>
      </c>
      <c r="J20" s="97">
        <v>6.000000000000001E-3</v>
      </c>
      <c r="K20" s="96">
        <v>2399999.9999999995</v>
      </c>
      <c r="L20" s="98">
        <v>100.35</v>
      </c>
      <c r="M20" s="96">
        <v>2408.4001099999996</v>
      </c>
      <c r="N20" s="97">
        <v>0.10673871503601845</v>
      </c>
      <c r="O20" s="97">
        <f>M20/'סכום נכסי הקרן'!$C$42</f>
        <v>3.9308813189080517E-3</v>
      </c>
      <c r="P20" s="134"/>
    </row>
    <row r="21" spans="2:16">
      <c r="B21" s="85"/>
      <c r="C21" s="86"/>
      <c r="D21" s="86"/>
      <c r="E21" s="86"/>
      <c r="F21" s="86"/>
      <c r="G21" s="86"/>
      <c r="H21" s="86"/>
      <c r="I21" s="86"/>
      <c r="J21" s="97"/>
      <c r="K21" s="96"/>
      <c r="L21" s="98"/>
      <c r="M21" s="86"/>
      <c r="N21" s="97"/>
      <c r="O21" s="86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6">
      <c r="B24" s="101" t="s">
        <v>264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6">
      <c r="B25" s="101" t="s">
        <v>122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6">
      <c r="B26" s="101" t="s">
        <v>247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6">
      <c r="B27" s="101" t="s">
        <v>255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190</v>
      </c>
      <c r="C1" s="80" t="s" vm="1">
        <v>265</v>
      </c>
    </row>
    <row r="2" spans="2:56">
      <c r="B2" s="58" t="s">
        <v>189</v>
      </c>
      <c r="C2" s="80" t="s">
        <v>266</v>
      </c>
    </row>
    <row r="3" spans="2:56">
      <c r="B3" s="58" t="s">
        <v>191</v>
      </c>
      <c r="C3" s="80" t="s">
        <v>267</v>
      </c>
    </row>
    <row r="4" spans="2:56">
      <c r="B4" s="58" t="s">
        <v>192</v>
      </c>
      <c r="C4" s="80">
        <v>2145</v>
      </c>
    </row>
    <row r="6" spans="2:56" ht="26.25" customHeight="1">
      <c r="B6" s="162" t="s">
        <v>224</v>
      </c>
      <c r="C6" s="163"/>
      <c r="D6" s="163"/>
      <c r="E6" s="163"/>
      <c r="F6" s="163"/>
      <c r="G6" s="163"/>
      <c r="H6" s="163"/>
      <c r="I6" s="163"/>
      <c r="J6" s="164"/>
    </row>
    <row r="7" spans="2:56" s="3" customFormat="1" ht="78.75">
      <c r="B7" s="61" t="s">
        <v>126</v>
      </c>
      <c r="C7" s="63" t="s">
        <v>58</v>
      </c>
      <c r="D7" s="63" t="s">
        <v>94</v>
      </c>
      <c r="E7" s="63" t="s">
        <v>59</v>
      </c>
      <c r="F7" s="63" t="s">
        <v>110</v>
      </c>
      <c r="G7" s="63" t="s">
        <v>235</v>
      </c>
      <c r="H7" s="63" t="s">
        <v>193</v>
      </c>
      <c r="I7" s="65" t="s">
        <v>194</v>
      </c>
      <c r="J7" s="79" t="s">
        <v>259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4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190</v>
      </c>
      <c r="C1" s="80" t="s" vm="1">
        <v>265</v>
      </c>
    </row>
    <row r="2" spans="2:60">
      <c r="B2" s="58" t="s">
        <v>189</v>
      </c>
      <c r="C2" s="80" t="s">
        <v>266</v>
      </c>
    </row>
    <row r="3" spans="2:60">
      <c r="B3" s="58" t="s">
        <v>191</v>
      </c>
      <c r="C3" s="80" t="s">
        <v>267</v>
      </c>
    </row>
    <row r="4" spans="2:60">
      <c r="B4" s="58" t="s">
        <v>192</v>
      </c>
      <c r="C4" s="80">
        <v>2145</v>
      </c>
    </row>
    <row r="6" spans="2:60" ht="26.25" customHeight="1">
      <c r="B6" s="162" t="s">
        <v>225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60" s="3" customFormat="1" ht="66">
      <c r="B7" s="61" t="s">
        <v>126</v>
      </c>
      <c r="C7" s="61" t="s">
        <v>127</v>
      </c>
      <c r="D7" s="61" t="s">
        <v>15</v>
      </c>
      <c r="E7" s="61" t="s">
        <v>16</v>
      </c>
      <c r="F7" s="61" t="s">
        <v>61</v>
      </c>
      <c r="G7" s="61" t="s">
        <v>110</v>
      </c>
      <c r="H7" s="61" t="s">
        <v>57</v>
      </c>
      <c r="I7" s="61" t="s">
        <v>119</v>
      </c>
      <c r="J7" s="61" t="s">
        <v>193</v>
      </c>
      <c r="K7" s="61" t="s">
        <v>194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252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4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8" style="1" bestFit="1" customWidth="1"/>
    <col min="9" max="9" width="10.140625" style="1" bestFit="1" customWidth="1"/>
    <col min="10" max="10" width="11.425781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190</v>
      </c>
      <c r="C1" s="80" t="s" vm="1">
        <v>265</v>
      </c>
    </row>
    <row r="2" spans="2:60">
      <c r="B2" s="58" t="s">
        <v>189</v>
      </c>
      <c r="C2" s="80" t="s">
        <v>266</v>
      </c>
    </row>
    <row r="3" spans="2:60">
      <c r="B3" s="58" t="s">
        <v>191</v>
      </c>
      <c r="C3" s="80" t="s">
        <v>267</v>
      </c>
    </row>
    <row r="4" spans="2:60">
      <c r="B4" s="58" t="s">
        <v>192</v>
      </c>
      <c r="C4" s="80">
        <v>2145</v>
      </c>
    </row>
    <row r="6" spans="2:60" ht="26.25" customHeight="1">
      <c r="B6" s="162" t="s">
        <v>226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60" s="3" customFormat="1" ht="63">
      <c r="B7" s="61" t="s">
        <v>126</v>
      </c>
      <c r="C7" s="63" t="s">
        <v>49</v>
      </c>
      <c r="D7" s="63" t="s">
        <v>15</v>
      </c>
      <c r="E7" s="63" t="s">
        <v>16</v>
      </c>
      <c r="F7" s="63" t="s">
        <v>61</v>
      </c>
      <c r="G7" s="63" t="s">
        <v>110</v>
      </c>
      <c r="H7" s="63" t="s">
        <v>57</v>
      </c>
      <c r="I7" s="63" t="s">
        <v>119</v>
      </c>
      <c r="J7" s="63" t="s">
        <v>193</v>
      </c>
      <c r="K7" s="65" t="s">
        <v>194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60</v>
      </c>
      <c r="C10" s="118"/>
      <c r="D10" s="118"/>
      <c r="E10" s="118"/>
      <c r="F10" s="118"/>
      <c r="G10" s="118"/>
      <c r="H10" s="120">
        <v>0.89620000000000022</v>
      </c>
      <c r="I10" s="119">
        <f>I11</f>
        <v>4693.9178499999998</v>
      </c>
      <c r="J10" s="120">
        <f>I10/$I$10</f>
        <v>1</v>
      </c>
      <c r="K10" s="120">
        <f>I10/'סכום נכסי הקרן'!$C$42</f>
        <v>7.6611996123244035E-3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3" t="s">
        <v>244</v>
      </c>
      <c r="C11" s="118"/>
      <c r="D11" s="118"/>
      <c r="E11" s="118"/>
      <c r="F11" s="118"/>
      <c r="G11" s="118"/>
      <c r="H11" s="120">
        <v>0.89620000000000022</v>
      </c>
      <c r="I11" s="119">
        <f>I12+I13</f>
        <v>4693.9178499999998</v>
      </c>
      <c r="J11" s="120">
        <f t="shared" ref="J11:J13" si="0">I11/$I$10</f>
        <v>1</v>
      </c>
      <c r="K11" s="120">
        <f>I11/'סכום נכסי הקרן'!$C$42</f>
        <v>7.6611996123244035E-3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145" t="s">
        <v>1900</v>
      </c>
      <c r="C12" s="86" t="s">
        <v>1901</v>
      </c>
      <c r="D12" s="86" t="s">
        <v>680</v>
      </c>
      <c r="E12" s="86" t="s">
        <v>327</v>
      </c>
      <c r="F12" s="100">
        <v>6.7750000000000005E-2</v>
      </c>
      <c r="G12" s="99" t="s">
        <v>175</v>
      </c>
      <c r="H12" s="97">
        <v>0.89620000000000022</v>
      </c>
      <c r="I12" s="96">
        <v>18.449849999999994</v>
      </c>
      <c r="J12" s="97">
        <f>I12/$I$10</f>
        <v>3.9305864715974944E-3</v>
      </c>
      <c r="K12" s="97">
        <f>I12/'סכום נכסי הקרן'!$C$42</f>
        <v>3.0113007552410264E-5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47" t="s">
        <v>1990</v>
      </c>
      <c r="C13" s="86"/>
      <c r="D13" s="86"/>
      <c r="E13" s="86"/>
      <c r="F13" s="86"/>
      <c r="G13" s="86"/>
      <c r="H13" s="97"/>
      <c r="I13" s="146">
        <v>4675.4679999999998</v>
      </c>
      <c r="J13" s="97">
        <f t="shared" si="0"/>
        <v>0.9960694135284025</v>
      </c>
      <c r="K13" s="97">
        <f>I13/'סכום נכסי הקרן'!$C$42</f>
        <v>7.6310866047719925E-3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A1:AB101"/>
  <sheetViews>
    <sheetView rightToLeft="1" workbookViewId="0">
      <selection activeCell="O18" sqref="O18"/>
    </sheetView>
  </sheetViews>
  <sheetFormatPr defaultColWidth="9.140625" defaultRowHeight="18"/>
  <cols>
    <col min="1" max="1" width="10.42578125" style="1" customWidth="1"/>
    <col min="2" max="2" width="29.140625" style="2" bestFit="1" customWidth="1"/>
    <col min="3" max="3" width="41.7109375" style="1" bestFit="1" customWidth="1"/>
    <col min="4" max="4" width="11.85546875" style="1" customWidth="1"/>
    <col min="5" max="13" width="5.7109375" style="1" customWidth="1"/>
    <col min="14" max="16384" width="9.140625" style="1"/>
  </cols>
  <sheetData>
    <row r="1" spans="1:28">
      <c r="B1" s="58" t="s">
        <v>190</v>
      </c>
      <c r="C1" s="80" t="s" vm="1">
        <v>265</v>
      </c>
    </row>
    <row r="2" spans="1:28">
      <c r="B2" s="58" t="s">
        <v>189</v>
      </c>
      <c r="C2" s="80" t="s">
        <v>266</v>
      </c>
    </row>
    <row r="3" spans="1:28">
      <c r="B3" s="58" t="s">
        <v>191</v>
      </c>
      <c r="C3" s="80" t="s">
        <v>267</v>
      </c>
    </row>
    <row r="4" spans="1:28">
      <c r="B4" s="58" t="s">
        <v>192</v>
      </c>
      <c r="C4" s="80">
        <v>2145</v>
      </c>
    </row>
    <row r="6" spans="1:28" ht="26.25" customHeight="1">
      <c r="B6" s="162" t="s">
        <v>227</v>
      </c>
      <c r="C6" s="163"/>
      <c r="D6" s="164"/>
    </row>
    <row r="7" spans="1:28" s="3" customFormat="1" ht="31.5">
      <c r="B7" s="61" t="s">
        <v>126</v>
      </c>
      <c r="C7" s="66" t="s">
        <v>116</v>
      </c>
      <c r="D7" s="67" t="s">
        <v>115</v>
      </c>
    </row>
    <row r="8" spans="1:28" s="3" customFormat="1">
      <c r="B8" s="16"/>
      <c r="C8" s="33" t="s">
        <v>252</v>
      </c>
      <c r="D8" s="18" t="s">
        <v>22</v>
      </c>
    </row>
    <row r="9" spans="1:28" s="4" customFormat="1" ht="18" customHeight="1">
      <c r="B9" s="19"/>
      <c r="C9" s="20" t="s">
        <v>1</v>
      </c>
      <c r="D9" s="21" t="s">
        <v>2</v>
      </c>
    </row>
    <row r="10" spans="1:28" s="4" customFormat="1" ht="18" customHeight="1">
      <c r="B10" s="124" t="s">
        <v>1926</v>
      </c>
      <c r="C10" s="129">
        <f>C11+C27</f>
        <v>30299.805906434303</v>
      </c>
      <c r="D10" s="103"/>
    </row>
    <row r="11" spans="1:28">
      <c r="B11" s="124" t="s">
        <v>27</v>
      </c>
      <c r="C11" s="129">
        <f>SUM(C12:C25)</f>
        <v>6288.0121161575998</v>
      </c>
      <c r="D11" s="103"/>
    </row>
    <row r="12" spans="1:28">
      <c r="B12" s="125" t="s">
        <v>1920</v>
      </c>
      <c r="C12" s="126">
        <v>151.63984718799082</v>
      </c>
      <c r="D12" s="127">
        <v>47467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B13" s="125" t="s">
        <v>1904</v>
      </c>
      <c r="C13" s="126">
        <v>270.64756149261086</v>
      </c>
      <c r="D13" s="127">
        <v>46132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B14" s="125" t="s">
        <v>1688</v>
      </c>
      <c r="C14" s="126">
        <v>515.4184715221138</v>
      </c>
      <c r="D14" s="127">
        <v>46631</v>
      </c>
    </row>
    <row r="15" spans="1:28">
      <c r="A15" s="130"/>
      <c r="B15" s="125" t="s">
        <v>1933</v>
      </c>
      <c r="C15" s="126">
        <v>1309.8100546199196</v>
      </c>
      <c r="D15" s="127">
        <v>46100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130"/>
      <c r="B16" s="125" t="s">
        <v>1934</v>
      </c>
      <c r="C16" s="126">
        <v>458.79727000000003</v>
      </c>
      <c r="D16" s="127">
        <v>43830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4">
      <c r="A17" s="130"/>
      <c r="B17" s="125" t="s">
        <v>1935</v>
      </c>
      <c r="C17" s="126">
        <v>220.9130647362249</v>
      </c>
      <c r="D17" s="127">
        <v>43824</v>
      </c>
    </row>
    <row r="18" spans="1:4">
      <c r="A18" s="130"/>
      <c r="B18" s="125" t="s">
        <v>1936</v>
      </c>
      <c r="C18" s="126">
        <v>859.40568891791008</v>
      </c>
      <c r="D18" s="127">
        <v>44246</v>
      </c>
    </row>
    <row r="19" spans="1:4">
      <c r="A19" s="130"/>
      <c r="B19" s="125" t="s">
        <v>1937</v>
      </c>
      <c r="C19" s="126">
        <v>25.294499999999999</v>
      </c>
      <c r="D19" s="127">
        <v>43948</v>
      </c>
    </row>
    <row r="20" spans="1:4">
      <c r="A20" s="130"/>
      <c r="B20" s="125" t="s">
        <v>1938</v>
      </c>
      <c r="C20" s="126">
        <v>165.29109912247739</v>
      </c>
      <c r="D20" s="127">
        <v>44739</v>
      </c>
    </row>
    <row r="21" spans="1:4">
      <c r="A21" s="130"/>
      <c r="B21" s="125" t="s">
        <v>1939</v>
      </c>
      <c r="C21" s="126">
        <v>198.66285999999999</v>
      </c>
      <c r="D21" s="127">
        <v>43908</v>
      </c>
    </row>
    <row r="22" spans="1:4">
      <c r="A22" s="130"/>
      <c r="B22" s="125" t="s">
        <v>1932</v>
      </c>
      <c r="C22" s="126">
        <v>151.86849619010587</v>
      </c>
      <c r="D22" s="127">
        <v>44926</v>
      </c>
    </row>
    <row r="23" spans="1:4">
      <c r="A23" s="130"/>
      <c r="B23" s="125" t="s">
        <v>1940</v>
      </c>
      <c r="C23" s="126">
        <v>342.81599999999997</v>
      </c>
      <c r="D23" s="127">
        <v>43800</v>
      </c>
    </row>
    <row r="24" spans="1:4">
      <c r="A24" s="130"/>
      <c r="B24" s="125" t="s">
        <v>1941</v>
      </c>
      <c r="C24" s="126">
        <v>798.24021780725639</v>
      </c>
      <c r="D24" s="127">
        <v>44739</v>
      </c>
    </row>
    <row r="25" spans="1:4">
      <c r="A25" s="130"/>
      <c r="B25" s="125" t="s">
        <v>1931</v>
      </c>
      <c r="C25" s="126">
        <v>819.2069845609891</v>
      </c>
      <c r="D25" s="127">
        <v>44255</v>
      </c>
    </row>
    <row r="26" spans="1:4">
      <c r="B26" s="125"/>
      <c r="C26" s="103"/>
      <c r="D26" s="103"/>
    </row>
    <row r="27" spans="1:4">
      <c r="B27" s="128" t="s">
        <v>1930</v>
      </c>
      <c r="C27" s="129">
        <f>SUM(C28:C65)</f>
        <v>24011.793790276704</v>
      </c>
      <c r="D27" s="103"/>
    </row>
    <row r="28" spans="1:4">
      <c r="B28" s="125" t="s">
        <v>1921</v>
      </c>
      <c r="C28" s="126">
        <v>1388.8735382635232</v>
      </c>
      <c r="D28" s="127">
        <v>45778</v>
      </c>
    </row>
    <row r="29" spans="1:4">
      <c r="B29" s="125" t="s">
        <v>1915</v>
      </c>
      <c r="C29" s="126">
        <v>979.52787371509896</v>
      </c>
      <c r="D29" s="127">
        <v>46601</v>
      </c>
    </row>
    <row r="30" spans="1:4">
      <c r="B30" s="125" t="s">
        <v>1927</v>
      </c>
      <c r="C30" s="126">
        <v>477.04878493608464</v>
      </c>
      <c r="D30" s="127">
        <v>44429</v>
      </c>
    </row>
    <row r="31" spans="1:4">
      <c r="B31" s="125" t="s">
        <v>1911</v>
      </c>
      <c r="C31" s="126">
        <v>748.41899386527007</v>
      </c>
      <c r="D31" s="127">
        <v>45382</v>
      </c>
    </row>
    <row r="32" spans="1:4">
      <c r="B32" s="125" t="s">
        <v>1905</v>
      </c>
      <c r="C32" s="126">
        <v>717.42996287411279</v>
      </c>
      <c r="D32" s="127">
        <v>44722</v>
      </c>
    </row>
    <row r="33" spans="2:4">
      <c r="B33" s="125" t="s">
        <v>1922</v>
      </c>
      <c r="C33" s="126">
        <v>1281.7876482673908</v>
      </c>
      <c r="D33" s="127">
        <v>46742</v>
      </c>
    </row>
    <row r="34" spans="2:4">
      <c r="B34" s="125" t="s">
        <v>1698</v>
      </c>
      <c r="C34" s="126">
        <v>1638.3943339999998</v>
      </c>
      <c r="D34" s="127">
        <v>45557</v>
      </c>
    </row>
    <row r="35" spans="2:4">
      <c r="B35" s="125" t="s">
        <v>1700</v>
      </c>
      <c r="C35" s="126">
        <v>2143.7972715389997</v>
      </c>
      <c r="D35" s="127">
        <v>50041</v>
      </c>
    </row>
    <row r="36" spans="2:4">
      <c r="B36" s="125" t="s">
        <v>1910</v>
      </c>
      <c r="C36" s="126">
        <v>688.49830803458417</v>
      </c>
      <c r="D36" s="127">
        <v>46012</v>
      </c>
    </row>
    <row r="37" spans="2:4">
      <c r="B37" s="125" t="s">
        <v>1704</v>
      </c>
      <c r="C37" s="126">
        <v>57.574589000000003</v>
      </c>
      <c r="D37" s="127">
        <v>46199</v>
      </c>
    </row>
    <row r="38" spans="2:4">
      <c r="B38" s="125" t="s">
        <v>1907</v>
      </c>
      <c r="C38" s="126">
        <v>474.15208561599309</v>
      </c>
      <c r="D38" s="127">
        <v>47026</v>
      </c>
    </row>
    <row r="39" spans="2:4">
      <c r="B39" s="125" t="s">
        <v>1913</v>
      </c>
      <c r="C39" s="126">
        <v>155.20305551221469</v>
      </c>
      <c r="D39" s="127">
        <v>46201</v>
      </c>
    </row>
    <row r="40" spans="2:4">
      <c r="B40" s="125" t="s">
        <v>1710</v>
      </c>
      <c r="C40" s="126">
        <v>-3.4886161786293717E-2</v>
      </c>
      <c r="D40" s="127">
        <v>46938</v>
      </c>
    </row>
    <row r="41" spans="2:4">
      <c r="B41" s="125" t="s">
        <v>1906</v>
      </c>
      <c r="C41" s="126">
        <v>369.08290523801213</v>
      </c>
      <c r="D41" s="127">
        <v>46938</v>
      </c>
    </row>
    <row r="42" spans="2:4">
      <c r="B42" s="125" t="s">
        <v>1711</v>
      </c>
      <c r="C42" s="126">
        <v>176.1568293374049</v>
      </c>
      <c r="D42" s="127">
        <v>46201</v>
      </c>
    </row>
    <row r="43" spans="2:4">
      <c r="B43" s="125" t="s">
        <v>1690</v>
      </c>
      <c r="C43" s="126">
        <v>539.80127202453139</v>
      </c>
      <c r="D43" s="127">
        <v>47262</v>
      </c>
    </row>
    <row r="44" spans="2:4">
      <c r="B44" s="125" t="s">
        <v>1916</v>
      </c>
      <c r="C44" s="126">
        <v>1196.9141429809999</v>
      </c>
      <c r="D44" s="127">
        <v>45485</v>
      </c>
    </row>
    <row r="45" spans="2:4">
      <c r="B45" s="125" t="s">
        <v>1712</v>
      </c>
      <c r="C45" s="126">
        <v>1463.9313442500002</v>
      </c>
      <c r="D45" s="127">
        <v>45777</v>
      </c>
    </row>
    <row r="46" spans="2:4">
      <c r="B46" s="125" t="s">
        <v>1929</v>
      </c>
      <c r="C46" s="126">
        <v>45.103151291061849</v>
      </c>
      <c r="D46" s="127">
        <v>46663</v>
      </c>
    </row>
    <row r="47" spans="2:4">
      <c r="B47" s="125" t="s">
        <v>1714</v>
      </c>
      <c r="C47" s="126">
        <v>1072.9733465603804</v>
      </c>
      <c r="D47" s="127">
        <v>47178</v>
      </c>
    </row>
    <row r="48" spans="2:4">
      <c r="B48" s="125" t="s">
        <v>1715</v>
      </c>
      <c r="C48" s="126">
        <v>157.63346249999998</v>
      </c>
      <c r="D48" s="127">
        <v>46201</v>
      </c>
    </row>
    <row r="49" spans="2:4">
      <c r="B49" s="125" t="s">
        <v>1716</v>
      </c>
      <c r="C49" s="126">
        <v>879.740861225</v>
      </c>
      <c r="D49" s="127">
        <v>45710</v>
      </c>
    </row>
    <row r="50" spans="2:4">
      <c r="B50" s="125" t="s">
        <v>1918</v>
      </c>
      <c r="C50" s="126">
        <v>1282.1982923761975</v>
      </c>
      <c r="D50" s="127">
        <v>46844</v>
      </c>
    </row>
    <row r="51" spans="2:4">
      <c r="B51" s="125" t="s">
        <v>1720</v>
      </c>
      <c r="C51" s="126">
        <v>0.48895354100000027</v>
      </c>
      <c r="D51" s="127">
        <v>46938</v>
      </c>
    </row>
    <row r="52" spans="2:4">
      <c r="B52" s="125" t="s">
        <v>1721</v>
      </c>
      <c r="C52" s="126">
        <v>0.67597999999999991</v>
      </c>
      <c r="D52" s="127">
        <v>46938</v>
      </c>
    </row>
    <row r="53" spans="2:4">
      <c r="B53" s="125" t="s">
        <v>1912</v>
      </c>
      <c r="C53" s="126">
        <v>827.15794518702467</v>
      </c>
      <c r="D53" s="127">
        <v>46201</v>
      </c>
    </row>
    <row r="54" spans="2:4">
      <c r="B54" s="125" t="s">
        <v>1924</v>
      </c>
      <c r="C54" s="126">
        <v>0.76777750000000011</v>
      </c>
      <c r="D54" s="127">
        <v>46938</v>
      </c>
    </row>
    <row r="55" spans="2:4">
      <c r="B55" s="125" t="s">
        <v>1917</v>
      </c>
      <c r="C55" s="126">
        <v>836.20886799999994</v>
      </c>
      <c r="D55" s="127">
        <v>44258</v>
      </c>
    </row>
    <row r="56" spans="2:4">
      <c r="B56" s="125" t="s">
        <v>1725</v>
      </c>
      <c r="C56" s="126">
        <v>58.039781500000004</v>
      </c>
      <c r="D56" s="127">
        <v>46938</v>
      </c>
    </row>
    <row r="57" spans="2:4">
      <c r="B57" s="125" t="s">
        <v>1925</v>
      </c>
      <c r="C57" s="126">
        <v>1060.0735149999998</v>
      </c>
      <c r="D57" s="127">
        <v>47992</v>
      </c>
    </row>
    <row r="58" spans="2:4">
      <c r="B58" s="125" t="s">
        <v>1919</v>
      </c>
      <c r="C58" s="126">
        <v>961.64871928214802</v>
      </c>
      <c r="D58" s="127">
        <v>44044</v>
      </c>
    </row>
    <row r="59" spans="2:4">
      <c r="B59" s="125" t="s">
        <v>1909</v>
      </c>
      <c r="C59" s="126">
        <v>325.99532332898849</v>
      </c>
      <c r="D59" s="127">
        <v>46722</v>
      </c>
    </row>
    <row r="60" spans="2:4">
      <c r="B60" s="125" t="s">
        <v>1727</v>
      </c>
      <c r="C60" s="126">
        <v>-0.81055399899999825</v>
      </c>
      <c r="D60" s="127">
        <v>46938</v>
      </c>
    </row>
    <row r="61" spans="2:4">
      <c r="B61" s="125" t="s">
        <v>1928</v>
      </c>
      <c r="C61" s="126">
        <v>358.62624358837201</v>
      </c>
      <c r="D61" s="127">
        <v>47031</v>
      </c>
    </row>
    <row r="62" spans="2:4">
      <c r="B62" s="125" t="s">
        <v>1923</v>
      </c>
      <c r="C62" s="126">
        <v>582.62138309848137</v>
      </c>
      <c r="D62" s="127">
        <v>48723</v>
      </c>
    </row>
    <row r="63" spans="2:4">
      <c r="B63" s="125" t="s">
        <v>1903</v>
      </c>
      <c r="C63" s="126">
        <v>229.21920257548848</v>
      </c>
      <c r="D63" s="127">
        <v>46054</v>
      </c>
    </row>
    <row r="64" spans="2:4">
      <c r="B64" s="125" t="s">
        <v>1908</v>
      </c>
      <c r="C64" s="126">
        <v>220.22660692912581</v>
      </c>
      <c r="D64" s="127">
        <v>47102</v>
      </c>
    </row>
    <row r="65" spans="2:4">
      <c r="B65" s="125" t="s">
        <v>1914</v>
      </c>
      <c r="C65" s="126">
        <v>616.64687750000007</v>
      </c>
      <c r="D65" s="127">
        <v>46482</v>
      </c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</sheetData>
  <sheetProtection sheet="1" objects="1" scenarios="1"/>
  <mergeCells count="1">
    <mergeCell ref="B6:D6"/>
  </mergeCells>
  <phoneticPr fontId="4" type="noConversion"/>
  <conditionalFormatting sqref="B28:B65 B10:B12">
    <cfRule type="cellIs" dxfId="3" priority="6" operator="equal">
      <formula>"NR3"</formula>
    </cfRule>
  </conditionalFormatting>
  <conditionalFormatting sqref="B13:B14">
    <cfRule type="cellIs" dxfId="2" priority="5" operator="equal">
      <formula>"NR3"</formula>
    </cfRule>
  </conditionalFormatting>
  <conditionalFormatting sqref="B26">
    <cfRule type="cellIs" dxfId="1" priority="3" operator="equal">
      <formula>"NR3"</formula>
    </cfRule>
  </conditionalFormatting>
  <conditionalFormatting sqref="B15:B25">
    <cfRule type="cellIs" dxfId="0" priority="2" operator="equal">
      <formula>"NR3"</formula>
    </cfRule>
  </conditionalFormatting>
  <dataValidations count="1">
    <dataValidation allowBlank="1" showInputMessage="1" showErrorMessage="1" sqref="O28:XFD29 B37:D1048576 B1:B36 D12:D36 C5:C36 A1:A1048576 E30:XFD1048576 D1:XFD11 E12:XFD27 E28:M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190</v>
      </c>
      <c r="C1" s="80" t="s" vm="1">
        <v>265</v>
      </c>
    </row>
    <row r="2" spans="2:18">
      <c r="B2" s="58" t="s">
        <v>189</v>
      </c>
      <c r="C2" s="80" t="s">
        <v>266</v>
      </c>
    </row>
    <row r="3" spans="2:18">
      <c r="B3" s="58" t="s">
        <v>191</v>
      </c>
      <c r="C3" s="80" t="s">
        <v>267</v>
      </c>
    </row>
    <row r="4" spans="2:18">
      <c r="B4" s="58" t="s">
        <v>192</v>
      </c>
      <c r="C4" s="80">
        <v>2145</v>
      </c>
    </row>
    <row r="6" spans="2:18" ht="26.25" customHeight="1">
      <c r="B6" s="162" t="s">
        <v>230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228</v>
      </c>
      <c r="L7" s="31" t="s">
        <v>254</v>
      </c>
      <c r="M7" s="31" t="s">
        <v>229</v>
      </c>
      <c r="N7" s="31" t="s">
        <v>63</v>
      </c>
      <c r="O7" s="31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256</v>
      </c>
      <c r="M8" s="33" t="s">
        <v>252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0"/>
  <sheetViews>
    <sheetView rightToLeft="1" zoomScale="90" zoomScaleNormal="90" workbookViewId="0">
      <selection activeCell="P36" sqref="P3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8" t="s">
        <v>190</v>
      </c>
      <c r="C1" s="80" t="s" vm="1">
        <v>265</v>
      </c>
    </row>
    <row r="2" spans="2:13">
      <c r="B2" s="58" t="s">
        <v>189</v>
      </c>
      <c r="C2" s="80" t="s">
        <v>266</v>
      </c>
    </row>
    <row r="3" spans="2:13">
      <c r="B3" s="58" t="s">
        <v>191</v>
      </c>
      <c r="C3" s="80" t="s">
        <v>267</v>
      </c>
    </row>
    <row r="4" spans="2:13">
      <c r="B4" s="58" t="s">
        <v>192</v>
      </c>
      <c r="C4" s="80">
        <v>2145</v>
      </c>
    </row>
    <row r="6" spans="2:13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</row>
    <row r="7" spans="2:13" s="3" customFormat="1" ht="63">
      <c r="B7" s="13" t="s">
        <v>125</v>
      </c>
      <c r="C7" s="14" t="s">
        <v>49</v>
      </c>
      <c r="D7" s="14" t="s">
        <v>127</v>
      </c>
      <c r="E7" s="14" t="s">
        <v>15</v>
      </c>
      <c r="F7" s="14" t="s">
        <v>70</v>
      </c>
      <c r="G7" s="14" t="s">
        <v>110</v>
      </c>
      <c r="H7" s="14" t="s">
        <v>17</v>
      </c>
      <c r="I7" s="14" t="s">
        <v>19</v>
      </c>
      <c r="J7" s="14" t="s">
        <v>66</v>
      </c>
      <c r="K7" s="14" t="s">
        <v>193</v>
      </c>
      <c r="L7" s="14" t="s">
        <v>194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3" customFormat="1" ht="18" customHeight="1">
      <c r="B10" s="81" t="s">
        <v>48</v>
      </c>
      <c r="C10" s="82"/>
      <c r="D10" s="82"/>
      <c r="E10" s="82"/>
      <c r="F10" s="82"/>
      <c r="G10" s="82"/>
      <c r="H10" s="82"/>
      <c r="I10" s="82"/>
      <c r="J10" s="90">
        <f>J11+J42</f>
        <v>87722.34887999999</v>
      </c>
      <c r="K10" s="91">
        <f>J10/$J$10</f>
        <v>1</v>
      </c>
      <c r="L10" s="91">
        <f>J10/'סכום נכסי הקרן'!$C$42</f>
        <v>0.1431764352739241</v>
      </c>
    </row>
    <row r="11" spans="2:13" s="134" customFormat="1">
      <c r="B11" s="83" t="s">
        <v>244</v>
      </c>
      <c r="C11" s="84"/>
      <c r="D11" s="84"/>
      <c r="E11" s="84"/>
      <c r="F11" s="84"/>
      <c r="G11" s="84"/>
      <c r="H11" s="84"/>
      <c r="I11" s="84"/>
      <c r="J11" s="93">
        <f>J12+J19+J39</f>
        <v>83391.883499999996</v>
      </c>
      <c r="K11" s="94">
        <f t="shared" ref="K11:K17" si="0">J11/$J$10</f>
        <v>0.95063441146652528</v>
      </c>
      <c r="L11" s="94">
        <f>J11/'סכום נכסי הקרן'!$C$42</f>
        <v>0.1361084462825019</v>
      </c>
    </row>
    <row r="12" spans="2:13" s="134" customFormat="1">
      <c r="B12" s="104" t="s">
        <v>45</v>
      </c>
      <c r="C12" s="84"/>
      <c r="D12" s="84"/>
      <c r="E12" s="84"/>
      <c r="F12" s="84"/>
      <c r="G12" s="84"/>
      <c r="H12" s="84"/>
      <c r="I12" s="84"/>
      <c r="J12" s="93">
        <f>SUM(J13:J17)</f>
        <v>73583.69</v>
      </c>
      <c r="K12" s="94">
        <f t="shared" si="0"/>
        <v>0.8388248939920544</v>
      </c>
      <c r="L12" s="94">
        <f>J12/'סכום נכסי הקרן'!$C$42</f>
        <v>0.12009995814080962</v>
      </c>
    </row>
    <row r="13" spans="2:13" s="134" customFormat="1">
      <c r="B13" s="89" t="s">
        <v>1833</v>
      </c>
      <c r="C13" s="86" t="s">
        <v>1834</v>
      </c>
      <c r="D13" s="99">
        <v>95</v>
      </c>
      <c r="E13" s="86" t="s">
        <v>1574</v>
      </c>
      <c r="F13" s="86"/>
      <c r="G13" s="99" t="s">
        <v>175</v>
      </c>
      <c r="H13" s="100">
        <v>0</v>
      </c>
      <c r="I13" s="100">
        <v>0</v>
      </c>
      <c r="J13" s="96">
        <v>0.16</v>
      </c>
      <c r="K13" s="97">
        <f t="shared" si="0"/>
        <v>1.8239365685348029E-6</v>
      </c>
      <c r="L13" s="97">
        <f>J13/'סכום נכסי הקרן'!$C$42</f>
        <v>2.6114473604856648E-7</v>
      </c>
    </row>
    <row r="14" spans="2:13" s="134" customFormat="1">
      <c r="B14" s="89" t="s">
        <v>1835</v>
      </c>
      <c r="C14" s="86" t="s">
        <v>1836</v>
      </c>
      <c r="D14" s="99">
        <v>12</v>
      </c>
      <c r="E14" s="86" t="s">
        <v>326</v>
      </c>
      <c r="F14" s="86" t="s">
        <v>327</v>
      </c>
      <c r="G14" s="99" t="s">
        <v>175</v>
      </c>
      <c r="H14" s="100">
        <v>0</v>
      </c>
      <c r="I14" s="100">
        <v>0</v>
      </c>
      <c r="J14" s="96">
        <v>50511.69</v>
      </c>
      <c r="K14" s="97">
        <f t="shared" si="0"/>
        <v>0.57581324080933582</v>
      </c>
      <c r="L14" s="97">
        <f>J14/'סכום נכסי הקרן'!$C$42</f>
        <v>8.2442887202606341E-2</v>
      </c>
    </row>
    <row r="15" spans="2:13" s="134" customFormat="1">
      <c r="B15" s="89" t="s">
        <v>1837</v>
      </c>
      <c r="C15" s="86" t="s">
        <v>1838</v>
      </c>
      <c r="D15" s="99">
        <v>10</v>
      </c>
      <c r="E15" s="86" t="s">
        <v>326</v>
      </c>
      <c r="F15" s="86" t="s">
        <v>327</v>
      </c>
      <c r="G15" s="99" t="s">
        <v>175</v>
      </c>
      <c r="H15" s="100">
        <v>0</v>
      </c>
      <c r="I15" s="100">
        <v>0</v>
      </c>
      <c r="J15" s="96">
        <v>11960.48</v>
      </c>
      <c r="K15" s="97">
        <f t="shared" si="0"/>
        <v>0.13634473030768213</v>
      </c>
      <c r="L15" s="97">
        <f>J15/'סכום נכסי הקרן'!$C$42</f>
        <v>1.9521352453838486E-2</v>
      </c>
    </row>
    <row r="16" spans="2:13" s="134" customFormat="1">
      <c r="B16" s="89" t="s">
        <v>1991</v>
      </c>
      <c r="C16" s="86" t="s">
        <v>1839</v>
      </c>
      <c r="D16" s="99">
        <v>11</v>
      </c>
      <c r="E16" s="86" t="s">
        <v>363</v>
      </c>
      <c r="F16" s="86" t="s">
        <v>327</v>
      </c>
      <c r="G16" s="99" t="s">
        <v>175</v>
      </c>
      <c r="H16" s="100">
        <v>0</v>
      </c>
      <c r="I16" s="100">
        <v>0</v>
      </c>
      <c r="J16" s="96">
        <v>-0.01</v>
      </c>
      <c r="K16" s="97">
        <f t="shared" si="0"/>
        <v>-1.1399603553342518E-7</v>
      </c>
      <c r="L16" s="97">
        <f>J16/'סכום נכסי הקרן'!$C$42</f>
        <v>-1.6321546003035405E-8</v>
      </c>
    </row>
    <row r="17" spans="2:12" s="134" customFormat="1">
      <c r="B17" s="89" t="s">
        <v>1840</v>
      </c>
      <c r="C17" s="86" t="s">
        <v>1841</v>
      </c>
      <c r="D17" s="99">
        <v>26</v>
      </c>
      <c r="E17" s="86" t="s">
        <v>363</v>
      </c>
      <c r="F17" s="86" t="s">
        <v>327</v>
      </c>
      <c r="G17" s="99" t="s">
        <v>175</v>
      </c>
      <c r="H17" s="100">
        <v>0</v>
      </c>
      <c r="I17" s="100">
        <v>0</v>
      </c>
      <c r="J17" s="96">
        <v>11111.37</v>
      </c>
      <c r="K17" s="97">
        <f t="shared" si="0"/>
        <v>0.12666521293450347</v>
      </c>
      <c r="L17" s="97">
        <f>J17/'סכום נכסי הקרן'!$C$42</f>
        <v>1.813547366117475E-2</v>
      </c>
    </row>
    <row r="18" spans="2:12" s="134" customFormat="1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</row>
    <row r="19" spans="2:12" s="134" customFormat="1">
      <c r="B19" s="104" t="s">
        <v>46</v>
      </c>
      <c r="C19" s="84"/>
      <c r="D19" s="84"/>
      <c r="E19" s="84"/>
      <c r="F19" s="84"/>
      <c r="G19" s="84"/>
      <c r="H19" s="84"/>
      <c r="I19" s="84"/>
      <c r="J19" s="93">
        <f>SUM(J20:J37)</f>
        <v>9807.933579999999</v>
      </c>
      <c r="K19" s="94">
        <f t="shared" ref="K19:K37" si="1">J19/$J$10</f>
        <v>0.1118065544895154</v>
      </c>
      <c r="L19" s="94">
        <f>J19/'סכום נכסי הקרן'!$C$42</f>
        <v>1.6008063912068569E-2</v>
      </c>
    </row>
    <row r="20" spans="2:12" s="134" customFormat="1">
      <c r="B20" s="89" t="s">
        <v>1833</v>
      </c>
      <c r="C20" s="86" t="s">
        <v>1842</v>
      </c>
      <c r="D20" s="99">
        <v>95</v>
      </c>
      <c r="E20" s="86" t="s">
        <v>1574</v>
      </c>
      <c r="F20" s="86"/>
      <c r="G20" s="99" t="s">
        <v>174</v>
      </c>
      <c r="H20" s="100">
        <v>0</v>
      </c>
      <c r="I20" s="100">
        <v>0</v>
      </c>
      <c r="J20" s="96">
        <v>0.27597999999999995</v>
      </c>
      <c r="K20" s="97">
        <f t="shared" si="1"/>
        <v>3.1460625886514675E-6</v>
      </c>
      <c r="L20" s="97">
        <f>J20/'סכום נכסי הקרן'!$C$42</f>
        <v>4.5044202659177099E-7</v>
      </c>
    </row>
    <row r="21" spans="2:12" s="134" customFormat="1">
      <c r="B21" s="89" t="s">
        <v>1833</v>
      </c>
      <c r="C21" s="86" t="s">
        <v>1843</v>
      </c>
      <c r="D21" s="99">
        <v>95</v>
      </c>
      <c r="E21" s="86" t="s">
        <v>1574</v>
      </c>
      <c r="F21" s="86"/>
      <c r="G21" s="99" t="s">
        <v>1844</v>
      </c>
      <c r="H21" s="100">
        <v>0</v>
      </c>
      <c r="I21" s="100">
        <v>0</v>
      </c>
      <c r="J21" s="96">
        <v>3.1999999999999997E-4</v>
      </c>
      <c r="K21" s="97">
        <f t="shared" si="1"/>
        <v>3.6478731370696056E-9</v>
      </c>
      <c r="L21" s="97">
        <f>J21/'סכום נכסי הקרן'!$C$42</f>
        <v>5.2228947209713289E-10</v>
      </c>
    </row>
    <row r="22" spans="2:12" s="134" customFormat="1">
      <c r="B22" s="89" t="s">
        <v>1833</v>
      </c>
      <c r="C22" s="86" t="s">
        <v>1845</v>
      </c>
      <c r="D22" s="99">
        <v>95</v>
      </c>
      <c r="E22" s="86" t="s">
        <v>1574</v>
      </c>
      <c r="F22" s="86"/>
      <c r="G22" s="99" t="s">
        <v>184</v>
      </c>
      <c r="H22" s="100">
        <v>0</v>
      </c>
      <c r="I22" s="100">
        <v>0</v>
      </c>
      <c r="J22" s="96">
        <v>2.5999999999999998E-4</v>
      </c>
      <c r="K22" s="97">
        <f t="shared" si="1"/>
        <v>2.9638969238690546E-9</v>
      </c>
      <c r="L22" s="97">
        <f>J22/'סכום נכסי הקרן'!$C$42</f>
        <v>4.2436019607892043E-10</v>
      </c>
    </row>
    <row r="23" spans="2:12" s="134" customFormat="1">
      <c r="B23" s="89" t="s">
        <v>1833</v>
      </c>
      <c r="C23" s="86" t="s">
        <v>1846</v>
      </c>
      <c r="D23" s="99">
        <v>95</v>
      </c>
      <c r="E23" s="86" t="s">
        <v>1574</v>
      </c>
      <c r="F23" s="86"/>
      <c r="G23" s="99" t="s">
        <v>176</v>
      </c>
      <c r="H23" s="100">
        <v>0</v>
      </c>
      <c r="I23" s="100">
        <v>0</v>
      </c>
      <c r="J23" s="96">
        <v>8.1000000000000006E-4</v>
      </c>
      <c r="K23" s="97">
        <f t="shared" si="1"/>
        <v>9.2336788782074408E-9</v>
      </c>
      <c r="L23" s="97">
        <f>J23/'סכום נכסי הקרן'!$C$42</f>
        <v>1.3220452262458677E-9</v>
      </c>
    </row>
    <row r="24" spans="2:12" s="134" customFormat="1">
      <c r="B24" s="89" t="s">
        <v>1835</v>
      </c>
      <c r="C24" s="86" t="s">
        <v>1847</v>
      </c>
      <c r="D24" s="99">
        <v>12</v>
      </c>
      <c r="E24" s="86" t="s">
        <v>326</v>
      </c>
      <c r="F24" s="86" t="s">
        <v>327</v>
      </c>
      <c r="G24" s="99" t="s">
        <v>182</v>
      </c>
      <c r="H24" s="100">
        <v>0</v>
      </c>
      <c r="I24" s="100">
        <v>0</v>
      </c>
      <c r="J24" s="96">
        <v>0.27004</v>
      </c>
      <c r="K24" s="97">
        <f t="shared" si="1"/>
        <v>3.0783489435446138E-6</v>
      </c>
      <c r="L24" s="97">
        <f>J24/'סכום נכסי הקרן'!$C$42</f>
        <v>4.4074702826596802E-7</v>
      </c>
    </row>
    <row r="25" spans="2:12" s="134" customFormat="1">
      <c r="B25" s="89" t="s">
        <v>1835</v>
      </c>
      <c r="C25" s="86" t="s">
        <v>1848</v>
      </c>
      <c r="D25" s="99">
        <v>12</v>
      </c>
      <c r="E25" s="86" t="s">
        <v>326</v>
      </c>
      <c r="F25" s="86" t="s">
        <v>327</v>
      </c>
      <c r="G25" s="99" t="s">
        <v>177</v>
      </c>
      <c r="H25" s="100">
        <v>0</v>
      </c>
      <c r="I25" s="100">
        <v>0</v>
      </c>
      <c r="J25" s="96">
        <v>20.64</v>
      </c>
      <c r="K25" s="97">
        <f t="shared" si="1"/>
        <v>2.3528781734098958E-4</v>
      </c>
      <c r="L25" s="97">
        <f>J25/'סכום נכסי הקרן'!$C$42</f>
        <v>3.3687670950265071E-5</v>
      </c>
    </row>
    <row r="26" spans="2:12" s="134" customFormat="1">
      <c r="B26" s="89" t="s">
        <v>1835</v>
      </c>
      <c r="C26" s="86" t="s">
        <v>1849</v>
      </c>
      <c r="D26" s="99">
        <v>12</v>
      </c>
      <c r="E26" s="86" t="s">
        <v>326</v>
      </c>
      <c r="F26" s="86" t="s">
        <v>327</v>
      </c>
      <c r="G26" s="99" t="s">
        <v>176</v>
      </c>
      <c r="H26" s="100">
        <v>0</v>
      </c>
      <c r="I26" s="100">
        <v>0</v>
      </c>
      <c r="J26" s="96">
        <v>31.57</v>
      </c>
      <c r="K26" s="97">
        <f t="shared" si="1"/>
        <v>3.5988548417902332E-4</v>
      </c>
      <c r="L26" s="97">
        <f>J26/'סכום נכסי הקרן'!$C$42</f>
        <v>5.1527120731582768E-5</v>
      </c>
    </row>
    <row r="27" spans="2:12" s="134" customFormat="1">
      <c r="B27" s="89" t="s">
        <v>1835</v>
      </c>
      <c r="C27" s="86" t="s">
        <v>1850</v>
      </c>
      <c r="D27" s="99">
        <v>12</v>
      </c>
      <c r="E27" s="86" t="s">
        <v>326</v>
      </c>
      <c r="F27" s="86" t="s">
        <v>327</v>
      </c>
      <c r="G27" s="99" t="s">
        <v>174</v>
      </c>
      <c r="H27" s="100">
        <v>0</v>
      </c>
      <c r="I27" s="100">
        <v>0</v>
      </c>
      <c r="J27" s="96">
        <v>4260.6899999999996</v>
      </c>
      <c r="K27" s="97">
        <f t="shared" si="1"/>
        <v>4.8570176863690931E-2</v>
      </c>
      <c r="L27" s="97">
        <f>J27/'סכום נכסי הקרן'!$C$42</f>
        <v>6.9541047839672904E-3</v>
      </c>
    </row>
    <row r="28" spans="2:12" s="134" customFormat="1">
      <c r="B28" s="89" t="s">
        <v>1837</v>
      </c>
      <c r="C28" s="86" t="s">
        <v>1851</v>
      </c>
      <c r="D28" s="99">
        <v>10</v>
      </c>
      <c r="E28" s="86" t="s">
        <v>326</v>
      </c>
      <c r="F28" s="86" t="s">
        <v>327</v>
      </c>
      <c r="G28" s="99" t="s">
        <v>178</v>
      </c>
      <c r="H28" s="100">
        <v>0</v>
      </c>
      <c r="I28" s="100">
        <v>0</v>
      </c>
      <c r="J28" s="96">
        <v>46.163709999999995</v>
      </c>
      <c r="K28" s="97">
        <f t="shared" si="1"/>
        <v>5.262479925514735E-4</v>
      </c>
      <c r="L28" s="97">
        <f>J28/'סכום נכסי הקרן'!$C$42</f>
        <v>7.5346311643578544E-5</v>
      </c>
    </row>
    <row r="29" spans="2:12" s="134" customFormat="1">
      <c r="B29" s="89" t="s">
        <v>1837</v>
      </c>
      <c r="C29" s="86" t="s">
        <v>1852</v>
      </c>
      <c r="D29" s="99">
        <v>10</v>
      </c>
      <c r="E29" s="86" t="s">
        <v>326</v>
      </c>
      <c r="F29" s="86" t="s">
        <v>327</v>
      </c>
      <c r="G29" s="99" t="s">
        <v>176</v>
      </c>
      <c r="H29" s="100">
        <v>0</v>
      </c>
      <c r="I29" s="100">
        <v>0</v>
      </c>
      <c r="J29" s="96">
        <v>455.82443999999992</v>
      </c>
      <c r="K29" s="97">
        <f t="shared" si="1"/>
        <v>5.1962179059243628E-3</v>
      </c>
      <c r="L29" s="97">
        <f>J29/'סכום נכסי הקרן'!$C$42</f>
        <v>7.4397595667678501E-4</v>
      </c>
    </row>
    <row r="30" spans="2:12" s="134" customFormat="1">
      <c r="B30" s="89" t="s">
        <v>1837</v>
      </c>
      <c r="C30" s="86" t="s">
        <v>1853</v>
      </c>
      <c r="D30" s="99">
        <v>10</v>
      </c>
      <c r="E30" s="86" t="s">
        <v>326</v>
      </c>
      <c r="F30" s="86" t="s">
        <v>327</v>
      </c>
      <c r="G30" s="99" t="s">
        <v>183</v>
      </c>
      <c r="H30" s="100">
        <v>0</v>
      </c>
      <c r="I30" s="100">
        <v>0</v>
      </c>
      <c r="J30" s="96">
        <v>15.461049999999997</v>
      </c>
      <c r="K30" s="97">
        <f t="shared" si="1"/>
        <v>1.762498405184063E-4</v>
      </c>
      <c r="L30" s="97">
        <f>J30/'סכום נכסי הקרן'!$C$42</f>
        <v>2.5234823883023046E-5</v>
      </c>
    </row>
    <row r="31" spans="2:12" s="134" customFormat="1">
      <c r="B31" s="89" t="s">
        <v>1837</v>
      </c>
      <c r="C31" s="86" t="s">
        <v>1854</v>
      </c>
      <c r="D31" s="99">
        <v>10</v>
      </c>
      <c r="E31" s="86" t="s">
        <v>326</v>
      </c>
      <c r="F31" s="86" t="s">
        <v>327</v>
      </c>
      <c r="G31" s="99" t="s">
        <v>177</v>
      </c>
      <c r="H31" s="100">
        <v>0</v>
      </c>
      <c r="I31" s="100">
        <v>0</v>
      </c>
      <c r="J31" s="96">
        <v>308.05955</v>
      </c>
      <c r="K31" s="97">
        <f t="shared" si="1"/>
        <v>3.5117567408210972E-3</v>
      </c>
      <c r="L31" s="97">
        <f>J31/'סכום נכסי הקרן'!$C$42</f>
        <v>5.0280081169993846E-4</v>
      </c>
    </row>
    <row r="32" spans="2:12" s="134" customFormat="1">
      <c r="B32" s="89" t="s">
        <v>1837</v>
      </c>
      <c r="C32" s="86" t="s">
        <v>1855</v>
      </c>
      <c r="D32" s="99">
        <v>10</v>
      </c>
      <c r="E32" s="86" t="s">
        <v>326</v>
      </c>
      <c r="F32" s="86" t="s">
        <v>327</v>
      </c>
      <c r="G32" s="99" t="s">
        <v>174</v>
      </c>
      <c r="H32" s="100">
        <v>0</v>
      </c>
      <c r="I32" s="100">
        <v>0</v>
      </c>
      <c r="J32" s="96">
        <v>4606.6000000000004</v>
      </c>
      <c r="K32" s="97">
        <f t="shared" si="1"/>
        <v>5.2513413728827653E-2</v>
      </c>
      <c r="L32" s="97">
        <f>J32/'סכום נכסי הקרן'!$C$42</f>
        <v>7.5186833817582899E-3</v>
      </c>
    </row>
    <row r="33" spans="2:12" s="134" customFormat="1">
      <c r="B33" s="89" t="s">
        <v>1837</v>
      </c>
      <c r="C33" s="86" t="s">
        <v>1856</v>
      </c>
      <c r="D33" s="99">
        <v>10</v>
      </c>
      <c r="E33" s="86" t="s">
        <v>326</v>
      </c>
      <c r="F33" s="86" t="s">
        <v>327</v>
      </c>
      <c r="G33" s="99" t="s">
        <v>184</v>
      </c>
      <c r="H33" s="100">
        <v>0</v>
      </c>
      <c r="I33" s="100">
        <v>0</v>
      </c>
      <c r="J33" s="96">
        <v>28.920949999999998</v>
      </c>
      <c r="K33" s="97">
        <f t="shared" si="1"/>
        <v>3.2968736438604131E-4</v>
      </c>
      <c r="L33" s="97">
        <f>J33/'סכום נכסי הקרן'!$C$42</f>
        <v>4.7203461587648673E-5</v>
      </c>
    </row>
    <row r="34" spans="2:12" s="134" customFormat="1">
      <c r="B34" s="89" t="s">
        <v>1840</v>
      </c>
      <c r="C34" s="86" t="s">
        <v>1857</v>
      </c>
      <c r="D34" s="99">
        <v>26</v>
      </c>
      <c r="E34" s="86" t="s">
        <v>363</v>
      </c>
      <c r="F34" s="86" t="s">
        <v>327</v>
      </c>
      <c r="G34" s="99" t="s">
        <v>184</v>
      </c>
      <c r="H34" s="100">
        <v>0</v>
      </c>
      <c r="I34" s="100">
        <v>0</v>
      </c>
      <c r="J34" s="96">
        <v>0.39679999999999993</v>
      </c>
      <c r="K34" s="97">
        <f t="shared" si="1"/>
        <v>4.5233626899663107E-6</v>
      </c>
      <c r="L34" s="97">
        <f>J34/'סכום נכסי הקרן'!$C$42</f>
        <v>6.4763894540044465E-7</v>
      </c>
    </row>
    <row r="35" spans="2:12" s="134" customFormat="1">
      <c r="B35" s="89" t="s">
        <v>1840</v>
      </c>
      <c r="C35" s="86" t="s">
        <v>1858</v>
      </c>
      <c r="D35" s="99">
        <v>26</v>
      </c>
      <c r="E35" s="86" t="s">
        <v>363</v>
      </c>
      <c r="F35" s="86" t="s">
        <v>327</v>
      </c>
      <c r="G35" s="99" t="s">
        <v>177</v>
      </c>
      <c r="H35" s="100">
        <v>0</v>
      </c>
      <c r="I35" s="100">
        <v>0</v>
      </c>
      <c r="J35" s="96">
        <v>18.05</v>
      </c>
      <c r="K35" s="97">
        <f t="shared" si="1"/>
        <v>2.0576284413783248E-4</v>
      </c>
      <c r="L35" s="97">
        <f>J35/'סכום נכסי הקרן'!$C$42</f>
        <v>2.9460390535478904E-5</v>
      </c>
    </row>
    <row r="36" spans="2:12" s="134" customFormat="1">
      <c r="B36" s="89" t="s">
        <v>1840</v>
      </c>
      <c r="C36" s="86" t="s">
        <v>1859</v>
      </c>
      <c r="D36" s="99">
        <v>26</v>
      </c>
      <c r="E36" s="86" t="s">
        <v>363</v>
      </c>
      <c r="F36" s="86" t="s">
        <v>327</v>
      </c>
      <c r="G36" s="99" t="s">
        <v>174</v>
      </c>
      <c r="H36" s="100">
        <v>0</v>
      </c>
      <c r="I36" s="100">
        <v>0</v>
      </c>
      <c r="J36" s="96">
        <v>14.32</v>
      </c>
      <c r="K36" s="97">
        <f t="shared" si="1"/>
        <v>1.6324232288386487E-4</v>
      </c>
      <c r="L36" s="97">
        <f>J36/'סכום נכסי הקרן'!$C$42</f>
        <v>2.3372453876346699E-5</v>
      </c>
    </row>
    <row r="37" spans="2:12" s="134" customFormat="1">
      <c r="B37" s="89" t="s">
        <v>1840</v>
      </c>
      <c r="C37" s="86" t="s">
        <v>1860</v>
      </c>
      <c r="D37" s="99">
        <v>26</v>
      </c>
      <c r="E37" s="86" t="s">
        <v>363</v>
      </c>
      <c r="F37" s="86" t="s">
        <v>327</v>
      </c>
      <c r="G37" s="99" t="s">
        <v>176</v>
      </c>
      <c r="H37" s="100">
        <v>0</v>
      </c>
      <c r="I37" s="100">
        <v>0</v>
      </c>
      <c r="J37" s="96">
        <v>0.68966999999999989</v>
      </c>
      <c r="K37" s="97">
        <f t="shared" si="1"/>
        <v>7.8619645826337339E-6</v>
      </c>
      <c r="L37" s="97">
        <f>J37/'סכום נכסי הקרן'!$C$42</f>
        <v>1.1256480631913425E-6</v>
      </c>
    </row>
    <row r="38" spans="2:12" s="134" customFormat="1">
      <c r="B38" s="85"/>
      <c r="C38" s="86"/>
      <c r="D38" s="86"/>
      <c r="E38" s="86"/>
      <c r="F38" s="86"/>
      <c r="G38" s="86"/>
      <c r="H38" s="86"/>
      <c r="I38" s="86"/>
      <c r="J38" s="86"/>
      <c r="K38" s="97"/>
      <c r="L38" s="86"/>
    </row>
    <row r="39" spans="2:12" s="134" customFormat="1">
      <c r="B39" s="104" t="s">
        <v>47</v>
      </c>
      <c r="C39" s="84"/>
      <c r="D39" s="84"/>
      <c r="E39" s="84"/>
      <c r="F39" s="84"/>
      <c r="G39" s="84"/>
      <c r="H39" s="84"/>
      <c r="I39" s="84"/>
      <c r="J39" s="93">
        <v>0.25991999999999998</v>
      </c>
      <c r="K39" s="94">
        <f t="shared" ref="K39:K40" si="2">J39/$J$10</f>
        <v>2.9629849555847873E-6</v>
      </c>
      <c r="L39" s="94">
        <f>J39/'סכום נכסי הקרן'!$C$42</f>
        <v>4.2422962371089616E-7</v>
      </c>
    </row>
    <row r="40" spans="2:12" s="134" customFormat="1">
      <c r="B40" s="89" t="s">
        <v>1833</v>
      </c>
      <c r="C40" s="86" t="s">
        <v>1862</v>
      </c>
      <c r="D40" s="99">
        <v>95</v>
      </c>
      <c r="E40" s="86" t="s">
        <v>1574</v>
      </c>
      <c r="F40" s="86"/>
      <c r="G40" s="99" t="s">
        <v>175</v>
      </c>
      <c r="H40" s="100">
        <v>0</v>
      </c>
      <c r="I40" s="100">
        <v>0</v>
      </c>
      <c r="J40" s="96">
        <v>0.25991999999999998</v>
      </c>
      <c r="K40" s="97">
        <f t="shared" si="2"/>
        <v>2.9629849555847873E-6</v>
      </c>
      <c r="L40" s="97">
        <f>J40/'סכום נכסי הקרן'!$C$42</f>
        <v>4.2422962371089616E-7</v>
      </c>
    </row>
    <row r="41" spans="2:12" s="134" customFormat="1">
      <c r="B41" s="85"/>
      <c r="C41" s="86"/>
      <c r="D41" s="86"/>
      <c r="E41" s="86"/>
      <c r="F41" s="86"/>
      <c r="G41" s="86"/>
      <c r="H41" s="86"/>
      <c r="I41" s="86"/>
      <c r="J41" s="86"/>
      <c r="K41" s="97"/>
      <c r="L41" s="86"/>
    </row>
    <row r="42" spans="2:12" s="134" customFormat="1">
      <c r="B42" s="83" t="s">
        <v>243</v>
      </c>
      <c r="C42" s="84"/>
      <c r="D42" s="84"/>
      <c r="E42" s="84"/>
      <c r="F42" s="84"/>
      <c r="G42" s="84"/>
      <c r="H42" s="84"/>
      <c r="I42" s="84"/>
      <c r="J42" s="93">
        <f>J43</f>
        <v>4330.4653799999987</v>
      </c>
      <c r="K42" s="94">
        <f t="shared" ref="K42:K52" si="3">J42/$J$10</f>
        <v>4.9365588533474745E-2</v>
      </c>
      <c r="L42" s="94">
        <f>J42/'סכום נכסי הקרן'!$C$42</f>
        <v>7.0679889914222168E-3</v>
      </c>
    </row>
    <row r="43" spans="2:12" s="134" customFormat="1">
      <c r="B43" s="104" t="s">
        <v>46</v>
      </c>
      <c r="C43" s="84"/>
      <c r="D43" s="84"/>
      <c r="E43" s="84"/>
      <c r="F43" s="84"/>
      <c r="G43" s="84"/>
      <c r="H43" s="84"/>
      <c r="I43" s="84"/>
      <c r="J43" s="93">
        <f>SUM(J44:J52)</f>
        <v>4330.4653799999987</v>
      </c>
      <c r="K43" s="94">
        <f t="shared" si="3"/>
        <v>4.9365588533474745E-2</v>
      </c>
      <c r="L43" s="94">
        <f>J43/'סכום נכסי הקרן'!$C$42</f>
        <v>7.0679889914222168E-3</v>
      </c>
    </row>
    <row r="44" spans="2:12" s="134" customFormat="1">
      <c r="B44" s="89" t="s">
        <v>1863</v>
      </c>
      <c r="C44" s="86" t="s">
        <v>1864</v>
      </c>
      <c r="D44" s="99">
        <v>91</v>
      </c>
      <c r="E44" s="86" t="s">
        <v>1865</v>
      </c>
      <c r="F44" s="86" t="s">
        <v>1866</v>
      </c>
      <c r="G44" s="99" t="s">
        <v>184</v>
      </c>
      <c r="H44" s="100">
        <v>0</v>
      </c>
      <c r="I44" s="100">
        <v>0</v>
      </c>
      <c r="J44" s="96">
        <v>200.83</v>
      </c>
      <c r="K44" s="97">
        <f t="shared" si="3"/>
        <v>2.2893823816177781E-3</v>
      </c>
      <c r="L44" s="97">
        <f>J44/'סכום נכסי הקרן'!$C$42</f>
        <v>3.2778560837896004E-4</v>
      </c>
    </row>
    <row r="45" spans="2:12" s="134" customFormat="1">
      <c r="B45" s="89" t="s">
        <v>1863</v>
      </c>
      <c r="C45" s="86" t="s">
        <v>1867</v>
      </c>
      <c r="D45" s="99">
        <v>91</v>
      </c>
      <c r="E45" s="86" t="s">
        <v>1865</v>
      </c>
      <c r="F45" s="86" t="s">
        <v>1866</v>
      </c>
      <c r="G45" s="99" t="s">
        <v>174</v>
      </c>
      <c r="H45" s="100">
        <v>0</v>
      </c>
      <c r="I45" s="100">
        <v>0</v>
      </c>
      <c r="J45" s="96">
        <v>2936.444</v>
      </c>
      <c r="K45" s="97">
        <f t="shared" si="3"/>
        <v>3.347429745659132E-2</v>
      </c>
      <c r="L45" s="97">
        <f>J45/'סכום נכסי הקרן'!$C$42</f>
        <v>4.7927305831337291E-3</v>
      </c>
    </row>
    <row r="46" spans="2:12" s="134" customFormat="1">
      <c r="B46" s="89" t="s">
        <v>1863</v>
      </c>
      <c r="C46" s="86" t="s">
        <v>1868</v>
      </c>
      <c r="D46" s="99">
        <v>91</v>
      </c>
      <c r="E46" s="86" t="s">
        <v>1865</v>
      </c>
      <c r="F46" s="86" t="s">
        <v>1866</v>
      </c>
      <c r="G46" s="99" t="s">
        <v>183</v>
      </c>
      <c r="H46" s="100">
        <v>0</v>
      </c>
      <c r="I46" s="100">
        <v>0</v>
      </c>
      <c r="J46" s="96">
        <v>376.04399999999998</v>
      </c>
      <c r="K46" s="97">
        <f t="shared" si="3"/>
        <v>4.2867525186131338E-3</v>
      </c>
      <c r="L46" s="97">
        <f>J46/'סכום נכסי הקרן'!$C$42</f>
        <v>6.1376194451654451E-4</v>
      </c>
    </row>
    <row r="47" spans="2:12" s="134" customFormat="1">
      <c r="B47" s="89" t="s">
        <v>1863</v>
      </c>
      <c r="C47" s="86" t="s">
        <v>1869</v>
      </c>
      <c r="D47" s="99">
        <v>91</v>
      </c>
      <c r="E47" s="86" t="s">
        <v>1865</v>
      </c>
      <c r="F47" s="86" t="s">
        <v>1866</v>
      </c>
      <c r="G47" s="99" t="s">
        <v>1222</v>
      </c>
      <c r="H47" s="100">
        <v>0</v>
      </c>
      <c r="I47" s="100">
        <v>0</v>
      </c>
      <c r="J47" s="96">
        <v>43.107959999999991</v>
      </c>
      <c r="K47" s="97">
        <f t="shared" si="3"/>
        <v>4.9141365399334711E-4</v>
      </c>
      <c r="L47" s="97">
        <f>J47/'סכום נכסי הקרן'!$C$42</f>
        <v>7.0358855223700986E-5</v>
      </c>
    </row>
    <row r="48" spans="2:12" s="134" customFormat="1">
      <c r="B48" s="89" t="s">
        <v>1863</v>
      </c>
      <c r="C48" s="86" t="s">
        <v>1870</v>
      </c>
      <c r="D48" s="99">
        <v>91</v>
      </c>
      <c r="E48" s="86" t="s">
        <v>1865</v>
      </c>
      <c r="F48" s="86" t="s">
        <v>1866</v>
      </c>
      <c r="G48" s="99" t="s">
        <v>178</v>
      </c>
      <c r="H48" s="100">
        <v>0</v>
      </c>
      <c r="I48" s="100">
        <v>0</v>
      </c>
      <c r="J48" s="96">
        <v>372.28442999999993</v>
      </c>
      <c r="K48" s="97">
        <f t="shared" si="3"/>
        <v>4.2438949110820932E-3</v>
      </c>
      <c r="L48" s="97">
        <f>J48/'סכום נכסי הקרן'!$C$42</f>
        <v>6.076257450458812E-4</v>
      </c>
    </row>
    <row r="49" spans="2:12" s="134" customFormat="1">
      <c r="B49" s="89" t="s">
        <v>1863</v>
      </c>
      <c r="C49" s="86" t="s">
        <v>1871</v>
      </c>
      <c r="D49" s="99">
        <v>91</v>
      </c>
      <c r="E49" s="86" t="s">
        <v>1865</v>
      </c>
      <c r="F49" s="86" t="s">
        <v>1866</v>
      </c>
      <c r="G49" s="99" t="s">
        <v>182</v>
      </c>
      <c r="H49" s="100">
        <v>0</v>
      </c>
      <c r="I49" s="100">
        <v>0</v>
      </c>
      <c r="J49" s="96">
        <v>83.047129999999996</v>
      </c>
      <c r="K49" s="97">
        <f t="shared" si="3"/>
        <v>9.4670435824289806E-4</v>
      </c>
      <c r="L49" s="97">
        <f>J49/'סכום נכסי הקרן'!$C$42</f>
        <v>1.3554575527150613E-4</v>
      </c>
    </row>
    <row r="50" spans="2:12" s="134" customFormat="1">
      <c r="B50" s="89" t="s">
        <v>1863</v>
      </c>
      <c r="C50" s="86" t="s">
        <v>1872</v>
      </c>
      <c r="D50" s="99">
        <v>91</v>
      </c>
      <c r="E50" s="86" t="s">
        <v>1865</v>
      </c>
      <c r="F50" s="86" t="s">
        <v>1866</v>
      </c>
      <c r="G50" s="99" t="s">
        <v>179</v>
      </c>
      <c r="H50" s="100">
        <v>0</v>
      </c>
      <c r="I50" s="100">
        <v>0</v>
      </c>
      <c r="J50" s="96">
        <v>203.39652999999996</v>
      </c>
      <c r="K50" s="97">
        <f t="shared" si="3"/>
        <v>2.3186398061255378E-3</v>
      </c>
      <c r="L50" s="97">
        <f>J50/'סכום נכסי הקרן'!$C$42</f>
        <v>3.3197458212527698E-4</v>
      </c>
    </row>
    <row r="51" spans="2:12" s="134" customFormat="1">
      <c r="B51" s="89" t="s">
        <v>1863</v>
      </c>
      <c r="C51" s="86" t="s">
        <v>1873</v>
      </c>
      <c r="D51" s="99">
        <v>91</v>
      </c>
      <c r="E51" s="86" t="s">
        <v>1865</v>
      </c>
      <c r="F51" s="86" t="s">
        <v>1866</v>
      </c>
      <c r="G51" s="99" t="s">
        <v>181</v>
      </c>
      <c r="H51" s="100">
        <v>0</v>
      </c>
      <c r="I51" s="100">
        <v>0</v>
      </c>
      <c r="J51" s="96">
        <v>3.2048299999999994</v>
      </c>
      <c r="K51" s="97">
        <f t="shared" si="3"/>
        <v>3.65337914558587E-5</v>
      </c>
      <c r="L51" s="97">
        <f>J51/'סכום נכסי הקרן'!$C$42</f>
        <v>5.2307780276907943E-6</v>
      </c>
    </row>
    <row r="52" spans="2:12" s="134" customFormat="1">
      <c r="B52" s="89" t="s">
        <v>1863</v>
      </c>
      <c r="C52" s="86" t="s">
        <v>1874</v>
      </c>
      <c r="D52" s="99">
        <v>91</v>
      </c>
      <c r="E52" s="86" t="s">
        <v>1865</v>
      </c>
      <c r="F52" s="86" t="s">
        <v>1866</v>
      </c>
      <c r="G52" s="99" t="s">
        <v>176</v>
      </c>
      <c r="H52" s="100">
        <v>0</v>
      </c>
      <c r="I52" s="100">
        <v>0</v>
      </c>
      <c r="J52" s="96">
        <v>112.10649999999998</v>
      </c>
      <c r="K52" s="97">
        <f t="shared" si="3"/>
        <v>1.2779696557527929E-3</v>
      </c>
      <c r="L52" s="97">
        <f>J52/'סכום נכסי הקרן'!$C$42</f>
        <v>1.8297513969892882E-4</v>
      </c>
    </row>
    <row r="53" spans="2:12" s="134" customFormat="1">
      <c r="B53" s="135"/>
      <c r="C53" s="135"/>
    </row>
    <row r="54" spans="2:12" s="134" customFormat="1">
      <c r="B54" s="135"/>
      <c r="C54" s="135"/>
    </row>
    <row r="55" spans="2:12" s="134" customFormat="1">
      <c r="B55" s="135"/>
      <c r="C55" s="135"/>
    </row>
    <row r="56" spans="2:12" s="134" customFormat="1">
      <c r="B56" s="136" t="s">
        <v>264</v>
      </c>
      <c r="C56" s="135"/>
    </row>
    <row r="57" spans="2:12" s="134" customFormat="1">
      <c r="B57" s="137"/>
      <c r="C57" s="135"/>
    </row>
    <row r="58" spans="2:12" s="134" customFormat="1">
      <c r="B58" s="135"/>
      <c r="C58" s="135"/>
    </row>
    <row r="59" spans="2:12" s="134" customFormat="1">
      <c r="B59" s="135"/>
      <c r="C59" s="135"/>
    </row>
    <row r="60" spans="2:12" s="134" customFormat="1">
      <c r="B60" s="135"/>
      <c r="C60" s="135"/>
    </row>
    <row r="61" spans="2:12" s="134" customFormat="1">
      <c r="B61" s="135"/>
      <c r="C61" s="135"/>
    </row>
    <row r="62" spans="2:12" s="134" customFormat="1">
      <c r="B62" s="135"/>
      <c r="C62" s="135"/>
    </row>
    <row r="63" spans="2:12" s="134" customFormat="1">
      <c r="B63" s="135"/>
      <c r="C63" s="135"/>
    </row>
    <row r="64" spans="2:12" s="134" customFormat="1">
      <c r="B64" s="135"/>
      <c r="C64" s="135"/>
    </row>
    <row r="65" spans="2:3" s="134" customFormat="1">
      <c r="B65" s="135"/>
      <c r="C65" s="135"/>
    </row>
    <row r="66" spans="2:3" s="134" customFormat="1">
      <c r="B66" s="135"/>
      <c r="C66" s="135"/>
    </row>
    <row r="67" spans="2:3" s="134" customFormat="1">
      <c r="B67" s="135"/>
      <c r="C67" s="135"/>
    </row>
    <row r="68" spans="2:3" s="134" customFormat="1">
      <c r="B68" s="135"/>
      <c r="C68" s="135"/>
    </row>
    <row r="69" spans="2:3" s="134" customFormat="1">
      <c r="B69" s="135"/>
      <c r="C69" s="135"/>
    </row>
    <row r="70" spans="2:3" s="134" customFormat="1">
      <c r="B70" s="135"/>
      <c r="C70" s="135"/>
    </row>
    <row r="71" spans="2:3" s="134" customFormat="1">
      <c r="B71" s="135"/>
      <c r="C71" s="135"/>
    </row>
    <row r="72" spans="2:3" s="134" customFormat="1">
      <c r="B72" s="135"/>
      <c r="C72" s="135"/>
    </row>
    <row r="73" spans="2:3" s="134" customFormat="1">
      <c r="B73" s="135"/>
      <c r="C73" s="135"/>
    </row>
    <row r="74" spans="2:3" s="134" customFormat="1">
      <c r="B74" s="135"/>
      <c r="C74" s="135"/>
    </row>
    <row r="75" spans="2:3" s="134" customFormat="1">
      <c r="B75" s="135"/>
      <c r="C75" s="135"/>
    </row>
    <row r="76" spans="2:3" s="134" customFormat="1">
      <c r="B76" s="135"/>
      <c r="C76" s="135"/>
    </row>
    <row r="77" spans="2:3" s="134" customFormat="1">
      <c r="B77" s="135"/>
      <c r="C77" s="135"/>
    </row>
    <row r="78" spans="2:3" s="134" customFormat="1">
      <c r="B78" s="135"/>
      <c r="C78" s="135"/>
    </row>
    <row r="79" spans="2:3" s="134" customFormat="1">
      <c r="B79" s="135"/>
      <c r="C79" s="135"/>
    </row>
    <row r="80" spans="2:3" s="134" customFormat="1">
      <c r="B80" s="135"/>
      <c r="C80" s="135"/>
    </row>
    <row r="81" spans="2:3" s="134" customFormat="1">
      <c r="B81" s="135"/>
      <c r="C81" s="135"/>
    </row>
    <row r="82" spans="2:3" s="134" customFormat="1">
      <c r="B82" s="135"/>
      <c r="C82" s="135"/>
    </row>
    <row r="83" spans="2:3" s="134" customFormat="1">
      <c r="B83" s="135"/>
      <c r="C83" s="135"/>
    </row>
    <row r="84" spans="2:3" s="134" customFormat="1">
      <c r="B84" s="135"/>
      <c r="C84" s="135"/>
    </row>
    <row r="85" spans="2:3" s="134" customFormat="1">
      <c r="B85" s="135"/>
      <c r="C85" s="135"/>
    </row>
    <row r="86" spans="2:3" s="134" customFormat="1">
      <c r="B86" s="135"/>
      <c r="C86" s="135"/>
    </row>
    <row r="87" spans="2:3" s="134" customFormat="1">
      <c r="B87" s="135"/>
      <c r="C87" s="135"/>
    </row>
    <row r="88" spans="2:3" s="134" customFormat="1">
      <c r="B88" s="135"/>
      <c r="C88" s="135"/>
    </row>
    <row r="89" spans="2:3" s="134" customFormat="1">
      <c r="B89" s="135"/>
      <c r="C89" s="135"/>
    </row>
    <row r="90" spans="2:3" s="134" customFormat="1">
      <c r="B90" s="135"/>
      <c r="C90" s="135"/>
    </row>
    <row r="91" spans="2:3" s="134" customFormat="1">
      <c r="B91" s="135"/>
      <c r="C91" s="135"/>
    </row>
    <row r="92" spans="2:3" s="134" customFormat="1">
      <c r="B92" s="135"/>
      <c r="C92" s="135"/>
    </row>
    <row r="93" spans="2:3" s="134" customFormat="1">
      <c r="B93" s="135"/>
      <c r="C93" s="135"/>
    </row>
    <row r="94" spans="2:3" s="134" customFormat="1">
      <c r="B94" s="135"/>
      <c r="C94" s="135"/>
    </row>
    <row r="95" spans="2:3" s="134" customFormat="1">
      <c r="B95" s="135"/>
      <c r="C95" s="135"/>
    </row>
    <row r="96" spans="2:3" s="134" customFormat="1">
      <c r="B96" s="135"/>
      <c r="C96" s="135"/>
    </row>
    <row r="97" spans="2:3" s="134" customFormat="1">
      <c r="B97" s="135"/>
      <c r="C97" s="135"/>
    </row>
    <row r="98" spans="2:3" s="134" customFormat="1">
      <c r="B98" s="135"/>
      <c r="C98" s="135"/>
    </row>
    <row r="99" spans="2:3" s="134" customFormat="1">
      <c r="B99" s="135"/>
      <c r="C99" s="135"/>
    </row>
    <row r="100" spans="2:3" s="134" customFormat="1">
      <c r="B100" s="135"/>
      <c r="C100" s="135"/>
    </row>
    <row r="101" spans="2:3" s="134" customFormat="1">
      <c r="B101" s="135"/>
      <c r="C101" s="135"/>
    </row>
    <row r="102" spans="2:3" s="134" customFormat="1">
      <c r="B102" s="135"/>
      <c r="C102" s="135"/>
    </row>
    <row r="103" spans="2:3" s="134" customFormat="1">
      <c r="B103" s="135"/>
      <c r="C103" s="135"/>
    </row>
    <row r="104" spans="2:3" s="134" customFormat="1">
      <c r="B104" s="135"/>
      <c r="C104" s="135"/>
    </row>
    <row r="105" spans="2:3" s="134" customFormat="1">
      <c r="B105" s="135"/>
      <c r="C105" s="135"/>
    </row>
    <row r="106" spans="2:3" s="134" customFormat="1">
      <c r="B106" s="135"/>
      <c r="C106" s="135"/>
    </row>
    <row r="107" spans="2:3" s="134" customFormat="1">
      <c r="B107" s="135"/>
      <c r="C107" s="135"/>
    </row>
    <row r="108" spans="2:3" s="134" customFormat="1">
      <c r="B108" s="135"/>
      <c r="C108" s="135"/>
    </row>
    <row r="109" spans="2:3" s="134" customFormat="1">
      <c r="B109" s="135"/>
      <c r="C109" s="135"/>
    </row>
    <row r="110" spans="2:3" s="134" customFormat="1">
      <c r="B110" s="135"/>
      <c r="C110" s="135"/>
    </row>
    <row r="111" spans="2:3" s="134" customFormat="1">
      <c r="B111" s="135"/>
      <c r="C111" s="135"/>
    </row>
    <row r="112" spans="2:3" s="134" customFormat="1">
      <c r="B112" s="135"/>
      <c r="C112" s="135"/>
    </row>
    <row r="113" spans="2:4" s="134" customFormat="1">
      <c r="B113" s="135"/>
      <c r="C113" s="135"/>
    </row>
    <row r="114" spans="2:4" s="134" customFormat="1">
      <c r="B114" s="135"/>
      <c r="C114" s="135"/>
    </row>
    <row r="115" spans="2:4" s="134" customFormat="1">
      <c r="B115" s="135"/>
      <c r="C115" s="135"/>
    </row>
    <row r="116" spans="2:4" s="134" customFormat="1">
      <c r="B116" s="135"/>
      <c r="C116" s="135"/>
    </row>
    <row r="117" spans="2:4" s="134" customFormat="1">
      <c r="B117" s="135"/>
      <c r="C117" s="135"/>
    </row>
    <row r="118" spans="2:4" s="134" customFormat="1">
      <c r="B118" s="135"/>
      <c r="C118" s="135"/>
    </row>
    <row r="119" spans="2:4" s="134" customFormat="1">
      <c r="B119" s="135"/>
      <c r="C119" s="135"/>
    </row>
    <row r="120" spans="2:4" s="134" customFormat="1">
      <c r="B120" s="135"/>
      <c r="C120" s="135"/>
    </row>
    <row r="121" spans="2:4" s="134" customFormat="1">
      <c r="B121" s="135"/>
      <c r="C121" s="135"/>
    </row>
    <row r="122" spans="2:4" s="134" customFormat="1">
      <c r="B122" s="135"/>
      <c r="C122" s="135"/>
    </row>
    <row r="123" spans="2:4" s="134" customFormat="1">
      <c r="B123" s="135"/>
      <c r="C123" s="135"/>
    </row>
    <row r="124" spans="2:4" s="134" customFormat="1">
      <c r="B124" s="135"/>
      <c r="C124" s="135"/>
    </row>
    <row r="125" spans="2:4">
      <c r="D125" s="1"/>
    </row>
    <row r="126" spans="2:4">
      <c r="D126" s="1"/>
    </row>
    <row r="127" spans="2:4">
      <c r="D127" s="1"/>
    </row>
    <row r="128" spans="2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190</v>
      </c>
      <c r="C1" s="80" t="s" vm="1">
        <v>265</v>
      </c>
    </row>
    <row r="2" spans="2:18">
      <c r="B2" s="58" t="s">
        <v>189</v>
      </c>
      <c r="C2" s="80" t="s">
        <v>266</v>
      </c>
    </row>
    <row r="3" spans="2:18">
      <c r="B3" s="58" t="s">
        <v>191</v>
      </c>
      <c r="C3" s="80" t="s">
        <v>267</v>
      </c>
    </row>
    <row r="4" spans="2:18">
      <c r="B4" s="58" t="s">
        <v>192</v>
      </c>
      <c r="C4" s="80">
        <v>2145</v>
      </c>
    </row>
    <row r="6" spans="2:18" ht="26.25" customHeight="1">
      <c r="B6" s="162" t="s">
        <v>231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228</v>
      </c>
      <c r="L7" s="31" t="s">
        <v>249</v>
      </c>
      <c r="M7" s="31" t="s">
        <v>229</v>
      </c>
      <c r="N7" s="31" t="s">
        <v>63</v>
      </c>
      <c r="O7" s="31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256</v>
      </c>
      <c r="M8" s="33" t="s">
        <v>252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190</v>
      </c>
      <c r="C1" s="80" t="s" vm="1">
        <v>265</v>
      </c>
    </row>
    <row r="2" spans="2:18">
      <c r="B2" s="58" t="s">
        <v>189</v>
      </c>
      <c r="C2" s="80" t="s">
        <v>266</v>
      </c>
    </row>
    <row r="3" spans="2:18">
      <c r="B3" s="58" t="s">
        <v>191</v>
      </c>
      <c r="C3" s="80" t="s">
        <v>267</v>
      </c>
    </row>
    <row r="4" spans="2:18">
      <c r="B4" s="58" t="s">
        <v>192</v>
      </c>
      <c r="C4" s="80">
        <v>2145</v>
      </c>
    </row>
    <row r="6" spans="2:18" ht="26.25" customHeight="1">
      <c r="B6" s="162" t="s">
        <v>233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228</v>
      </c>
      <c r="L7" s="31" t="s">
        <v>249</v>
      </c>
      <c r="M7" s="31" t="s">
        <v>229</v>
      </c>
      <c r="N7" s="31" t="s">
        <v>63</v>
      </c>
      <c r="O7" s="31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256</v>
      </c>
      <c r="M8" s="33" t="s">
        <v>252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190</v>
      </c>
      <c r="C1" s="80" t="s" vm="1">
        <v>265</v>
      </c>
    </row>
    <row r="2" spans="2:53">
      <c r="B2" s="58" t="s">
        <v>189</v>
      </c>
      <c r="C2" s="80" t="s">
        <v>266</v>
      </c>
    </row>
    <row r="3" spans="2:53">
      <c r="B3" s="58" t="s">
        <v>191</v>
      </c>
      <c r="C3" s="80" t="s">
        <v>267</v>
      </c>
    </row>
    <row r="4" spans="2:53">
      <c r="B4" s="58" t="s">
        <v>192</v>
      </c>
      <c r="C4" s="80">
        <v>2145</v>
      </c>
    </row>
    <row r="6" spans="2:53" ht="21.75" customHeight="1">
      <c r="B6" s="153" t="s">
        <v>220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5"/>
    </row>
    <row r="7" spans="2:53" ht="27.75" customHeight="1">
      <c r="B7" s="156" t="s">
        <v>95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8"/>
      <c r="AU7" s="3"/>
      <c r="AV7" s="3"/>
    </row>
    <row r="8" spans="2:53" s="3" customFormat="1" ht="66" customHeight="1">
      <c r="B8" s="23" t="s">
        <v>125</v>
      </c>
      <c r="C8" s="31" t="s">
        <v>49</v>
      </c>
      <c r="D8" s="31" t="s">
        <v>130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249</v>
      </c>
      <c r="M8" s="31" t="s">
        <v>248</v>
      </c>
      <c r="N8" s="31" t="s">
        <v>263</v>
      </c>
      <c r="O8" s="31" t="s">
        <v>66</v>
      </c>
      <c r="P8" s="31" t="s">
        <v>251</v>
      </c>
      <c r="Q8" s="31" t="s">
        <v>193</v>
      </c>
      <c r="R8" s="74" t="s">
        <v>195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256</v>
      </c>
      <c r="M9" s="33"/>
      <c r="N9" s="17" t="s">
        <v>252</v>
      </c>
      <c r="O9" s="33" t="s">
        <v>257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3" customFormat="1" ht="18" customHeight="1">
      <c r="B11" s="81" t="s">
        <v>28</v>
      </c>
      <c r="C11" s="82"/>
      <c r="D11" s="82"/>
      <c r="E11" s="82"/>
      <c r="F11" s="82"/>
      <c r="G11" s="82"/>
      <c r="H11" s="90">
        <v>4.9410468461368291</v>
      </c>
      <c r="I11" s="82"/>
      <c r="J11" s="82"/>
      <c r="K11" s="91">
        <v>5.8093459893230164E-3</v>
      </c>
      <c r="L11" s="90"/>
      <c r="M11" s="92"/>
      <c r="N11" s="82"/>
      <c r="O11" s="90">
        <v>102535.61456999998</v>
      </c>
      <c r="P11" s="82"/>
      <c r="Q11" s="91">
        <v>1</v>
      </c>
      <c r="R11" s="91">
        <f>O11/'סכום נכסי הקרן'!$C$42</f>
        <v>0.16735397501537619</v>
      </c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U11" s="134"/>
      <c r="AV11" s="134"/>
      <c r="AW11" s="139"/>
      <c r="BA11" s="134"/>
    </row>
    <row r="12" spans="2:53" s="134" customFormat="1" ht="22.5" customHeight="1">
      <c r="B12" s="83" t="s">
        <v>244</v>
      </c>
      <c r="C12" s="84"/>
      <c r="D12" s="84"/>
      <c r="E12" s="84"/>
      <c r="F12" s="84"/>
      <c r="G12" s="84"/>
      <c r="H12" s="93">
        <v>4.9410468461368282</v>
      </c>
      <c r="I12" s="84"/>
      <c r="J12" s="84"/>
      <c r="K12" s="94">
        <v>5.8093459893230137E-3</v>
      </c>
      <c r="L12" s="93"/>
      <c r="M12" s="95"/>
      <c r="N12" s="84"/>
      <c r="O12" s="93">
        <v>102535.61456999999</v>
      </c>
      <c r="P12" s="84"/>
      <c r="Q12" s="94">
        <v>1.0000000000000002</v>
      </c>
      <c r="R12" s="94">
        <f>O12/'סכום נכסי הקרן'!$C$42</f>
        <v>0.16735397501537619</v>
      </c>
      <c r="AW12" s="133"/>
    </row>
    <row r="13" spans="2:53" s="140" customFormat="1">
      <c r="B13" s="117" t="s">
        <v>26</v>
      </c>
      <c r="C13" s="118"/>
      <c r="D13" s="118"/>
      <c r="E13" s="118"/>
      <c r="F13" s="118"/>
      <c r="G13" s="118"/>
      <c r="H13" s="119">
        <v>5.1933690806869528</v>
      </c>
      <c r="I13" s="118"/>
      <c r="J13" s="118"/>
      <c r="K13" s="120">
        <v>-2.3620944862589432E-3</v>
      </c>
      <c r="L13" s="119"/>
      <c r="M13" s="121"/>
      <c r="N13" s="118"/>
      <c r="O13" s="119">
        <v>39495.788929999995</v>
      </c>
      <c r="P13" s="118"/>
      <c r="Q13" s="120">
        <v>0.38519093190821652</v>
      </c>
      <c r="R13" s="120">
        <f>O13/'סכום נכסי הקרן'!$C$42</f>
        <v>6.4463233594717131E-2</v>
      </c>
    </row>
    <row r="14" spans="2:53" s="134" customFormat="1">
      <c r="B14" s="87" t="s">
        <v>25</v>
      </c>
      <c r="C14" s="84"/>
      <c r="D14" s="84"/>
      <c r="E14" s="84"/>
      <c r="F14" s="84"/>
      <c r="G14" s="84"/>
      <c r="H14" s="93">
        <v>5.1933690806869528</v>
      </c>
      <c r="I14" s="84"/>
      <c r="J14" s="84"/>
      <c r="K14" s="94">
        <v>-2.3620944862589432E-3</v>
      </c>
      <c r="L14" s="93"/>
      <c r="M14" s="95"/>
      <c r="N14" s="84"/>
      <c r="O14" s="93">
        <v>39495.788929999995</v>
      </c>
      <c r="P14" s="84"/>
      <c r="Q14" s="94">
        <v>0.38519093190821652</v>
      </c>
      <c r="R14" s="94">
        <f>O14/'סכום נכסי הקרן'!$C$42</f>
        <v>6.4463233594717131E-2</v>
      </c>
    </row>
    <row r="15" spans="2:53" s="134" customFormat="1">
      <c r="B15" s="88" t="s">
        <v>268</v>
      </c>
      <c r="C15" s="86" t="s">
        <v>269</v>
      </c>
      <c r="D15" s="99" t="s">
        <v>131</v>
      </c>
      <c r="E15" s="86" t="s">
        <v>270</v>
      </c>
      <c r="F15" s="86"/>
      <c r="G15" s="86"/>
      <c r="H15" s="96">
        <v>2.8799999999999994</v>
      </c>
      <c r="I15" s="99" t="s">
        <v>175</v>
      </c>
      <c r="J15" s="100">
        <v>0.04</v>
      </c>
      <c r="K15" s="97">
        <v>-5.5999999999999991E-3</v>
      </c>
      <c r="L15" s="96">
        <v>5504749.9999999991</v>
      </c>
      <c r="M15" s="98">
        <v>153.91</v>
      </c>
      <c r="N15" s="86"/>
      <c r="O15" s="96">
        <v>8472.3609299999989</v>
      </c>
      <c r="P15" s="97">
        <v>3.5405314717374607E-4</v>
      </c>
      <c r="Q15" s="97">
        <v>8.2628469781258373E-2</v>
      </c>
      <c r="R15" s="97">
        <f>O15/'סכום נכסי הקרן'!$C$42</f>
        <v>1.3828202867331479E-2</v>
      </c>
    </row>
    <row r="16" spans="2:53" s="134" customFormat="1" ht="20.25">
      <c r="B16" s="88" t="s">
        <v>271</v>
      </c>
      <c r="C16" s="86" t="s">
        <v>272</v>
      </c>
      <c r="D16" s="99" t="s">
        <v>131</v>
      </c>
      <c r="E16" s="86" t="s">
        <v>270</v>
      </c>
      <c r="F16" s="86"/>
      <c r="G16" s="86"/>
      <c r="H16" s="96">
        <v>5.44</v>
      </c>
      <c r="I16" s="99" t="s">
        <v>175</v>
      </c>
      <c r="J16" s="100">
        <v>0.04</v>
      </c>
      <c r="K16" s="97">
        <v>-1E-4</v>
      </c>
      <c r="L16" s="96">
        <v>119298.99999999999</v>
      </c>
      <c r="M16" s="98">
        <v>158.29</v>
      </c>
      <c r="N16" s="86"/>
      <c r="O16" s="96">
        <v>188.83839999999998</v>
      </c>
      <c r="P16" s="97">
        <v>1.128411676784622E-5</v>
      </c>
      <c r="Q16" s="97">
        <v>1.8416859428982309E-3</v>
      </c>
      <c r="R16" s="97">
        <f>O16/'סכום נכסי הקרן'!$C$42</f>
        <v>3.0821346327396005E-4</v>
      </c>
      <c r="AU16" s="133"/>
    </row>
    <row r="17" spans="2:48" s="134" customFormat="1" ht="20.25">
      <c r="B17" s="88" t="s">
        <v>273</v>
      </c>
      <c r="C17" s="86" t="s">
        <v>274</v>
      </c>
      <c r="D17" s="99" t="s">
        <v>131</v>
      </c>
      <c r="E17" s="86" t="s">
        <v>270</v>
      </c>
      <c r="F17" s="86"/>
      <c r="G17" s="86"/>
      <c r="H17" s="96">
        <v>8.67</v>
      </c>
      <c r="I17" s="99" t="s">
        <v>175</v>
      </c>
      <c r="J17" s="100">
        <v>7.4999999999999997E-3</v>
      </c>
      <c r="K17" s="97">
        <v>4.5999999999999999E-3</v>
      </c>
      <c r="L17" s="96">
        <v>435586.99999999994</v>
      </c>
      <c r="M17" s="98">
        <v>103.7</v>
      </c>
      <c r="N17" s="86"/>
      <c r="O17" s="96">
        <v>451.70370999999989</v>
      </c>
      <c r="P17" s="97">
        <v>5.0961971009541608E-5</v>
      </c>
      <c r="Q17" s="97">
        <v>4.405334789227079E-3</v>
      </c>
      <c r="R17" s="97">
        <f>O17/'סכום נכסי הקרן'!$C$42</f>
        <v>7.372502882506761E-4</v>
      </c>
      <c r="AV17" s="133"/>
    </row>
    <row r="18" spans="2:48" s="134" customFormat="1">
      <c r="B18" s="88" t="s">
        <v>275</v>
      </c>
      <c r="C18" s="86" t="s">
        <v>276</v>
      </c>
      <c r="D18" s="99" t="s">
        <v>131</v>
      </c>
      <c r="E18" s="86" t="s">
        <v>270</v>
      </c>
      <c r="F18" s="86"/>
      <c r="G18" s="86"/>
      <c r="H18" s="96">
        <v>14.05</v>
      </c>
      <c r="I18" s="99" t="s">
        <v>175</v>
      </c>
      <c r="J18" s="100">
        <v>0.04</v>
      </c>
      <c r="K18" s="97">
        <v>1.0800000000000001E-2</v>
      </c>
      <c r="L18" s="96">
        <v>3597854.9999999995</v>
      </c>
      <c r="M18" s="98">
        <v>175.58</v>
      </c>
      <c r="N18" s="86"/>
      <c r="O18" s="96">
        <v>6317.1135399999994</v>
      </c>
      <c r="P18" s="97">
        <v>2.2179404834405081E-4</v>
      </c>
      <c r="Q18" s="97">
        <v>6.1608969395578868E-2</v>
      </c>
      <c r="R18" s="97">
        <f>O18/'סכום נכסי הקרן'!$C$42</f>
        <v>1.0310505924950782E-2</v>
      </c>
      <c r="AU18" s="139"/>
    </row>
    <row r="19" spans="2:48" s="134" customFormat="1">
      <c r="B19" s="88" t="s">
        <v>277</v>
      </c>
      <c r="C19" s="86" t="s">
        <v>278</v>
      </c>
      <c r="D19" s="99" t="s">
        <v>131</v>
      </c>
      <c r="E19" s="86" t="s">
        <v>270</v>
      </c>
      <c r="F19" s="86"/>
      <c r="G19" s="86"/>
      <c r="H19" s="96">
        <v>17.900000000000002</v>
      </c>
      <c r="I19" s="99" t="s">
        <v>175</v>
      </c>
      <c r="J19" s="100">
        <v>2.75E-2</v>
      </c>
      <c r="K19" s="97">
        <v>1.3300000000000001E-2</v>
      </c>
      <c r="L19" s="96">
        <v>648887.99999999988</v>
      </c>
      <c r="M19" s="98">
        <v>139.80000000000001</v>
      </c>
      <c r="N19" s="86"/>
      <c r="O19" s="96">
        <v>907.14542999999981</v>
      </c>
      <c r="P19" s="97">
        <v>3.6712053199006253E-5</v>
      </c>
      <c r="Q19" s="97">
        <v>8.8471253018208729E-3</v>
      </c>
      <c r="R19" s="97">
        <f>O19/'סכום נכסי הקרן'!$C$42</f>
        <v>1.4806015867188328E-3</v>
      </c>
      <c r="AV19" s="139"/>
    </row>
    <row r="20" spans="2:48" s="134" customFormat="1">
      <c r="B20" s="88" t="s">
        <v>279</v>
      </c>
      <c r="C20" s="86" t="s">
        <v>280</v>
      </c>
      <c r="D20" s="99" t="s">
        <v>131</v>
      </c>
      <c r="E20" s="86" t="s">
        <v>270</v>
      </c>
      <c r="F20" s="86"/>
      <c r="G20" s="86"/>
      <c r="H20" s="96">
        <v>5.0199999999999987</v>
      </c>
      <c r="I20" s="99" t="s">
        <v>175</v>
      </c>
      <c r="J20" s="100">
        <v>1.7500000000000002E-2</v>
      </c>
      <c r="K20" s="97">
        <v>-1.6999999999999999E-3</v>
      </c>
      <c r="L20" s="96">
        <v>800823.99999999988</v>
      </c>
      <c r="M20" s="98">
        <v>113.42</v>
      </c>
      <c r="N20" s="86"/>
      <c r="O20" s="96">
        <v>908.29451999999992</v>
      </c>
      <c r="P20" s="97">
        <v>5.5919246313825487E-5</v>
      </c>
      <c r="Q20" s="97">
        <v>8.8583320420819924E-3</v>
      </c>
      <c r="R20" s="97">
        <f>O20/'סכום נכסי הקרן'!$C$42</f>
        <v>1.4824770792484958E-3</v>
      </c>
    </row>
    <row r="21" spans="2:48" s="134" customFormat="1">
      <c r="B21" s="88" t="s">
        <v>281</v>
      </c>
      <c r="C21" s="86" t="s">
        <v>282</v>
      </c>
      <c r="D21" s="99" t="s">
        <v>131</v>
      </c>
      <c r="E21" s="86" t="s">
        <v>270</v>
      </c>
      <c r="F21" s="86"/>
      <c r="G21" s="86"/>
      <c r="H21" s="96">
        <v>1.31</v>
      </c>
      <c r="I21" s="99" t="s">
        <v>175</v>
      </c>
      <c r="J21" s="100">
        <v>0.03</v>
      </c>
      <c r="K21" s="97">
        <v>-8.8999999999999999E-3</v>
      </c>
      <c r="L21" s="96">
        <v>4993665.9999999991</v>
      </c>
      <c r="M21" s="98">
        <v>118.19</v>
      </c>
      <c r="N21" s="86"/>
      <c r="O21" s="96">
        <v>5902.0139499999996</v>
      </c>
      <c r="P21" s="97">
        <v>3.2573918027086163E-4</v>
      </c>
      <c r="Q21" s="97">
        <v>5.7560623932972649E-2</v>
      </c>
      <c r="R21" s="97">
        <f>O21/'סכום נכסי הקרן'!$C$42</f>
        <v>9.6329992195481693E-3</v>
      </c>
    </row>
    <row r="22" spans="2:48" s="134" customFormat="1">
      <c r="B22" s="88" t="s">
        <v>283</v>
      </c>
      <c r="C22" s="86" t="s">
        <v>284</v>
      </c>
      <c r="D22" s="99" t="s">
        <v>131</v>
      </c>
      <c r="E22" s="86" t="s">
        <v>270</v>
      </c>
      <c r="F22" s="86"/>
      <c r="G22" s="86"/>
      <c r="H22" s="96">
        <v>2.3399999999999994</v>
      </c>
      <c r="I22" s="99" t="s">
        <v>175</v>
      </c>
      <c r="J22" s="100">
        <v>1E-3</v>
      </c>
      <c r="K22" s="97">
        <v>-6.9999999999999993E-3</v>
      </c>
      <c r="L22" s="96">
        <v>8332001.9999999991</v>
      </c>
      <c r="M22" s="98">
        <v>102.86</v>
      </c>
      <c r="N22" s="86"/>
      <c r="O22" s="96">
        <v>8570.2966799999995</v>
      </c>
      <c r="P22" s="97">
        <v>5.7418140062050432E-4</v>
      </c>
      <c r="Q22" s="97">
        <v>8.3583608641162904E-2</v>
      </c>
      <c r="R22" s="97">
        <f>O22/'סכום נכסי הקרן'!$C$42</f>
        <v>1.3988049152228158E-2</v>
      </c>
    </row>
    <row r="23" spans="2:48" s="134" customFormat="1">
      <c r="B23" s="88" t="s">
        <v>285</v>
      </c>
      <c r="C23" s="86" t="s">
        <v>286</v>
      </c>
      <c r="D23" s="99" t="s">
        <v>131</v>
      </c>
      <c r="E23" s="86" t="s">
        <v>270</v>
      </c>
      <c r="F23" s="86"/>
      <c r="G23" s="86"/>
      <c r="H23" s="96">
        <v>7.1400000000000015</v>
      </c>
      <c r="I23" s="99" t="s">
        <v>175</v>
      </c>
      <c r="J23" s="100">
        <v>7.4999999999999997E-3</v>
      </c>
      <c r="K23" s="97">
        <v>2.2000000000000001E-3</v>
      </c>
      <c r="L23" s="96">
        <v>2189561.9999999995</v>
      </c>
      <c r="M23" s="98">
        <v>104.89</v>
      </c>
      <c r="N23" s="86"/>
      <c r="O23" s="96">
        <v>2296.6315899999995</v>
      </c>
      <c r="P23" s="97">
        <v>1.5710159460598927E-4</v>
      </c>
      <c r="Q23" s="97">
        <v>2.2398379330258109E-2</v>
      </c>
      <c r="R23" s="97">
        <f>O23/'סכום נכסי הקרן'!$C$42</f>
        <v>3.7484578148209336E-3</v>
      </c>
    </row>
    <row r="24" spans="2:48" s="134" customFormat="1">
      <c r="B24" s="88" t="s">
        <v>287</v>
      </c>
      <c r="C24" s="86" t="s">
        <v>288</v>
      </c>
      <c r="D24" s="99" t="s">
        <v>131</v>
      </c>
      <c r="E24" s="86" t="s">
        <v>270</v>
      </c>
      <c r="F24" s="86"/>
      <c r="G24" s="86"/>
      <c r="H24" s="96">
        <v>4.0200000000000005</v>
      </c>
      <c r="I24" s="99" t="s">
        <v>175</v>
      </c>
      <c r="J24" s="100">
        <v>2.75E-2</v>
      </c>
      <c r="K24" s="97">
        <v>-3.5000000000000005E-3</v>
      </c>
      <c r="L24" s="96">
        <v>4582335.9999999991</v>
      </c>
      <c r="M24" s="98">
        <v>119.62</v>
      </c>
      <c r="N24" s="86"/>
      <c r="O24" s="96">
        <v>5481.3901799999985</v>
      </c>
      <c r="P24" s="97">
        <v>2.7935377079210184E-4</v>
      </c>
      <c r="Q24" s="97">
        <v>5.3458402750957437E-2</v>
      </c>
      <c r="R24" s="97">
        <f>O24/'סכום נכסי הקרן'!$C$42</f>
        <v>8.946476198345649E-3</v>
      </c>
    </row>
    <row r="25" spans="2:48" s="134" customFormat="1">
      <c r="B25" s="89"/>
      <c r="C25" s="86"/>
      <c r="D25" s="86"/>
      <c r="E25" s="86"/>
      <c r="F25" s="86"/>
      <c r="G25" s="86"/>
      <c r="H25" s="86"/>
      <c r="I25" s="86"/>
      <c r="J25" s="86"/>
      <c r="K25" s="97"/>
      <c r="L25" s="96"/>
      <c r="M25" s="98"/>
      <c r="N25" s="86"/>
      <c r="O25" s="86"/>
      <c r="P25" s="86"/>
      <c r="Q25" s="97"/>
      <c r="R25" s="86"/>
    </row>
    <row r="26" spans="2:48" s="140" customFormat="1">
      <c r="B26" s="117" t="s">
        <v>50</v>
      </c>
      <c r="C26" s="118"/>
      <c r="D26" s="118"/>
      <c r="E26" s="118"/>
      <c r="F26" s="118"/>
      <c r="G26" s="118"/>
      <c r="H26" s="119">
        <v>4.7829616100664083</v>
      </c>
      <c r="I26" s="118"/>
      <c r="J26" s="118"/>
      <c r="K26" s="120">
        <v>1.0928926905055442E-2</v>
      </c>
      <c r="L26" s="119"/>
      <c r="M26" s="121"/>
      <c r="N26" s="118"/>
      <c r="O26" s="119">
        <v>63039.825639999995</v>
      </c>
      <c r="P26" s="118"/>
      <c r="Q26" s="120">
        <v>0.61480906809178359</v>
      </c>
      <c r="R26" s="120">
        <f>O26/'סכום נכסי הקרן'!$C$42</f>
        <v>0.10289074142065907</v>
      </c>
    </row>
    <row r="27" spans="2:48" s="134" customFormat="1">
      <c r="B27" s="87" t="s">
        <v>23</v>
      </c>
      <c r="C27" s="84"/>
      <c r="D27" s="84"/>
      <c r="E27" s="84"/>
      <c r="F27" s="84"/>
      <c r="G27" s="84"/>
      <c r="H27" s="93">
        <v>4.8315246440792272</v>
      </c>
      <c r="I27" s="84"/>
      <c r="J27" s="84"/>
      <c r="K27" s="94">
        <v>1.1227066533272717E-2</v>
      </c>
      <c r="L27" s="93"/>
      <c r="M27" s="95"/>
      <c r="N27" s="84"/>
      <c r="O27" s="93">
        <v>60886.218799999995</v>
      </c>
      <c r="P27" s="84"/>
      <c r="Q27" s="94">
        <v>0.59380556751267743</v>
      </c>
      <c r="R27" s="94">
        <f>O27/'סכום נכסי הקרן'!$C$42</f>
        <v>9.9375722109507902E-2</v>
      </c>
    </row>
    <row r="28" spans="2:48" s="134" customFormat="1">
      <c r="B28" s="88" t="s">
        <v>289</v>
      </c>
      <c r="C28" s="86" t="s">
        <v>290</v>
      </c>
      <c r="D28" s="99" t="s">
        <v>131</v>
      </c>
      <c r="E28" s="86" t="s">
        <v>270</v>
      </c>
      <c r="F28" s="86"/>
      <c r="G28" s="86"/>
      <c r="H28" s="96">
        <v>0.67</v>
      </c>
      <c r="I28" s="99" t="s">
        <v>175</v>
      </c>
      <c r="J28" s="100">
        <v>0.06</v>
      </c>
      <c r="K28" s="97">
        <v>1.7000000000000001E-3</v>
      </c>
      <c r="L28" s="96">
        <v>3929286.9999999995</v>
      </c>
      <c r="M28" s="98">
        <v>105.88</v>
      </c>
      <c r="N28" s="86"/>
      <c r="O28" s="96">
        <v>4160.3290499999994</v>
      </c>
      <c r="P28" s="97">
        <v>2.1438363860070485E-4</v>
      </c>
      <c r="Q28" s="97">
        <v>4.0574478121060922E-2</v>
      </c>
      <c r="R28" s="97">
        <f>O28/'סכום נכסי הקרן'!$C$42</f>
        <v>6.7903001977339568E-3</v>
      </c>
    </row>
    <row r="29" spans="2:48" s="134" customFormat="1">
      <c r="B29" s="88" t="s">
        <v>291</v>
      </c>
      <c r="C29" s="86" t="s">
        <v>292</v>
      </c>
      <c r="D29" s="99" t="s">
        <v>131</v>
      </c>
      <c r="E29" s="86" t="s">
        <v>270</v>
      </c>
      <c r="F29" s="86"/>
      <c r="G29" s="86"/>
      <c r="H29" s="96">
        <v>6.7899999999999991</v>
      </c>
      <c r="I29" s="99" t="s">
        <v>175</v>
      </c>
      <c r="J29" s="100">
        <v>6.25E-2</v>
      </c>
      <c r="K29" s="97">
        <v>1.8399999999999996E-2</v>
      </c>
      <c r="L29" s="96">
        <v>1778599.9999999998</v>
      </c>
      <c r="M29" s="98">
        <v>137.97</v>
      </c>
      <c r="N29" s="86"/>
      <c r="O29" s="96">
        <v>2453.9344099999998</v>
      </c>
      <c r="P29" s="97">
        <v>1.0365010252245745E-4</v>
      </c>
      <c r="Q29" s="97">
        <v>2.3932507941664745E-2</v>
      </c>
      <c r="R29" s="97">
        <f>O29/'סכום נכסי הקרן'!$C$42</f>
        <v>4.0052003361246537E-3</v>
      </c>
    </row>
    <row r="30" spans="2:48" s="134" customFormat="1">
      <c r="B30" s="88" t="s">
        <v>293</v>
      </c>
      <c r="C30" s="86" t="s">
        <v>294</v>
      </c>
      <c r="D30" s="99" t="s">
        <v>131</v>
      </c>
      <c r="E30" s="86" t="s">
        <v>270</v>
      </c>
      <c r="F30" s="86"/>
      <c r="G30" s="86"/>
      <c r="H30" s="96">
        <v>5.28</v>
      </c>
      <c r="I30" s="99" t="s">
        <v>175</v>
      </c>
      <c r="J30" s="100">
        <v>3.7499999999999999E-2</v>
      </c>
      <c r="K30" s="97">
        <v>1.4000000000000002E-2</v>
      </c>
      <c r="L30" s="96">
        <v>2356438.9999999995</v>
      </c>
      <c r="M30" s="98">
        <v>113.84</v>
      </c>
      <c r="N30" s="86"/>
      <c r="O30" s="96">
        <v>2682.5700499999994</v>
      </c>
      <c r="P30" s="97">
        <v>1.5065991261434925E-4</v>
      </c>
      <c r="Q30" s="97">
        <v>2.6162324781002187E-2</v>
      </c>
      <c r="R30" s="97">
        <f>O30/'סכום נכסי הקרן'!$C$42</f>
        <v>4.3783690477439971E-3</v>
      </c>
    </row>
    <row r="31" spans="2:48" s="134" customFormat="1">
      <c r="B31" s="88" t="s">
        <v>295</v>
      </c>
      <c r="C31" s="86" t="s">
        <v>296</v>
      </c>
      <c r="D31" s="99" t="s">
        <v>131</v>
      </c>
      <c r="E31" s="86" t="s">
        <v>270</v>
      </c>
      <c r="F31" s="86"/>
      <c r="G31" s="86"/>
      <c r="H31" s="96">
        <v>18.459999999999997</v>
      </c>
      <c r="I31" s="99" t="s">
        <v>175</v>
      </c>
      <c r="J31" s="100">
        <v>3.7499999999999999E-2</v>
      </c>
      <c r="K31" s="97">
        <v>3.1999999999999994E-2</v>
      </c>
      <c r="L31" s="96">
        <v>274454.99999999994</v>
      </c>
      <c r="M31" s="98">
        <v>111.1</v>
      </c>
      <c r="N31" s="86"/>
      <c r="O31" s="96">
        <v>304.91949</v>
      </c>
      <c r="P31" s="97">
        <v>4.5062869315462405E-5</v>
      </c>
      <c r="Q31" s="97">
        <v>2.9737910215755785E-3</v>
      </c>
      <c r="R31" s="97">
        <f>O31/'סכום נכסי הקרן'!$C$42</f>
        <v>4.9767574832570939E-4</v>
      </c>
    </row>
    <row r="32" spans="2:48" s="134" customFormat="1">
      <c r="B32" s="88" t="s">
        <v>297</v>
      </c>
      <c r="C32" s="86" t="s">
        <v>298</v>
      </c>
      <c r="D32" s="99" t="s">
        <v>131</v>
      </c>
      <c r="E32" s="86" t="s">
        <v>270</v>
      </c>
      <c r="F32" s="86"/>
      <c r="G32" s="86"/>
      <c r="H32" s="96">
        <v>0.92</v>
      </c>
      <c r="I32" s="99" t="s">
        <v>175</v>
      </c>
      <c r="J32" s="100">
        <v>2.2499999999999999E-2</v>
      </c>
      <c r="K32" s="97">
        <v>1.9E-3</v>
      </c>
      <c r="L32" s="96">
        <v>5557836.9999999991</v>
      </c>
      <c r="M32" s="98">
        <v>102.07</v>
      </c>
      <c r="N32" s="86"/>
      <c r="O32" s="96">
        <v>5672.8843099999985</v>
      </c>
      <c r="P32" s="97">
        <v>2.8911365183931714E-4</v>
      </c>
      <c r="Q32" s="97">
        <v>5.5325989255442368E-2</v>
      </c>
      <c r="R32" s="97">
        <f>O32/'סכום נכסי הקרן'!$C$42</f>
        <v>9.2590242235562736E-3</v>
      </c>
    </row>
    <row r="33" spans="2:18" s="134" customFormat="1">
      <c r="B33" s="88" t="s">
        <v>299</v>
      </c>
      <c r="C33" s="86" t="s">
        <v>300</v>
      </c>
      <c r="D33" s="99" t="s">
        <v>131</v>
      </c>
      <c r="E33" s="86" t="s">
        <v>270</v>
      </c>
      <c r="F33" s="86"/>
      <c r="G33" s="86"/>
      <c r="H33" s="96">
        <v>0.34</v>
      </c>
      <c r="I33" s="99" t="s">
        <v>175</v>
      </c>
      <c r="J33" s="100">
        <v>5.0000000000000001E-3</v>
      </c>
      <c r="K33" s="97">
        <v>8.9999999999999998E-4</v>
      </c>
      <c r="L33" s="96">
        <v>7257829.9999999991</v>
      </c>
      <c r="M33" s="98">
        <v>100.47</v>
      </c>
      <c r="N33" s="86"/>
      <c r="O33" s="96">
        <v>7291.9415799999988</v>
      </c>
      <c r="P33" s="97">
        <v>7.3338221654180812E-4</v>
      </c>
      <c r="Q33" s="97">
        <v>7.1116183489804585E-2</v>
      </c>
      <c r="R33" s="97">
        <f>O33/'סכום נכסי הקרן'!$C$42</f>
        <v>1.1901575994941665E-2</v>
      </c>
    </row>
    <row r="34" spans="2:18" s="134" customFormat="1">
      <c r="B34" s="88" t="s">
        <v>301</v>
      </c>
      <c r="C34" s="86" t="s">
        <v>302</v>
      </c>
      <c r="D34" s="99" t="s">
        <v>131</v>
      </c>
      <c r="E34" s="86" t="s">
        <v>270</v>
      </c>
      <c r="F34" s="86"/>
      <c r="G34" s="86"/>
      <c r="H34" s="96">
        <v>4.3</v>
      </c>
      <c r="I34" s="99" t="s">
        <v>175</v>
      </c>
      <c r="J34" s="100">
        <v>1.2500000000000001E-2</v>
      </c>
      <c r="K34" s="97">
        <v>1.1200000000000003E-2</v>
      </c>
      <c r="L34" s="96">
        <v>3891225.9999999995</v>
      </c>
      <c r="M34" s="98">
        <v>101.3</v>
      </c>
      <c r="N34" s="86"/>
      <c r="O34" s="96">
        <v>3941.8118399999994</v>
      </c>
      <c r="P34" s="97">
        <v>3.7173115778311685E-4</v>
      </c>
      <c r="Q34" s="97">
        <v>3.8443343383961152E-2</v>
      </c>
      <c r="R34" s="97">
        <f>O34/'סכום נכסי הקרן'!$C$42</f>
        <v>6.4336463281869623E-3</v>
      </c>
    </row>
    <row r="35" spans="2:18" s="134" customFormat="1">
      <c r="B35" s="88" t="s">
        <v>303</v>
      </c>
      <c r="C35" s="86" t="s">
        <v>304</v>
      </c>
      <c r="D35" s="99" t="s">
        <v>131</v>
      </c>
      <c r="E35" s="86" t="s">
        <v>270</v>
      </c>
      <c r="F35" s="86"/>
      <c r="G35" s="86"/>
      <c r="H35" s="96">
        <v>2.58</v>
      </c>
      <c r="I35" s="99" t="s">
        <v>175</v>
      </c>
      <c r="J35" s="100">
        <v>5.0000000000000001E-3</v>
      </c>
      <c r="K35" s="97">
        <v>6.3E-3</v>
      </c>
      <c r="L35" s="96">
        <v>2447974.9999999995</v>
      </c>
      <c r="M35" s="98">
        <v>99.86</v>
      </c>
      <c r="N35" s="86"/>
      <c r="O35" s="96">
        <v>2444.5478299999995</v>
      </c>
      <c r="P35" s="97">
        <v>3.9838914391515391E-4</v>
      </c>
      <c r="Q35" s="97">
        <v>2.3840963359429933E-2</v>
      </c>
      <c r="R35" s="97">
        <f>O35/'סכום נכסי הקרן'!$C$42</f>
        <v>3.9898799863965365E-3</v>
      </c>
    </row>
    <row r="36" spans="2:18" s="134" customFormat="1">
      <c r="B36" s="88" t="s">
        <v>305</v>
      </c>
      <c r="C36" s="86" t="s">
        <v>306</v>
      </c>
      <c r="D36" s="99" t="s">
        <v>131</v>
      </c>
      <c r="E36" s="86" t="s">
        <v>270</v>
      </c>
      <c r="F36" s="86"/>
      <c r="G36" s="86"/>
      <c r="H36" s="96">
        <v>3.319999999999999</v>
      </c>
      <c r="I36" s="99" t="s">
        <v>175</v>
      </c>
      <c r="J36" s="100">
        <v>5.5E-2</v>
      </c>
      <c r="K36" s="97">
        <v>8.7999999999999971E-3</v>
      </c>
      <c r="L36" s="96">
        <v>5347149.9999999991</v>
      </c>
      <c r="M36" s="98">
        <v>118.53</v>
      </c>
      <c r="N36" s="86"/>
      <c r="O36" s="96">
        <v>6337.9771100000007</v>
      </c>
      <c r="P36" s="97">
        <v>2.9777019981940326E-4</v>
      </c>
      <c r="Q36" s="97">
        <v>6.181244572024417E-2</v>
      </c>
      <c r="R36" s="97">
        <f>O36/'סכום נכסי הקרן'!$C$42</f>
        <v>1.0344558496705038E-2</v>
      </c>
    </row>
    <row r="37" spans="2:18" s="134" customFormat="1">
      <c r="B37" s="88" t="s">
        <v>307</v>
      </c>
      <c r="C37" s="86" t="s">
        <v>308</v>
      </c>
      <c r="D37" s="99" t="s">
        <v>131</v>
      </c>
      <c r="E37" s="86" t="s">
        <v>270</v>
      </c>
      <c r="F37" s="86"/>
      <c r="G37" s="86"/>
      <c r="H37" s="96">
        <v>15.19</v>
      </c>
      <c r="I37" s="99" t="s">
        <v>175</v>
      </c>
      <c r="J37" s="100">
        <v>5.5E-2</v>
      </c>
      <c r="K37" s="97">
        <v>2.9499999999999998E-2</v>
      </c>
      <c r="L37" s="96">
        <v>4155555.9999999995</v>
      </c>
      <c r="M37" s="98">
        <v>145.16999999999999</v>
      </c>
      <c r="N37" s="86"/>
      <c r="O37" s="96">
        <v>6032.6207499999991</v>
      </c>
      <c r="P37" s="97">
        <v>2.2728292517031355E-4</v>
      </c>
      <c r="Q37" s="97">
        <v>5.8834394032734771E-2</v>
      </c>
      <c r="R37" s="97">
        <f>O37/'סכום נכסי הקרן'!$C$42</f>
        <v>9.8461697089990922E-3</v>
      </c>
    </row>
    <row r="38" spans="2:18" s="134" customFormat="1">
      <c r="B38" s="88" t="s">
        <v>309</v>
      </c>
      <c r="C38" s="86" t="s">
        <v>310</v>
      </c>
      <c r="D38" s="99" t="s">
        <v>131</v>
      </c>
      <c r="E38" s="86" t="s">
        <v>270</v>
      </c>
      <c r="F38" s="86"/>
      <c r="G38" s="86"/>
      <c r="H38" s="96">
        <v>4.3899999999999997</v>
      </c>
      <c r="I38" s="99" t="s">
        <v>175</v>
      </c>
      <c r="J38" s="100">
        <v>4.2500000000000003E-2</v>
      </c>
      <c r="K38" s="97">
        <v>1.1699999999999999E-2</v>
      </c>
      <c r="L38" s="96">
        <v>260533.99999999997</v>
      </c>
      <c r="M38" s="98">
        <v>115.24</v>
      </c>
      <c r="N38" s="86"/>
      <c r="O38" s="96">
        <v>300.23937999999993</v>
      </c>
      <c r="P38" s="97">
        <v>1.4120672254333215E-5</v>
      </c>
      <c r="Q38" s="97">
        <v>2.9281472711613749E-3</v>
      </c>
      <c r="R38" s="97">
        <f>O38/'סכום נכסי הקרן'!$C$42</f>
        <v>4.9003708525928262E-4</v>
      </c>
    </row>
    <row r="39" spans="2:18" s="134" customFormat="1">
      <c r="B39" s="88" t="s">
        <v>311</v>
      </c>
      <c r="C39" s="86" t="s">
        <v>312</v>
      </c>
      <c r="D39" s="99" t="s">
        <v>131</v>
      </c>
      <c r="E39" s="86" t="s">
        <v>270</v>
      </c>
      <c r="F39" s="86"/>
      <c r="G39" s="86"/>
      <c r="H39" s="96">
        <v>8.08</v>
      </c>
      <c r="I39" s="99" t="s">
        <v>175</v>
      </c>
      <c r="J39" s="100">
        <v>0.02</v>
      </c>
      <c r="K39" s="97">
        <v>1.9799999999999998E-2</v>
      </c>
      <c r="L39" s="96">
        <v>10325175.999999998</v>
      </c>
      <c r="M39" s="98">
        <v>100.68</v>
      </c>
      <c r="N39" s="86"/>
      <c r="O39" s="96">
        <v>10395.387149999999</v>
      </c>
      <c r="P39" s="97">
        <v>6.6496704202584464E-4</v>
      </c>
      <c r="Q39" s="97">
        <v>0.10138318469728562</v>
      </c>
      <c r="R39" s="97">
        <f>O39/'סכום נכסי הקרן'!$C$42</f>
        <v>1.6966878958808808E-2</v>
      </c>
    </row>
    <row r="40" spans="2:18" s="134" customFormat="1">
      <c r="B40" s="88" t="s">
        <v>313</v>
      </c>
      <c r="C40" s="86" t="s">
        <v>314</v>
      </c>
      <c r="D40" s="99" t="s">
        <v>131</v>
      </c>
      <c r="E40" s="86" t="s">
        <v>270</v>
      </c>
      <c r="F40" s="86"/>
      <c r="G40" s="86"/>
      <c r="H40" s="96">
        <v>2.8099999999999992</v>
      </c>
      <c r="I40" s="99" t="s">
        <v>175</v>
      </c>
      <c r="J40" s="100">
        <v>0.01</v>
      </c>
      <c r="K40" s="97">
        <v>6.8999999999999999E-3</v>
      </c>
      <c r="L40" s="96">
        <v>5613328.9999999991</v>
      </c>
      <c r="M40" s="98">
        <v>101.03</v>
      </c>
      <c r="N40" s="86"/>
      <c r="O40" s="96">
        <v>5671.14653</v>
      </c>
      <c r="P40" s="97">
        <v>3.8543545851943363E-4</v>
      </c>
      <c r="Q40" s="97">
        <v>5.5309041192983424E-2</v>
      </c>
      <c r="R40" s="97">
        <f>O40/'סכום נכסי הקרן'!$C$42</f>
        <v>9.2561878979349598E-3</v>
      </c>
    </row>
    <row r="41" spans="2:18" s="134" customFormat="1">
      <c r="B41" s="88" t="s">
        <v>315</v>
      </c>
      <c r="C41" s="86" t="s">
        <v>316</v>
      </c>
      <c r="D41" s="99" t="s">
        <v>131</v>
      </c>
      <c r="E41" s="86" t="s">
        <v>270</v>
      </c>
      <c r="F41" s="86"/>
      <c r="G41" s="86"/>
      <c r="H41" s="96">
        <v>6.7100000000000009</v>
      </c>
      <c r="I41" s="99" t="s">
        <v>175</v>
      </c>
      <c r="J41" s="100">
        <v>1.7500000000000002E-2</v>
      </c>
      <c r="K41" s="97">
        <v>1.7200000000000003E-2</v>
      </c>
      <c r="L41" s="96">
        <v>971251.99999999988</v>
      </c>
      <c r="M41" s="98">
        <v>101.68</v>
      </c>
      <c r="N41" s="86"/>
      <c r="O41" s="96">
        <v>987.56906999999978</v>
      </c>
      <c r="P41" s="97">
        <v>6.0336831961601187E-5</v>
      </c>
      <c r="Q41" s="97">
        <v>9.6314736508044899E-3</v>
      </c>
      <c r="R41" s="97">
        <f>O41/'סכום נכסי הקרן'!$C$42</f>
        <v>1.6118654007179886E-3</v>
      </c>
    </row>
    <row r="42" spans="2:18" s="134" customFormat="1">
      <c r="B42" s="88" t="s">
        <v>317</v>
      </c>
      <c r="C42" s="86" t="s">
        <v>318</v>
      </c>
      <c r="D42" s="99" t="s">
        <v>131</v>
      </c>
      <c r="E42" s="86" t="s">
        <v>270</v>
      </c>
      <c r="F42" s="86"/>
      <c r="G42" s="86"/>
      <c r="H42" s="96">
        <v>1.55</v>
      </c>
      <c r="I42" s="99" t="s">
        <v>175</v>
      </c>
      <c r="J42" s="100">
        <v>0.05</v>
      </c>
      <c r="K42" s="97">
        <v>3.6000000000000003E-3</v>
      </c>
      <c r="L42" s="96">
        <v>2018776.9999999998</v>
      </c>
      <c r="M42" s="98">
        <v>109.39</v>
      </c>
      <c r="N42" s="86"/>
      <c r="O42" s="96">
        <v>2208.3402499999997</v>
      </c>
      <c r="P42" s="97">
        <v>1.0906901822177871E-4</v>
      </c>
      <c r="Q42" s="97">
        <v>2.1537299593522106E-2</v>
      </c>
      <c r="R42" s="97">
        <f>O42/'סכום נכסי הקרן'!$C$42</f>
        <v>3.60435269807297E-3</v>
      </c>
    </row>
    <row r="43" spans="2:18" s="134" customFormat="1">
      <c r="B43" s="89"/>
      <c r="C43" s="86"/>
      <c r="D43" s="86"/>
      <c r="E43" s="86"/>
      <c r="F43" s="86"/>
      <c r="G43" s="86"/>
      <c r="H43" s="86"/>
      <c r="I43" s="86"/>
      <c r="J43" s="86"/>
      <c r="K43" s="97"/>
      <c r="L43" s="96"/>
      <c r="M43" s="98"/>
      <c r="N43" s="86"/>
      <c r="O43" s="86"/>
      <c r="P43" s="86"/>
      <c r="Q43" s="97"/>
      <c r="R43" s="86"/>
    </row>
    <row r="44" spans="2:18" s="134" customFormat="1">
      <c r="B44" s="87" t="s">
        <v>24</v>
      </c>
      <c r="C44" s="84"/>
      <c r="D44" s="84"/>
      <c r="E44" s="84"/>
      <c r="F44" s="84"/>
      <c r="G44" s="84"/>
      <c r="H44" s="93">
        <v>3.4100000000000006</v>
      </c>
      <c r="I44" s="84"/>
      <c r="J44" s="84"/>
      <c r="K44" s="94">
        <v>2.5000000000000001E-3</v>
      </c>
      <c r="L44" s="93"/>
      <c r="M44" s="95"/>
      <c r="N44" s="84"/>
      <c r="O44" s="93">
        <v>2153.6068399999995</v>
      </c>
      <c r="P44" s="84"/>
      <c r="Q44" s="94">
        <v>2.100350057910615E-2</v>
      </c>
      <c r="R44" s="94">
        <f>O44/'סכום נכסי הקרן'!$C$42</f>
        <v>3.5150193111511698E-3</v>
      </c>
    </row>
    <row r="45" spans="2:18" s="134" customFormat="1">
      <c r="B45" s="88" t="s">
        <v>319</v>
      </c>
      <c r="C45" s="86" t="s">
        <v>320</v>
      </c>
      <c r="D45" s="99" t="s">
        <v>131</v>
      </c>
      <c r="E45" s="86" t="s">
        <v>270</v>
      </c>
      <c r="F45" s="86"/>
      <c r="G45" s="86"/>
      <c r="H45" s="96">
        <v>3.4100000000000006</v>
      </c>
      <c r="I45" s="99" t="s">
        <v>175</v>
      </c>
      <c r="J45" s="100">
        <v>1.8E-3</v>
      </c>
      <c r="K45" s="97">
        <v>2.5000000000000001E-3</v>
      </c>
      <c r="L45" s="96">
        <v>2156841.9999999995</v>
      </c>
      <c r="M45" s="98">
        <v>99.85</v>
      </c>
      <c r="N45" s="86"/>
      <c r="O45" s="96">
        <v>2153.6068399999995</v>
      </c>
      <c r="P45" s="97">
        <v>1.5385474675922963E-4</v>
      </c>
      <c r="Q45" s="97">
        <v>2.100350057910615E-2</v>
      </c>
      <c r="R45" s="97">
        <f>O45/'סכום נכסי הקרן'!$C$42</f>
        <v>3.5150193111511698E-3</v>
      </c>
    </row>
    <row r="46" spans="2:18" s="134" customFormat="1">
      <c r="B46" s="135"/>
    </row>
    <row r="47" spans="2:18" s="134" customFormat="1">
      <c r="B47" s="135"/>
    </row>
    <row r="48" spans="2:18">
      <c r="C48" s="1"/>
      <c r="D48" s="1"/>
    </row>
    <row r="49" spans="2:4">
      <c r="B49" s="101" t="s">
        <v>122</v>
      </c>
      <c r="C49" s="102"/>
      <c r="D49" s="102"/>
    </row>
    <row r="50" spans="2:4">
      <c r="B50" s="101" t="s">
        <v>247</v>
      </c>
      <c r="C50" s="102"/>
      <c r="D50" s="102"/>
    </row>
    <row r="51" spans="2:4">
      <c r="B51" s="159" t="s">
        <v>255</v>
      </c>
      <c r="C51" s="159"/>
      <c r="D51" s="159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1:D51"/>
  </mergeCells>
  <phoneticPr fontId="4" type="noConversion"/>
  <dataValidations count="1">
    <dataValidation allowBlank="1" showInputMessage="1" showErrorMessage="1" sqref="N10:Q10 N9 N1:N7 N32:N1048576 C5:C29 O1:Q9 O11:Q1048576 B52:B1048576 J1:M1048576 E1:I30 B49:B51 D1:D29 R1:AF1048576 AJ1:XFD1048576 AG1:AI27 AG31:AI1048576 C49:D50 A1:A1048576 B1:B48 E32:I1048576 C32:D48 C52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190</v>
      </c>
      <c r="C1" s="80" t="s" vm="1">
        <v>265</v>
      </c>
    </row>
    <row r="2" spans="2:67">
      <c r="B2" s="58" t="s">
        <v>189</v>
      </c>
      <c r="C2" s="80" t="s">
        <v>266</v>
      </c>
    </row>
    <row r="3" spans="2:67">
      <c r="B3" s="58" t="s">
        <v>191</v>
      </c>
      <c r="C3" s="80" t="s">
        <v>267</v>
      </c>
    </row>
    <row r="4" spans="2:67">
      <c r="B4" s="58" t="s">
        <v>192</v>
      </c>
      <c r="C4" s="80">
        <v>2145</v>
      </c>
    </row>
    <row r="6" spans="2:67" ht="26.25" customHeight="1">
      <c r="B6" s="156" t="s">
        <v>220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BO6" s="3"/>
    </row>
    <row r="7" spans="2:67" ht="26.25" customHeight="1">
      <c r="B7" s="156" t="s">
        <v>96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1"/>
      <c r="AZ7" s="45"/>
      <c r="BJ7" s="3"/>
      <c r="BO7" s="3"/>
    </row>
    <row r="8" spans="2:67" s="3" customFormat="1" ht="78.75">
      <c r="B8" s="39" t="s">
        <v>125</v>
      </c>
      <c r="C8" s="14" t="s">
        <v>49</v>
      </c>
      <c r="D8" s="14" t="s">
        <v>130</v>
      </c>
      <c r="E8" s="14" t="s">
        <v>236</v>
      </c>
      <c r="F8" s="14" t="s">
        <v>127</v>
      </c>
      <c r="G8" s="14" t="s">
        <v>69</v>
      </c>
      <c r="H8" s="14" t="s">
        <v>15</v>
      </c>
      <c r="I8" s="14" t="s">
        <v>70</v>
      </c>
      <c r="J8" s="14" t="s">
        <v>111</v>
      </c>
      <c r="K8" s="14" t="s">
        <v>18</v>
      </c>
      <c r="L8" s="14" t="s">
        <v>110</v>
      </c>
      <c r="M8" s="14" t="s">
        <v>17</v>
      </c>
      <c r="N8" s="14" t="s">
        <v>19</v>
      </c>
      <c r="O8" s="14" t="s">
        <v>249</v>
      </c>
      <c r="P8" s="14" t="s">
        <v>248</v>
      </c>
      <c r="Q8" s="14" t="s">
        <v>66</v>
      </c>
      <c r="R8" s="14" t="s">
        <v>63</v>
      </c>
      <c r="S8" s="14" t="s">
        <v>193</v>
      </c>
      <c r="T8" s="40" t="s">
        <v>195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256</v>
      </c>
      <c r="P9" s="17"/>
      <c r="Q9" s="17" t="s">
        <v>252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0" t="s">
        <v>124</v>
      </c>
      <c r="S10" s="47" t="s">
        <v>196</v>
      </c>
      <c r="T10" s="75" t="s">
        <v>237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264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122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255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F830"/>
  <sheetViews>
    <sheetView rightToLeft="1" zoomScale="90" zoomScaleNormal="90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2.140625" style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8">
      <c r="B1" s="58" t="s">
        <v>190</v>
      </c>
      <c r="C1" s="80" t="s" vm="1">
        <v>265</v>
      </c>
    </row>
    <row r="2" spans="2:58">
      <c r="B2" s="58" t="s">
        <v>189</v>
      </c>
      <c r="C2" s="80" t="s">
        <v>266</v>
      </c>
    </row>
    <row r="3" spans="2:58">
      <c r="B3" s="58" t="s">
        <v>191</v>
      </c>
      <c r="C3" s="80" t="s">
        <v>267</v>
      </c>
    </row>
    <row r="4" spans="2:58">
      <c r="B4" s="58" t="s">
        <v>192</v>
      </c>
      <c r="C4" s="80">
        <v>2145</v>
      </c>
    </row>
    <row r="6" spans="2:58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4"/>
    </row>
    <row r="7" spans="2:58" ht="26.25" customHeight="1">
      <c r="B7" s="162" t="s">
        <v>97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4"/>
      <c r="BF7" s="3"/>
    </row>
    <row r="8" spans="2:58" s="3" customFormat="1" ht="78.75">
      <c r="B8" s="23" t="s">
        <v>125</v>
      </c>
      <c r="C8" s="31" t="s">
        <v>49</v>
      </c>
      <c r="D8" s="31" t="s">
        <v>130</v>
      </c>
      <c r="E8" s="31" t="s">
        <v>236</v>
      </c>
      <c r="F8" s="31" t="s">
        <v>127</v>
      </c>
      <c r="G8" s="31" t="s">
        <v>69</v>
      </c>
      <c r="H8" s="31" t="s">
        <v>15</v>
      </c>
      <c r="I8" s="31" t="s">
        <v>70</v>
      </c>
      <c r="J8" s="31" t="s">
        <v>111</v>
      </c>
      <c r="K8" s="31" t="s">
        <v>18</v>
      </c>
      <c r="L8" s="31" t="s">
        <v>110</v>
      </c>
      <c r="M8" s="31" t="s">
        <v>17</v>
      </c>
      <c r="N8" s="31" t="s">
        <v>19</v>
      </c>
      <c r="O8" s="14" t="s">
        <v>249</v>
      </c>
      <c r="P8" s="31" t="s">
        <v>248</v>
      </c>
      <c r="Q8" s="31" t="s">
        <v>263</v>
      </c>
      <c r="R8" s="31" t="s">
        <v>66</v>
      </c>
      <c r="S8" s="14" t="s">
        <v>63</v>
      </c>
      <c r="T8" s="31" t="s">
        <v>193</v>
      </c>
      <c r="U8" s="15" t="s">
        <v>195</v>
      </c>
      <c r="V8" s="1"/>
      <c r="BB8" s="1"/>
      <c r="BC8" s="1"/>
    </row>
    <row r="9" spans="2:5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256</v>
      </c>
      <c r="P9" s="33"/>
      <c r="Q9" s="17" t="s">
        <v>252</v>
      </c>
      <c r="R9" s="33" t="s">
        <v>252</v>
      </c>
      <c r="S9" s="17" t="s">
        <v>20</v>
      </c>
      <c r="T9" s="33" t="s">
        <v>252</v>
      </c>
      <c r="U9" s="18" t="s">
        <v>20</v>
      </c>
      <c r="BA9" s="1"/>
      <c r="BB9" s="1"/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123</v>
      </c>
      <c r="R10" s="20" t="s">
        <v>124</v>
      </c>
      <c r="S10" s="20" t="s">
        <v>196</v>
      </c>
      <c r="T10" s="21" t="s">
        <v>237</v>
      </c>
      <c r="U10" s="21" t="s">
        <v>258</v>
      </c>
      <c r="V10" s="5"/>
      <c r="BA10" s="1"/>
      <c r="BB10" s="3"/>
      <c r="BC10" s="1"/>
    </row>
    <row r="11" spans="2:58" s="133" customFormat="1" ht="18" customHeight="1">
      <c r="B11" s="81" t="s">
        <v>35</v>
      </c>
      <c r="C11" s="82"/>
      <c r="D11" s="82"/>
      <c r="E11" s="82"/>
      <c r="F11" s="82"/>
      <c r="G11" s="82"/>
      <c r="H11" s="82"/>
      <c r="I11" s="82"/>
      <c r="J11" s="82"/>
      <c r="K11" s="90">
        <v>4.1879113144993001</v>
      </c>
      <c r="L11" s="82"/>
      <c r="M11" s="82"/>
      <c r="N11" s="105">
        <v>1.2795215111784558E-2</v>
      </c>
      <c r="O11" s="90"/>
      <c r="P11" s="92"/>
      <c r="Q11" s="90">
        <v>702.85477999999978</v>
      </c>
      <c r="R11" s="90">
        <v>119026.87155</v>
      </c>
      <c r="S11" s="82"/>
      <c r="T11" s="91">
        <v>1</v>
      </c>
      <c r="U11" s="91">
        <f>R11/'סכום נכסי הקרן'!$C$42</f>
        <v>0.19427025596007108</v>
      </c>
      <c r="V11" s="138"/>
      <c r="BA11" s="134"/>
      <c r="BB11" s="139"/>
      <c r="BC11" s="134"/>
      <c r="BF11" s="134"/>
    </row>
    <row r="12" spans="2:58" s="134" customFormat="1">
      <c r="B12" s="83" t="s">
        <v>244</v>
      </c>
      <c r="C12" s="84"/>
      <c r="D12" s="84"/>
      <c r="E12" s="84"/>
      <c r="F12" s="84"/>
      <c r="G12" s="84"/>
      <c r="H12" s="84"/>
      <c r="I12" s="84"/>
      <c r="J12" s="84"/>
      <c r="K12" s="93">
        <v>4.187911314499301</v>
      </c>
      <c r="L12" s="84"/>
      <c r="M12" s="84"/>
      <c r="N12" s="106">
        <v>1.2795215111784554E-2</v>
      </c>
      <c r="O12" s="93"/>
      <c r="P12" s="95"/>
      <c r="Q12" s="93">
        <v>702.85477999999978</v>
      </c>
      <c r="R12" s="93">
        <v>119026.87155000004</v>
      </c>
      <c r="S12" s="84"/>
      <c r="T12" s="94">
        <v>1.0000000000000004</v>
      </c>
      <c r="U12" s="94">
        <f>R12/'סכום נכסי הקרן'!$C$42</f>
        <v>0.19427025596007116</v>
      </c>
      <c r="BB12" s="139"/>
    </row>
    <row r="13" spans="2:58" s="134" customFormat="1" ht="20.25">
      <c r="B13" s="104" t="s">
        <v>34</v>
      </c>
      <c r="C13" s="84"/>
      <c r="D13" s="84"/>
      <c r="E13" s="84"/>
      <c r="F13" s="84"/>
      <c r="G13" s="84"/>
      <c r="H13" s="84"/>
      <c r="I13" s="84"/>
      <c r="J13" s="84"/>
      <c r="K13" s="93">
        <v>4.2204552155750461</v>
      </c>
      <c r="L13" s="84"/>
      <c r="M13" s="84"/>
      <c r="N13" s="106">
        <v>8.9396966898293347E-3</v>
      </c>
      <c r="O13" s="93"/>
      <c r="P13" s="95"/>
      <c r="Q13" s="93">
        <v>642.61818999999991</v>
      </c>
      <c r="R13" s="93">
        <v>95343.516960000023</v>
      </c>
      <c r="S13" s="84"/>
      <c r="T13" s="94">
        <v>0.80102514430910476</v>
      </c>
      <c r="U13" s="94">
        <f>R13/'סכום נכסי הקרן'!$C$42</f>
        <v>0.15561535981538266</v>
      </c>
      <c r="BB13" s="133"/>
    </row>
    <row r="14" spans="2:58" s="134" customFormat="1">
      <c r="B14" s="89" t="s">
        <v>321</v>
      </c>
      <c r="C14" s="86" t="s">
        <v>322</v>
      </c>
      <c r="D14" s="99" t="s">
        <v>131</v>
      </c>
      <c r="E14" s="99" t="s">
        <v>323</v>
      </c>
      <c r="F14" s="99" t="s">
        <v>324</v>
      </c>
      <c r="G14" s="99" t="s">
        <v>325</v>
      </c>
      <c r="H14" s="86" t="s">
        <v>326</v>
      </c>
      <c r="I14" s="86" t="s">
        <v>327</v>
      </c>
      <c r="J14" s="86"/>
      <c r="K14" s="96">
        <v>4.2799999999999994</v>
      </c>
      <c r="L14" s="99" t="s">
        <v>175</v>
      </c>
      <c r="M14" s="100">
        <v>6.1999999999999998E-3</v>
      </c>
      <c r="N14" s="100">
        <v>4.3E-3</v>
      </c>
      <c r="O14" s="96">
        <v>2277422.9999999995</v>
      </c>
      <c r="P14" s="98">
        <v>102.11</v>
      </c>
      <c r="Q14" s="86"/>
      <c r="R14" s="96">
        <v>2325.4766199999995</v>
      </c>
      <c r="S14" s="97">
        <v>7.2872382465112052E-4</v>
      </c>
      <c r="T14" s="97">
        <v>1.9537408567637006E-2</v>
      </c>
      <c r="U14" s="97">
        <f>R14/'סכום נכסי הקרן'!$C$42</f>
        <v>3.7955373632313273E-3</v>
      </c>
    </row>
    <row r="15" spans="2:58" s="134" customFormat="1">
      <c r="B15" s="89" t="s">
        <v>328</v>
      </c>
      <c r="C15" s="86" t="s">
        <v>329</v>
      </c>
      <c r="D15" s="99" t="s">
        <v>131</v>
      </c>
      <c r="E15" s="99" t="s">
        <v>323</v>
      </c>
      <c r="F15" s="99" t="s">
        <v>330</v>
      </c>
      <c r="G15" s="99" t="s">
        <v>331</v>
      </c>
      <c r="H15" s="86" t="s">
        <v>326</v>
      </c>
      <c r="I15" s="86" t="s">
        <v>171</v>
      </c>
      <c r="J15" s="86"/>
      <c r="K15" s="96">
        <v>2</v>
      </c>
      <c r="L15" s="99" t="s">
        <v>175</v>
      </c>
      <c r="M15" s="100">
        <v>5.8999999999999999E-3</v>
      </c>
      <c r="N15" s="100">
        <v>-4.999999999999999E-4</v>
      </c>
      <c r="O15" s="96">
        <v>2939091.9999999995</v>
      </c>
      <c r="P15" s="98">
        <v>101.47</v>
      </c>
      <c r="Q15" s="86"/>
      <c r="R15" s="96">
        <v>2982.29664</v>
      </c>
      <c r="S15" s="97">
        <v>5.5058240203396263E-4</v>
      </c>
      <c r="T15" s="97">
        <v>2.5055658450597998E-2</v>
      </c>
      <c r="U15" s="97">
        <f>R15/'סכום נכסי הקרן'!$C$42</f>
        <v>4.8675691804457915E-3</v>
      </c>
    </row>
    <row r="16" spans="2:58" s="134" customFormat="1">
      <c r="B16" s="89" t="s">
        <v>332</v>
      </c>
      <c r="C16" s="86" t="s">
        <v>333</v>
      </c>
      <c r="D16" s="99" t="s">
        <v>131</v>
      </c>
      <c r="E16" s="99" t="s">
        <v>323</v>
      </c>
      <c r="F16" s="99" t="s">
        <v>330</v>
      </c>
      <c r="G16" s="99" t="s">
        <v>331</v>
      </c>
      <c r="H16" s="86" t="s">
        <v>326</v>
      </c>
      <c r="I16" s="86" t="s">
        <v>171</v>
      </c>
      <c r="J16" s="86"/>
      <c r="K16" s="96">
        <v>6.8299999999999992</v>
      </c>
      <c r="L16" s="99" t="s">
        <v>175</v>
      </c>
      <c r="M16" s="100">
        <v>8.3000000000000001E-3</v>
      </c>
      <c r="N16" s="100">
        <v>9.1999999999999998E-3</v>
      </c>
      <c r="O16" s="96">
        <v>533999.99999999988</v>
      </c>
      <c r="P16" s="98">
        <v>99.4</v>
      </c>
      <c r="Q16" s="86"/>
      <c r="R16" s="96">
        <v>530.79598999999985</v>
      </c>
      <c r="S16" s="97">
        <v>4.1525074457413459E-4</v>
      </c>
      <c r="T16" s="97">
        <v>4.4594635067513027E-3</v>
      </c>
      <c r="U16" s="97">
        <f>R16/'סכום נכסי הקרן'!$C$42</f>
        <v>8.6634111690117176E-4</v>
      </c>
    </row>
    <row r="17" spans="2:53" s="134" customFormat="1" ht="20.25">
      <c r="B17" s="89" t="s">
        <v>334</v>
      </c>
      <c r="C17" s="86" t="s">
        <v>335</v>
      </c>
      <c r="D17" s="99" t="s">
        <v>131</v>
      </c>
      <c r="E17" s="99" t="s">
        <v>323</v>
      </c>
      <c r="F17" s="99" t="s">
        <v>336</v>
      </c>
      <c r="G17" s="99" t="s">
        <v>331</v>
      </c>
      <c r="H17" s="86" t="s">
        <v>326</v>
      </c>
      <c r="I17" s="86" t="s">
        <v>171</v>
      </c>
      <c r="J17" s="86"/>
      <c r="K17" s="96">
        <v>2.8899999999999992</v>
      </c>
      <c r="L17" s="99" t="s">
        <v>175</v>
      </c>
      <c r="M17" s="100">
        <v>0.04</v>
      </c>
      <c r="N17" s="100">
        <v>1.2999999999999997E-3</v>
      </c>
      <c r="O17" s="96">
        <v>1370644.9999999998</v>
      </c>
      <c r="P17" s="98">
        <v>117.3</v>
      </c>
      <c r="Q17" s="86"/>
      <c r="R17" s="96">
        <v>1607.7665900000002</v>
      </c>
      <c r="S17" s="97">
        <v>6.6160527413288426E-4</v>
      </c>
      <c r="T17" s="97">
        <v>1.3507593445607957E-2</v>
      </c>
      <c r="U17" s="97">
        <f>R17/'סכום נכסי הקרן'!$C$42</f>
        <v>2.6241236360828365E-3</v>
      </c>
      <c r="BA17" s="133"/>
    </row>
    <row r="18" spans="2:53" s="134" customFormat="1">
      <c r="B18" s="89" t="s">
        <v>337</v>
      </c>
      <c r="C18" s="86" t="s">
        <v>338</v>
      </c>
      <c r="D18" s="99" t="s">
        <v>131</v>
      </c>
      <c r="E18" s="99" t="s">
        <v>323</v>
      </c>
      <c r="F18" s="99" t="s">
        <v>336</v>
      </c>
      <c r="G18" s="99" t="s">
        <v>331</v>
      </c>
      <c r="H18" s="86" t="s">
        <v>326</v>
      </c>
      <c r="I18" s="86" t="s">
        <v>171</v>
      </c>
      <c r="J18" s="86"/>
      <c r="K18" s="96">
        <v>4.1500000000000004</v>
      </c>
      <c r="L18" s="99" t="s">
        <v>175</v>
      </c>
      <c r="M18" s="100">
        <v>9.8999999999999991E-3</v>
      </c>
      <c r="N18" s="100">
        <v>3.5000000000000005E-3</v>
      </c>
      <c r="O18" s="96">
        <v>2424099.9999999995</v>
      </c>
      <c r="P18" s="98">
        <v>104.37</v>
      </c>
      <c r="Q18" s="86"/>
      <c r="R18" s="96">
        <v>2530.0332899999994</v>
      </c>
      <c r="S18" s="97">
        <v>8.0431365080291999E-4</v>
      </c>
      <c r="T18" s="97">
        <v>2.1255984107229099E-2</v>
      </c>
      <c r="U18" s="97">
        <f>R18/'סכום נכסי הקרן'!$C$42</f>
        <v>4.1294054731945999E-3</v>
      </c>
    </row>
    <row r="19" spans="2:53" s="134" customFormat="1">
      <c r="B19" s="89" t="s">
        <v>339</v>
      </c>
      <c r="C19" s="86" t="s">
        <v>340</v>
      </c>
      <c r="D19" s="99" t="s">
        <v>131</v>
      </c>
      <c r="E19" s="99" t="s">
        <v>323</v>
      </c>
      <c r="F19" s="99" t="s">
        <v>336</v>
      </c>
      <c r="G19" s="99" t="s">
        <v>331</v>
      </c>
      <c r="H19" s="86" t="s">
        <v>326</v>
      </c>
      <c r="I19" s="86" t="s">
        <v>171</v>
      </c>
      <c r="J19" s="86"/>
      <c r="K19" s="96">
        <v>6.0799999999999992</v>
      </c>
      <c r="L19" s="99" t="s">
        <v>175</v>
      </c>
      <c r="M19" s="100">
        <v>8.6E-3</v>
      </c>
      <c r="N19" s="100">
        <v>7.9999999999999984E-3</v>
      </c>
      <c r="O19" s="96">
        <v>1929999.9999999998</v>
      </c>
      <c r="P19" s="98">
        <v>102.02</v>
      </c>
      <c r="Q19" s="86"/>
      <c r="R19" s="96">
        <v>1968.9860399999998</v>
      </c>
      <c r="S19" s="97">
        <v>7.7158303652706073E-4</v>
      </c>
      <c r="T19" s="97">
        <v>1.6542365722624925E-2</v>
      </c>
      <c r="U19" s="97">
        <f>R19/'סכום נכסי הקרן'!$C$42</f>
        <v>3.2136896231194502E-3</v>
      </c>
      <c r="BA19" s="139"/>
    </row>
    <row r="20" spans="2:53" s="134" customFormat="1">
      <c r="B20" s="89" t="s">
        <v>341</v>
      </c>
      <c r="C20" s="86" t="s">
        <v>342</v>
      </c>
      <c r="D20" s="99" t="s">
        <v>131</v>
      </c>
      <c r="E20" s="99" t="s">
        <v>323</v>
      </c>
      <c r="F20" s="99" t="s">
        <v>336</v>
      </c>
      <c r="G20" s="99" t="s">
        <v>331</v>
      </c>
      <c r="H20" s="86" t="s">
        <v>326</v>
      </c>
      <c r="I20" s="86" t="s">
        <v>171</v>
      </c>
      <c r="J20" s="86"/>
      <c r="K20" s="96">
        <v>11.469999999999999</v>
      </c>
      <c r="L20" s="99" t="s">
        <v>175</v>
      </c>
      <c r="M20" s="100">
        <v>8.8000000000000005E-3</v>
      </c>
      <c r="N20" s="100">
        <v>8.6E-3</v>
      </c>
      <c r="O20" s="96">
        <v>811505.99999999988</v>
      </c>
      <c r="P20" s="98">
        <v>100.21</v>
      </c>
      <c r="Q20" s="86"/>
      <c r="R20" s="96">
        <v>813.21012999999994</v>
      </c>
      <c r="S20" s="97">
        <v>1.1561116754306357E-3</v>
      </c>
      <c r="T20" s="97">
        <v>6.8321557931428295E-3</v>
      </c>
      <c r="U20" s="97">
        <f>R20/'סכום נכסי הקרן'!$C$42</f>
        <v>1.32728465469294E-3</v>
      </c>
    </row>
    <row r="21" spans="2:53" s="134" customFormat="1">
      <c r="B21" s="89" t="s">
        <v>343</v>
      </c>
      <c r="C21" s="86" t="s">
        <v>344</v>
      </c>
      <c r="D21" s="99" t="s">
        <v>131</v>
      </c>
      <c r="E21" s="99" t="s">
        <v>323</v>
      </c>
      <c r="F21" s="99" t="s">
        <v>336</v>
      </c>
      <c r="G21" s="99" t="s">
        <v>331</v>
      </c>
      <c r="H21" s="86" t="s">
        <v>326</v>
      </c>
      <c r="I21" s="86" t="s">
        <v>171</v>
      </c>
      <c r="J21" s="86"/>
      <c r="K21" s="96">
        <v>0.57000000000000006</v>
      </c>
      <c r="L21" s="99" t="s">
        <v>175</v>
      </c>
      <c r="M21" s="100">
        <v>2.58E-2</v>
      </c>
      <c r="N21" s="100">
        <v>2.2000000000000001E-3</v>
      </c>
      <c r="O21" s="96">
        <v>1518014.9999999998</v>
      </c>
      <c r="P21" s="98">
        <v>105.8</v>
      </c>
      <c r="Q21" s="86"/>
      <c r="R21" s="96">
        <v>1606.0598799999996</v>
      </c>
      <c r="S21" s="97">
        <v>5.5735832388807552E-4</v>
      </c>
      <c r="T21" s="97">
        <v>1.3493254582645541E-2</v>
      </c>
      <c r="U21" s="97">
        <f>R21/'סכום נכסי הקרן'!$C$42</f>
        <v>2.6213380215049514E-3</v>
      </c>
    </row>
    <row r="22" spans="2:53" s="134" customFormat="1">
      <c r="B22" s="89" t="s">
        <v>345</v>
      </c>
      <c r="C22" s="86" t="s">
        <v>346</v>
      </c>
      <c r="D22" s="99" t="s">
        <v>131</v>
      </c>
      <c r="E22" s="99" t="s">
        <v>323</v>
      </c>
      <c r="F22" s="99" t="s">
        <v>336</v>
      </c>
      <c r="G22" s="99" t="s">
        <v>331</v>
      </c>
      <c r="H22" s="86" t="s">
        <v>326</v>
      </c>
      <c r="I22" s="86" t="s">
        <v>171</v>
      </c>
      <c r="J22" s="86"/>
      <c r="K22" s="96">
        <v>1.7000000000000002</v>
      </c>
      <c r="L22" s="99" t="s">
        <v>175</v>
      </c>
      <c r="M22" s="100">
        <v>4.0999999999999995E-3</v>
      </c>
      <c r="N22" s="100">
        <v>1E-4</v>
      </c>
      <c r="O22" s="96">
        <v>546558.81000000006</v>
      </c>
      <c r="P22" s="98">
        <v>100.7</v>
      </c>
      <c r="Q22" s="86"/>
      <c r="R22" s="96">
        <v>550.38473999999985</v>
      </c>
      <c r="S22" s="97">
        <v>3.3251033945238401E-4</v>
      </c>
      <c r="T22" s="97">
        <v>4.6240376885718446E-3</v>
      </c>
      <c r="U22" s="97">
        <f>R22/'סכום נכסי הקרן'!$C$42</f>
        <v>8.9831298532786776E-4</v>
      </c>
    </row>
    <row r="23" spans="2:53" s="134" customFormat="1">
      <c r="B23" s="89" t="s">
        <v>347</v>
      </c>
      <c r="C23" s="86" t="s">
        <v>348</v>
      </c>
      <c r="D23" s="99" t="s">
        <v>131</v>
      </c>
      <c r="E23" s="99" t="s">
        <v>323</v>
      </c>
      <c r="F23" s="99" t="s">
        <v>336</v>
      </c>
      <c r="G23" s="99" t="s">
        <v>331</v>
      </c>
      <c r="H23" s="86" t="s">
        <v>326</v>
      </c>
      <c r="I23" s="86" t="s">
        <v>171</v>
      </c>
      <c r="J23" s="86"/>
      <c r="K23" s="96">
        <v>1.59</v>
      </c>
      <c r="L23" s="99" t="s">
        <v>175</v>
      </c>
      <c r="M23" s="100">
        <v>6.4000000000000003E-3</v>
      </c>
      <c r="N23" s="100">
        <v>-5.0000000000000001E-4</v>
      </c>
      <c r="O23" s="96">
        <v>1997268.9999999998</v>
      </c>
      <c r="P23" s="98">
        <v>101.35</v>
      </c>
      <c r="Q23" s="86"/>
      <c r="R23" s="96">
        <v>2024.2320599999996</v>
      </c>
      <c r="S23" s="97">
        <v>6.3403452911737579E-4</v>
      </c>
      <c r="T23" s="97">
        <v>1.7006513181770672E-2</v>
      </c>
      <c r="U23" s="97">
        <f>R23/'סכום נכסי הקרן'!$C$42</f>
        <v>3.3038596688109113E-3</v>
      </c>
    </row>
    <row r="24" spans="2:53" s="134" customFormat="1">
      <c r="B24" s="89" t="s">
        <v>349</v>
      </c>
      <c r="C24" s="86" t="s">
        <v>350</v>
      </c>
      <c r="D24" s="99" t="s">
        <v>131</v>
      </c>
      <c r="E24" s="99" t="s">
        <v>323</v>
      </c>
      <c r="F24" s="99" t="s">
        <v>351</v>
      </c>
      <c r="G24" s="99" t="s">
        <v>331</v>
      </c>
      <c r="H24" s="86" t="s">
        <v>326</v>
      </c>
      <c r="I24" s="86" t="s">
        <v>171</v>
      </c>
      <c r="J24" s="86"/>
      <c r="K24" s="96">
        <v>0.11</v>
      </c>
      <c r="L24" s="99" t="s">
        <v>175</v>
      </c>
      <c r="M24" s="100">
        <v>4.4999999999999998E-2</v>
      </c>
      <c r="N24" s="100">
        <v>2.1000000000000001E-2</v>
      </c>
      <c r="O24" s="96">
        <v>55881.249999999993</v>
      </c>
      <c r="P24" s="98">
        <v>105.35</v>
      </c>
      <c r="Q24" s="86"/>
      <c r="R24" s="96">
        <v>58.870899999999992</v>
      </c>
      <c r="S24" s="97">
        <v>3.4689513144070305E-4</v>
      </c>
      <c r="T24" s="97">
        <v>4.9460175869001067E-4</v>
      </c>
      <c r="U24" s="97">
        <f>R24/'סכום נכסי הקרן'!$C$42</f>
        <v>9.6086410259009681E-5</v>
      </c>
    </row>
    <row r="25" spans="2:53" s="134" customFormat="1">
      <c r="B25" s="89" t="s">
        <v>352</v>
      </c>
      <c r="C25" s="86" t="s">
        <v>353</v>
      </c>
      <c r="D25" s="99" t="s">
        <v>131</v>
      </c>
      <c r="E25" s="99" t="s">
        <v>323</v>
      </c>
      <c r="F25" s="99" t="s">
        <v>351</v>
      </c>
      <c r="G25" s="99" t="s">
        <v>331</v>
      </c>
      <c r="H25" s="86" t="s">
        <v>326</v>
      </c>
      <c r="I25" s="86" t="s">
        <v>171</v>
      </c>
      <c r="J25" s="86"/>
      <c r="K25" s="96">
        <v>3.75</v>
      </c>
      <c r="L25" s="99" t="s">
        <v>175</v>
      </c>
      <c r="M25" s="100">
        <v>0.05</v>
      </c>
      <c r="N25" s="100">
        <v>2.8999999999999998E-3</v>
      </c>
      <c r="O25" s="96">
        <v>1467346.9999999998</v>
      </c>
      <c r="P25" s="98">
        <v>125.14</v>
      </c>
      <c r="Q25" s="86"/>
      <c r="R25" s="96">
        <v>1836.2379999999998</v>
      </c>
      <c r="S25" s="97">
        <v>4.6558692121194037E-4</v>
      </c>
      <c r="T25" s="97">
        <v>1.5427087817129139E-2</v>
      </c>
      <c r="U25" s="97">
        <f>R25/'סכום נכסי הקרן'!$C$42</f>
        <v>2.9970242989521721E-3</v>
      </c>
    </row>
    <row r="26" spans="2:53" s="134" customFormat="1">
      <c r="B26" s="89" t="s">
        <v>354</v>
      </c>
      <c r="C26" s="86" t="s">
        <v>355</v>
      </c>
      <c r="D26" s="99" t="s">
        <v>131</v>
      </c>
      <c r="E26" s="99" t="s">
        <v>323</v>
      </c>
      <c r="F26" s="99" t="s">
        <v>351</v>
      </c>
      <c r="G26" s="99" t="s">
        <v>331</v>
      </c>
      <c r="H26" s="86" t="s">
        <v>326</v>
      </c>
      <c r="I26" s="86" t="s">
        <v>171</v>
      </c>
      <c r="J26" s="86"/>
      <c r="K26" s="96">
        <v>1.21</v>
      </c>
      <c r="L26" s="99" t="s">
        <v>175</v>
      </c>
      <c r="M26" s="100">
        <v>1.6E-2</v>
      </c>
      <c r="N26" s="100">
        <v>-4.0000000000000002E-4</v>
      </c>
      <c r="O26" s="96">
        <v>280792.99999999994</v>
      </c>
      <c r="P26" s="98">
        <v>102.93</v>
      </c>
      <c r="Q26" s="86"/>
      <c r="R26" s="96">
        <v>289.02024</v>
      </c>
      <c r="S26" s="97">
        <v>8.9174229655564799E-5</v>
      </c>
      <c r="T26" s="97">
        <v>2.4281931990339707E-3</v>
      </c>
      <c r="U26" s="97">
        <f>R26/'סכום נכסי הקרן'!$C$42</f>
        <v>4.7172571429683331E-4</v>
      </c>
    </row>
    <row r="27" spans="2:53" s="134" customFormat="1">
      <c r="B27" s="89" t="s">
        <v>356</v>
      </c>
      <c r="C27" s="86" t="s">
        <v>357</v>
      </c>
      <c r="D27" s="99" t="s">
        <v>131</v>
      </c>
      <c r="E27" s="99" t="s">
        <v>323</v>
      </c>
      <c r="F27" s="99" t="s">
        <v>351</v>
      </c>
      <c r="G27" s="99" t="s">
        <v>331</v>
      </c>
      <c r="H27" s="86" t="s">
        <v>326</v>
      </c>
      <c r="I27" s="86" t="s">
        <v>171</v>
      </c>
      <c r="J27" s="86"/>
      <c r="K27" s="96">
        <v>2.73</v>
      </c>
      <c r="L27" s="99" t="s">
        <v>175</v>
      </c>
      <c r="M27" s="100">
        <v>6.9999999999999993E-3</v>
      </c>
      <c r="N27" s="100">
        <v>8.9999999999999998E-4</v>
      </c>
      <c r="O27" s="96">
        <v>3435355.8899999992</v>
      </c>
      <c r="P27" s="98">
        <v>103.48</v>
      </c>
      <c r="Q27" s="86"/>
      <c r="R27" s="96">
        <v>3554.9061899999997</v>
      </c>
      <c r="S27" s="97">
        <v>9.6645265404292336E-4</v>
      </c>
      <c r="T27" s="97">
        <v>2.9866417084705776E-2</v>
      </c>
      <c r="U27" s="97">
        <f>R27/'סכום נכסי הקרן'!$C$42</f>
        <v>5.8021564916560311E-3</v>
      </c>
    </row>
    <row r="28" spans="2:53" s="134" customFormat="1">
      <c r="B28" s="89" t="s">
        <v>358</v>
      </c>
      <c r="C28" s="86" t="s">
        <v>359</v>
      </c>
      <c r="D28" s="99" t="s">
        <v>131</v>
      </c>
      <c r="E28" s="99" t="s">
        <v>323</v>
      </c>
      <c r="F28" s="99" t="s">
        <v>351</v>
      </c>
      <c r="G28" s="99" t="s">
        <v>331</v>
      </c>
      <c r="H28" s="86" t="s">
        <v>326</v>
      </c>
      <c r="I28" s="86" t="s">
        <v>171</v>
      </c>
      <c r="J28" s="86"/>
      <c r="K28" s="96">
        <v>5.24</v>
      </c>
      <c r="L28" s="99" t="s">
        <v>175</v>
      </c>
      <c r="M28" s="100">
        <v>6.0000000000000001E-3</v>
      </c>
      <c r="N28" s="100">
        <v>6.6E-3</v>
      </c>
      <c r="O28" s="96">
        <v>18396.999999999996</v>
      </c>
      <c r="P28" s="98">
        <v>100.6</v>
      </c>
      <c r="Q28" s="86"/>
      <c r="R28" s="96">
        <v>18.507379999999998</v>
      </c>
      <c r="S28" s="97">
        <v>8.2714930906033531E-6</v>
      </c>
      <c r="T28" s="97">
        <v>1.5548909048008997E-4</v>
      </c>
      <c r="U28" s="97">
        <f>R28/'סכום נכסי הקרן'!$C$42</f>
        <v>3.0206905406565732E-5</v>
      </c>
    </row>
    <row r="29" spans="2:53" s="134" customFormat="1">
      <c r="B29" s="89" t="s">
        <v>360</v>
      </c>
      <c r="C29" s="86" t="s">
        <v>361</v>
      </c>
      <c r="D29" s="99" t="s">
        <v>131</v>
      </c>
      <c r="E29" s="99" t="s">
        <v>323</v>
      </c>
      <c r="F29" s="99" t="s">
        <v>362</v>
      </c>
      <c r="G29" s="99" t="s">
        <v>331</v>
      </c>
      <c r="H29" s="86" t="s">
        <v>363</v>
      </c>
      <c r="I29" s="86" t="s">
        <v>171</v>
      </c>
      <c r="J29" s="86"/>
      <c r="K29" s="96">
        <v>0.09</v>
      </c>
      <c r="L29" s="99" t="s">
        <v>175</v>
      </c>
      <c r="M29" s="100">
        <v>4.2000000000000003E-2</v>
      </c>
      <c r="N29" s="100">
        <v>2.3300000000000001E-2</v>
      </c>
      <c r="O29" s="96">
        <v>146.54999999999998</v>
      </c>
      <c r="P29" s="98">
        <v>127.99</v>
      </c>
      <c r="Q29" s="86"/>
      <c r="R29" s="96">
        <v>0.18756999999999996</v>
      </c>
      <c r="S29" s="97">
        <v>2.8412381827126501E-6</v>
      </c>
      <c r="T29" s="97">
        <v>1.5758626397334726E-6</v>
      </c>
      <c r="U29" s="97">
        <f>R29/'סכום נכסי הקרן'!$C$42</f>
        <v>3.0614323837893502E-7</v>
      </c>
    </row>
    <row r="30" spans="2:53" s="134" customFormat="1">
      <c r="B30" s="89" t="s">
        <v>364</v>
      </c>
      <c r="C30" s="86" t="s">
        <v>365</v>
      </c>
      <c r="D30" s="99" t="s">
        <v>131</v>
      </c>
      <c r="E30" s="99" t="s">
        <v>323</v>
      </c>
      <c r="F30" s="99" t="s">
        <v>362</v>
      </c>
      <c r="G30" s="99" t="s">
        <v>331</v>
      </c>
      <c r="H30" s="86" t="s">
        <v>363</v>
      </c>
      <c r="I30" s="86" t="s">
        <v>171</v>
      </c>
      <c r="J30" s="86"/>
      <c r="K30" s="96">
        <v>1.7499999999999996</v>
      </c>
      <c r="L30" s="99" t="s">
        <v>175</v>
      </c>
      <c r="M30" s="100">
        <v>8.0000000000000002E-3</v>
      </c>
      <c r="N30" s="100">
        <v>-7.9999999999999993E-4</v>
      </c>
      <c r="O30" s="96">
        <v>681017.99999999988</v>
      </c>
      <c r="P30" s="98">
        <v>103.38</v>
      </c>
      <c r="Q30" s="86"/>
      <c r="R30" s="96">
        <v>704.03641000000005</v>
      </c>
      <c r="S30" s="97">
        <v>1.0565954013715207E-3</v>
      </c>
      <c r="T30" s="97">
        <v>5.9149366931336442E-3</v>
      </c>
      <c r="U30" s="97">
        <f>R30/'סכום נכסי הקרן'!$C$42</f>
        <v>1.1490962653626896E-3</v>
      </c>
    </row>
    <row r="31" spans="2:53" s="134" customFormat="1">
      <c r="B31" s="89" t="s">
        <v>366</v>
      </c>
      <c r="C31" s="86" t="s">
        <v>367</v>
      </c>
      <c r="D31" s="99" t="s">
        <v>131</v>
      </c>
      <c r="E31" s="99" t="s">
        <v>323</v>
      </c>
      <c r="F31" s="99" t="s">
        <v>330</v>
      </c>
      <c r="G31" s="99" t="s">
        <v>331</v>
      </c>
      <c r="H31" s="86" t="s">
        <v>363</v>
      </c>
      <c r="I31" s="86" t="s">
        <v>171</v>
      </c>
      <c r="J31" s="86"/>
      <c r="K31" s="96">
        <v>2.2800000000000002</v>
      </c>
      <c r="L31" s="99" t="s">
        <v>175</v>
      </c>
      <c r="M31" s="100">
        <v>3.4000000000000002E-2</v>
      </c>
      <c r="N31" s="100">
        <v>-1E-4</v>
      </c>
      <c r="O31" s="96">
        <v>1524331.9999999998</v>
      </c>
      <c r="P31" s="98">
        <v>113.83</v>
      </c>
      <c r="Q31" s="86"/>
      <c r="R31" s="96">
        <v>1735.1470999999997</v>
      </c>
      <c r="S31" s="97">
        <v>8.1482617887526079E-4</v>
      </c>
      <c r="T31" s="97">
        <v>1.4577776239973769E-2</v>
      </c>
      <c r="U31" s="97">
        <f>R31/'סכום נכסי הקרן'!$C$42</f>
        <v>2.8320283214683466E-3</v>
      </c>
    </row>
    <row r="32" spans="2:53" s="134" customFormat="1">
      <c r="B32" s="89" t="s">
        <v>368</v>
      </c>
      <c r="C32" s="86" t="s">
        <v>369</v>
      </c>
      <c r="D32" s="99" t="s">
        <v>131</v>
      </c>
      <c r="E32" s="99" t="s">
        <v>323</v>
      </c>
      <c r="F32" s="99" t="s">
        <v>336</v>
      </c>
      <c r="G32" s="99" t="s">
        <v>331</v>
      </c>
      <c r="H32" s="86" t="s">
        <v>363</v>
      </c>
      <c r="I32" s="86" t="s">
        <v>171</v>
      </c>
      <c r="J32" s="86"/>
      <c r="K32" s="96">
        <v>1.2000000000000002</v>
      </c>
      <c r="L32" s="99" t="s">
        <v>175</v>
      </c>
      <c r="M32" s="100">
        <v>0.03</v>
      </c>
      <c r="N32" s="100">
        <v>-2.8999999999999998E-3</v>
      </c>
      <c r="O32" s="96">
        <v>440747.99999999994</v>
      </c>
      <c r="P32" s="98">
        <v>113.38</v>
      </c>
      <c r="Q32" s="86"/>
      <c r="R32" s="96">
        <v>499.72004999999996</v>
      </c>
      <c r="S32" s="97">
        <v>9.1822499999999984E-4</v>
      </c>
      <c r="T32" s="97">
        <v>4.1983801094031192E-3</v>
      </c>
      <c r="U32" s="97">
        <f>R32/'סכום נכסי הקרן'!$C$42</f>
        <v>8.156203784714151E-4</v>
      </c>
    </row>
    <row r="33" spans="2:21" s="134" customFormat="1">
      <c r="B33" s="89" t="s">
        <v>370</v>
      </c>
      <c r="C33" s="86" t="s">
        <v>371</v>
      </c>
      <c r="D33" s="99" t="s">
        <v>131</v>
      </c>
      <c r="E33" s="99" t="s">
        <v>323</v>
      </c>
      <c r="F33" s="99" t="s">
        <v>372</v>
      </c>
      <c r="G33" s="99" t="s">
        <v>373</v>
      </c>
      <c r="H33" s="86" t="s">
        <v>363</v>
      </c>
      <c r="I33" s="86" t="s">
        <v>171</v>
      </c>
      <c r="J33" s="86"/>
      <c r="K33" s="96">
        <v>6.92</v>
      </c>
      <c r="L33" s="99" t="s">
        <v>175</v>
      </c>
      <c r="M33" s="100">
        <v>8.3000000000000001E-3</v>
      </c>
      <c r="N33" s="100">
        <v>1.04E-2</v>
      </c>
      <c r="O33" s="96">
        <v>1510999.9999999998</v>
      </c>
      <c r="P33" s="98">
        <v>99.55</v>
      </c>
      <c r="Q33" s="86"/>
      <c r="R33" s="96">
        <v>1504.2005099999997</v>
      </c>
      <c r="S33" s="97">
        <v>9.8666468158352155E-4</v>
      </c>
      <c r="T33" s="97">
        <v>1.2637486732297466E-2</v>
      </c>
      <c r="U33" s="97">
        <f>R33/'סכום נכסי הקרן'!$C$42</f>
        <v>2.4550877821754311E-3</v>
      </c>
    </row>
    <row r="34" spans="2:21" s="134" customFormat="1">
      <c r="B34" s="89" t="s">
        <v>374</v>
      </c>
      <c r="C34" s="86" t="s">
        <v>375</v>
      </c>
      <c r="D34" s="99" t="s">
        <v>131</v>
      </c>
      <c r="E34" s="99" t="s">
        <v>323</v>
      </c>
      <c r="F34" s="99" t="s">
        <v>372</v>
      </c>
      <c r="G34" s="99" t="s">
        <v>373</v>
      </c>
      <c r="H34" s="86" t="s">
        <v>363</v>
      </c>
      <c r="I34" s="86" t="s">
        <v>171</v>
      </c>
      <c r="J34" s="86"/>
      <c r="K34" s="96">
        <v>10.48</v>
      </c>
      <c r="L34" s="99" t="s">
        <v>175</v>
      </c>
      <c r="M34" s="100">
        <v>1.6500000000000001E-2</v>
      </c>
      <c r="N34" s="100">
        <v>1.8700000000000001E-2</v>
      </c>
      <c r="O34" s="96">
        <v>223999.99999999997</v>
      </c>
      <c r="P34" s="98">
        <v>98.88</v>
      </c>
      <c r="Q34" s="86"/>
      <c r="R34" s="96">
        <v>221.49119999999996</v>
      </c>
      <c r="S34" s="97">
        <v>5.2971988696155976E-4</v>
      </c>
      <c r="T34" s="97">
        <v>1.8608503871073974E-3</v>
      </c>
      <c r="U34" s="97">
        <f>R34/'סכום נכסי הקרן'!$C$42</f>
        <v>3.6150788100675145E-4</v>
      </c>
    </row>
    <row r="35" spans="2:21" s="134" customFormat="1">
      <c r="B35" s="89" t="s">
        <v>376</v>
      </c>
      <c r="C35" s="86" t="s">
        <v>377</v>
      </c>
      <c r="D35" s="99" t="s">
        <v>131</v>
      </c>
      <c r="E35" s="99" t="s">
        <v>323</v>
      </c>
      <c r="F35" s="99" t="s">
        <v>378</v>
      </c>
      <c r="G35" s="99" t="s">
        <v>379</v>
      </c>
      <c r="H35" s="86" t="s">
        <v>363</v>
      </c>
      <c r="I35" s="86" t="s">
        <v>327</v>
      </c>
      <c r="J35" s="86"/>
      <c r="K35" s="96">
        <v>3.7100000000000004</v>
      </c>
      <c r="L35" s="99" t="s">
        <v>175</v>
      </c>
      <c r="M35" s="100">
        <v>6.5000000000000006E-3</v>
      </c>
      <c r="N35" s="100">
        <v>3.8999999999999994E-3</v>
      </c>
      <c r="O35" s="96">
        <v>674446.49999999988</v>
      </c>
      <c r="P35" s="98">
        <v>101.13</v>
      </c>
      <c r="Q35" s="86"/>
      <c r="R35" s="96">
        <v>682.06773999999984</v>
      </c>
      <c r="S35" s="97">
        <v>6.3822979902777909E-4</v>
      </c>
      <c r="T35" s="97">
        <v>5.730367698637542E-3</v>
      </c>
      <c r="U35" s="97">
        <f>R35/'סכום נכסי הקרן'!$C$42</f>
        <v>1.1132399995596389E-3</v>
      </c>
    </row>
    <row r="36" spans="2:21" s="134" customFormat="1">
      <c r="B36" s="89" t="s">
        <v>380</v>
      </c>
      <c r="C36" s="86" t="s">
        <v>381</v>
      </c>
      <c r="D36" s="99" t="s">
        <v>131</v>
      </c>
      <c r="E36" s="99" t="s">
        <v>323</v>
      </c>
      <c r="F36" s="99" t="s">
        <v>378</v>
      </c>
      <c r="G36" s="99" t="s">
        <v>379</v>
      </c>
      <c r="H36" s="86" t="s">
        <v>363</v>
      </c>
      <c r="I36" s="86" t="s">
        <v>327</v>
      </c>
      <c r="J36" s="86"/>
      <c r="K36" s="96">
        <v>4.8400000000000007</v>
      </c>
      <c r="L36" s="99" t="s">
        <v>175</v>
      </c>
      <c r="M36" s="100">
        <v>1.6399999999999998E-2</v>
      </c>
      <c r="N36" s="100">
        <v>7.9000000000000008E-3</v>
      </c>
      <c r="O36" s="96">
        <v>1912161.5999999996</v>
      </c>
      <c r="P36" s="98">
        <v>104.14</v>
      </c>
      <c r="Q36" s="96">
        <v>229.88431999999995</v>
      </c>
      <c r="R36" s="96">
        <v>2230.0053499999995</v>
      </c>
      <c r="S36" s="97">
        <v>1.7942201530381731E-3</v>
      </c>
      <c r="T36" s="97">
        <v>1.8735310110736078E-2</v>
      </c>
      <c r="U36" s="97">
        <f>R36/'סכום נכסי הקרן'!$C$42</f>
        <v>3.6397134907040058E-3</v>
      </c>
    </row>
    <row r="37" spans="2:21" s="134" customFormat="1">
      <c r="B37" s="89" t="s">
        <v>382</v>
      </c>
      <c r="C37" s="86" t="s">
        <v>383</v>
      </c>
      <c r="D37" s="99" t="s">
        <v>131</v>
      </c>
      <c r="E37" s="99" t="s">
        <v>323</v>
      </c>
      <c r="F37" s="99" t="s">
        <v>378</v>
      </c>
      <c r="G37" s="99" t="s">
        <v>379</v>
      </c>
      <c r="H37" s="86" t="s">
        <v>363</v>
      </c>
      <c r="I37" s="86" t="s">
        <v>171</v>
      </c>
      <c r="J37" s="86"/>
      <c r="K37" s="96">
        <v>5.6999999999999993</v>
      </c>
      <c r="L37" s="99" t="s">
        <v>175</v>
      </c>
      <c r="M37" s="100">
        <v>1.34E-2</v>
      </c>
      <c r="N37" s="100">
        <v>1.2800000000000001E-2</v>
      </c>
      <c r="O37" s="96">
        <v>2869631.9999999995</v>
      </c>
      <c r="P37" s="98">
        <v>102.3</v>
      </c>
      <c r="Q37" s="86"/>
      <c r="R37" s="96">
        <v>2935.6336299999994</v>
      </c>
      <c r="S37" s="97">
        <v>6.3141941042948178E-4</v>
      </c>
      <c r="T37" s="97">
        <v>2.4663620842683566E-2</v>
      </c>
      <c r="U37" s="97">
        <f>R37/'סכום נכסי הקרן'!$C$42</f>
        <v>4.7914079340102798E-3</v>
      </c>
    </row>
    <row r="38" spans="2:21" s="134" customFormat="1">
      <c r="B38" s="89" t="s">
        <v>384</v>
      </c>
      <c r="C38" s="86" t="s">
        <v>385</v>
      </c>
      <c r="D38" s="99" t="s">
        <v>131</v>
      </c>
      <c r="E38" s="99" t="s">
        <v>323</v>
      </c>
      <c r="F38" s="99" t="s">
        <v>351</v>
      </c>
      <c r="G38" s="99" t="s">
        <v>331</v>
      </c>
      <c r="H38" s="86" t="s">
        <v>363</v>
      </c>
      <c r="I38" s="86" t="s">
        <v>171</v>
      </c>
      <c r="J38" s="86"/>
      <c r="K38" s="96">
        <v>3.71</v>
      </c>
      <c r="L38" s="99" t="s">
        <v>175</v>
      </c>
      <c r="M38" s="100">
        <v>4.2000000000000003E-2</v>
      </c>
      <c r="N38" s="100">
        <v>3.0999999999999999E-3</v>
      </c>
      <c r="O38" s="96">
        <v>619289.99999999988</v>
      </c>
      <c r="P38" s="98">
        <v>117.76</v>
      </c>
      <c r="Q38" s="86"/>
      <c r="R38" s="96">
        <v>729.27589999999987</v>
      </c>
      <c r="S38" s="97">
        <v>6.2069649826506854E-4</v>
      </c>
      <c r="T38" s="97">
        <v>6.1269853647598444E-3</v>
      </c>
      <c r="U38" s="97">
        <f>R38/'סכום נכסי הקרן'!$C$42</f>
        <v>1.1902910150755044E-3</v>
      </c>
    </row>
    <row r="39" spans="2:21" s="134" customFormat="1">
      <c r="B39" s="89" t="s">
        <v>386</v>
      </c>
      <c r="C39" s="86" t="s">
        <v>387</v>
      </c>
      <c r="D39" s="99" t="s">
        <v>131</v>
      </c>
      <c r="E39" s="99" t="s">
        <v>323</v>
      </c>
      <c r="F39" s="99" t="s">
        <v>351</v>
      </c>
      <c r="G39" s="99" t="s">
        <v>331</v>
      </c>
      <c r="H39" s="86" t="s">
        <v>363</v>
      </c>
      <c r="I39" s="86" t="s">
        <v>171</v>
      </c>
      <c r="J39" s="86"/>
      <c r="K39" s="96">
        <v>1.72</v>
      </c>
      <c r="L39" s="99" t="s">
        <v>175</v>
      </c>
      <c r="M39" s="100">
        <v>4.0999999999999995E-2</v>
      </c>
      <c r="N39" s="100">
        <v>1.9E-3</v>
      </c>
      <c r="O39" s="96">
        <v>1317173.3999999997</v>
      </c>
      <c r="P39" s="98">
        <v>130.86000000000001</v>
      </c>
      <c r="Q39" s="86"/>
      <c r="R39" s="96">
        <v>1723.6530199999997</v>
      </c>
      <c r="S39" s="97">
        <v>5.6353661363445575E-4</v>
      </c>
      <c r="T39" s="97">
        <v>1.4481209138357798E-2</v>
      </c>
      <c r="U39" s="97">
        <f>R39/'סכום נכסי הקרן'!$C$42</f>
        <v>2.8132682059200899E-3</v>
      </c>
    </row>
    <row r="40" spans="2:21" s="134" customFormat="1">
      <c r="B40" s="89" t="s">
        <v>388</v>
      </c>
      <c r="C40" s="86" t="s">
        <v>389</v>
      </c>
      <c r="D40" s="99" t="s">
        <v>131</v>
      </c>
      <c r="E40" s="99" t="s">
        <v>323</v>
      </c>
      <c r="F40" s="99" t="s">
        <v>351</v>
      </c>
      <c r="G40" s="99" t="s">
        <v>331</v>
      </c>
      <c r="H40" s="86" t="s">
        <v>363</v>
      </c>
      <c r="I40" s="86" t="s">
        <v>171</v>
      </c>
      <c r="J40" s="86"/>
      <c r="K40" s="96">
        <v>2.8299999999999996</v>
      </c>
      <c r="L40" s="99" t="s">
        <v>175</v>
      </c>
      <c r="M40" s="100">
        <v>0.04</v>
      </c>
      <c r="N40" s="100">
        <v>1.1999999999999999E-3</v>
      </c>
      <c r="O40" s="96">
        <v>2034847.9999999998</v>
      </c>
      <c r="P40" s="98">
        <v>118.31</v>
      </c>
      <c r="Q40" s="86"/>
      <c r="R40" s="96">
        <v>2407.4286699999998</v>
      </c>
      <c r="S40" s="97">
        <v>7.0054481325729462E-4</v>
      </c>
      <c r="T40" s="97">
        <v>2.0225925781714792E-2</v>
      </c>
      <c r="U40" s="97">
        <f>R40/'סכום נכסי הקרן'!$C$42</f>
        <v>3.9292957786431337E-3</v>
      </c>
    </row>
    <row r="41" spans="2:21" s="134" customFormat="1">
      <c r="B41" s="89" t="s">
        <v>390</v>
      </c>
      <c r="C41" s="86" t="s">
        <v>391</v>
      </c>
      <c r="D41" s="99" t="s">
        <v>131</v>
      </c>
      <c r="E41" s="99" t="s">
        <v>323</v>
      </c>
      <c r="F41" s="99" t="s">
        <v>392</v>
      </c>
      <c r="G41" s="99" t="s">
        <v>379</v>
      </c>
      <c r="H41" s="86" t="s">
        <v>393</v>
      </c>
      <c r="I41" s="86" t="s">
        <v>327</v>
      </c>
      <c r="J41" s="86"/>
      <c r="K41" s="96">
        <v>1.5</v>
      </c>
      <c r="L41" s="99" t="s">
        <v>175</v>
      </c>
      <c r="M41" s="100">
        <v>1.6399999999999998E-2</v>
      </c>
      <c r="N41" s="100">
        <v>1.3999999999999998E-3</v>
      </c>
      <c r="O41" s="96">
        <v>154004.93999999997</v>
      </c>
      <c r="P41" s="98">
        <v>102.6</v>
      </c>
      <c r="Q41" s="86"/>
      <c r="R41" s="96">
        <v>158.00906999999998</v>
      </c>
      <c r="S41" s="97">
        <v>2.8070915670928289E-4</v>
      </c>
      <c r="T41" s="97">
        <v>1.3275075446608257E-3</v>
      </c>
      <c r="U41" s="97">
        <f>R41/'סכום נכסי הקרן'!$C$42</f>
        <v>2.5789523049018408E-4</v>
      </c>
    </row>
    <row r="42" spans="2:21" s="134" customFormat="1">
      <c r="B42" s="89" t="s">
        <v>394</v>
      </c>
      <c r="C42" s="86" t="s">
        <v>395</v>
      </c>
      <c r="D42" s="99" t="s">
        <v>131</v>
      </c>
      <c r="E42" s="99" t="s">
        <v>323</v>
      </c>
      <c r="F42" s="99" t="s">
        <v>392</v>
      </c>
      <c r="G42" s="99" t="s">
        <v>379</v>
      </c>
      <c r="H42" s="86" t="s">
        <v>393</v>
      </c>
      <c r="I42" s="86" t="s">
        <v>327</v>
      </c>
      <c r="J42" s="86"/>
      <c r="K42" s="96">
        <v>5.69</v>
      </c>
      <c r="L42" s="99" t="s">
        <v>175</v>
      </c>
      <c r="M42" s="100">
        <v>2.3399999999999997E-2</v>
      </c>
      <c r="N42" s="100">
        <v>1.3500000000000002E-2</v>
      </c>
      <c r="O42" s="96">
        <v>1699196.3799999997</v>
      </c>
      <c r="P42" s="98">
        <v>106.21</v>
      </c>
      <c r="Q42" s="86"/>
      <c r="R42" s="96">
        <v>1804.7164399999997</v>
      </c>
      <c r="S42" s="97">
        <v>8.1921333199256273E-4</v>
      </c>
      <c r="T42" s="97">
        <v>1.5162260559304768E-2</v>
      </c>
      <c r="U42" s="97">
        <f>R42/'סכום נכסי הקרן'!$C$42</f>
        <v>2.9455762397894276E-3</v>
      </c>
    </row>
    <row r="43" spans="2:21" s="134" customFormat="1">
      <c r="B43" s="89" t="s">
        <v>396</v>
      </c>
      <c r="C43" s="86" t="s">
        <v>397</v>
      </c>
      <c r="D43" s="99" t="s">
        <v>131</v>
      </c>
      <c r="E43" s="99" t="s">
        <v>323</v>
      </c>
      <c r="F43" s="99" t="s">
        <v>392</v>
      </c>
      <c r="G43" s="99" t="s">
        <v>379</v>
      </c>
      <c r="H43" s="86" t="s">
        <v>393</v>
      </c>
      <c r="I43" s="86" t="s">
        <v>327</v>
      </c>
      <c r="J43" s="86"/>
      <c r="K43" s="96">
        <v>2.31</v>
      </c>
      <c r="L43" s="99" t="s">
        <v>175</v>
      </c>
      <c r="M43" s="100">
        <v>0.03</v>
      </c>
      <c r="N43" s="100">
        <v>2.6000000000000007E-3</v>
      </c>
      <c r="O43" s="96">
        <v>633560.83999999985</v>
      </c>
      <c r="P43" s="98">
        <v>108.9</v>
      </c>
      <c r="Q43" s="86"/>
      <c r="R43" s="96">
        <v>689.94774999999993</v>
      </c>
      <c r="S43" s="97">
        <v>1.0533300465054838E-3</v>
      </c>
      <c r="T43" s="97">
        <v>5.7965713205372403E-3</v>
      </c>
      <c r="U43" s="97">
        <f>R43/'סכום נכסי הקרן'!$C$42</f>
        <v>1.1261013941315768E-3</v>
      </c>
    </row>
    <row r="44" spans="2:21" s="134" customFormat="1">
      <c r="B44" s="89" t="s">
        <v>398</v>
      </c>
      <c r="C44" s="86" t="s">
        <v>399</v>
      </c>
      <c r="D44" s="99" t="s">
        <v>131</v>
      </c>
      <c r="E44" s="99" t="s">
        <v>323</v>
      </c>
      <c r="F44" s="99" t="s">
        <v>400</v>
      </c>
      <c r="G44" s="99" t="s">
        <v>379</v>
      </c>
      <c r="H44" s="86" t="s">
        <v>393</v>
      </c>
      <c r="I44" s="86" t="s">
        <v>171</v>
      </c>
      <c r="J44" s="86"/>
      <c r="K44" s="96">
        <v>1.0199999999999998</v>
      </c>
      <c r="L44" s="99" t="s">
        <v>175</v>
      </c>
      <c r="M44" s="100">
        <v>4.9500000000000002E-2</v>
      </c>
      <c r="N44" s="100">
        <v>1.2999999999999997E-3</v>
      </c>
      <c r="O44" s="96">
        <v>13416.879999999997</v>
      </c>
      <c r="P44" s="98">
        <v>124.68</v>
      </c>
      <c r="Q44" s="96">
        <v>17.540459999999996</v>
      </c>
      <c r="R44" s="96">
        <v>35.03642</v>
      </c>
      <c r="S44" s="97">
        <v>1.040194249892448E-4</v>
      </c>
      <c r="T44" s="97">
        <v>2.9435722827749985E-4</v>
      </c>
      <c r="U44" s="97">
        <f>R44/'סכום נכסי הקרן'!$C$42</f>
        <v>5.7184854081166969E-5</v>
      </c>
    </row>
    <row r="45" spans="2:21" s="134" customFormat="1">
      <c r="B45" s="89" t="s">
        <v>401</v>
      </c>
      <c r="C45" s="86" t="s">
        <v>402</v>
      </c>
      <c r="D45" s="99" t="s">
        <v>131</v>
      </c>
      <c r="E45" s="99" t="s">
        <v>323</v>
      </c>
      <c r="F45" s="99" t="s">
        <v>400</v>
      </c>
      <c r="G45" s="99" t="s">
        <v>379</v>
      </c>
      <c r="H45" s="86" t="s">
        <v>393</v>
      </c>
      <c r="I45" s="86" t="s">
        <v>171</v>
      </c>
      <c r="J45" s="86"/>
      <c r="K45" s="96">
        <v>2.7200000000000006</v>
      </c>
      <c r="L45" s="99" t="s">
        <v>175</v>
      </c>
      <c r="M45" s="100">
        <v>4.8000000000000001E-2</v>
      </c>
      <c r="N45" s="100">
        <v>4.2000000000000006E-3</v>
      </c>
      <c r="O45" s="96">
        <v>1933829.9999999998</v>
      </c>
      <c r="P45" s="98">
        <v>114.4</v>
      </c>
      <c r="Q45" s="96">
        <v>94.67246999999999</v>
      </c>
      <c r="R45" s="96">
        <v>2306.9738699999998</v>
      </c>
      <c r="S45" s="97">
        <v>1.4224086570075597E-3</v>
      </c>
      <c r="T45" s="97">
        <v>1.9381958375936158E-2</v>
      </c>
      <c r="U45" s="97">
        <f>R45/'סכום נכסי הקרן'!$C$42</f>
        <v>3.7653380147005615E-3</v>
      </c>
    </row>
    <row r="46" spans="2:21" s="134" customFormat="1">
      <c r="B46" s="89" t="s">
        <v>403</v>
      </c>
      <c r="C46" s="86" t="s">
        <v>404</v>
      </c>
      <c r="D46" s="99" t="s">
        <v>131</v>
      </c>
      <c r="E46" s="99" t="s">
        <v>323</v>
      </c>
      <c r="F46" s="99" t="s">
        <v>400</v>
      </c>
      <c r="G46" s="99" t="s">
        <v>379</v>
      </c>
      <c r="H46" s="86" t="s">
        <v>393</v>
      </c>
      <c r="I46" s="86" t="s">
        <v>171</v>
      </c>
      <c r="J46" s="86"/>
      <c r="K46" s="96">
        <v>6.68</v>
      </c>
      <c r="L46" s="99" t="s">
        <v>175</v>
      </c>
      <c r="M46" s="100">
        <v>3.2000000000000001E-2</v>
      </c>
      <c r="N46" s="100">
        <v>1.6E-2</v>
      </c>
      <c r="O46" s="96">
        <v>1458503.9999999998</v>
      </c>
      <c r="P46" s="98">
        <v>110.62</v>
      </c>
      <c r="Q46" s="96">
        <v>46.67212</v>
      </c>
      <c r="R46" s="96">
        <v>1660.0692899999999</v>
      </c>
      <c r="S46" s="97">
        <v>8.8414758343759983E-4</v>
      </c>
      <c r="T46" s="97">
        <v>1.3947012707148649E-2</v>
      </c>
      <c r="U46" s="97">
        <f>R46/'סכום נכסי הקרן'!$C$42</f>
        <v>2.7094897284961317E-3</v>
      </c>
    </row>
    <row r="47" spans="2:21" s="134" customFormat="1">
      <c r="B47" s="89" t="s">
        <v>405</v>
      </c>
      <c r="C47" s="86" t="s">
        <v>406</v>
      </c>
      <c r="D47" s="99" t="s">
        <v>131</v>
      </c>
      <c r="E47" s="99" t="s">
        <v>323</v>
      </c>
      <c r="F47" s="99" t="s">
        <v>400</v>
      </c>
      <c r="G47" s="99" t="s">
        <v>379</v>
      </c>
      <c r="H47" s="86" t="s">
        <v>393</v>
      </c>
      <c r="I47" s="86" t="s">
        <v>171</v>
      </c>
      <c r="J47" s="86"/>
      <c r="K47" s="96">
        <v>1.4800000000000002</v>
      </c>
      <c r="L47" s="99" t="s">
        <v>175</v>
      </c>
      <c r="M47" s="100">
        <v>4.9000000000000002E-2</v>
      </c>
      <c r="N47" s="100">
        <v>-2E-3</v>
      </c>
      <c r="O47" s="96">
        <v>243556.05999999997</v>
      </c>
      <c r="P47" s="98">
        <v>119.28</v>
      </c>
      <c r="Q47" s="86"/>
      <c r="R47" s="96">
        <v>290.51367999999991</v>
      </c>
      <c r="S47" s="97">
        <v>8.1962467077727847E-4</v>
      </c>
      <c r="T47" s="97">
        <v>2.4407402817267438E-3</v>
      </c>
      <c r="U47" s="97">
        <f>R47/'סכום נכסי הקרן'!$C$42</f>
        <v>4.7416323926311046E-4</v>
      </c>
    </row>
    <row r="48" spans="2:21" s="134" customFormat="1">
      <c r="B48" s="89" t="s">
        <v>407</v>
      </c>
      <c r="C48" s="86" t="s">
        <v>408</v>
      </c>
      <c r="D48" s="99" t="s">
        <v>131</v>
      </c>
      <c r="E48" s="99" t="s">
        <v>323</v>
      </c>
      <c r="F48" s="99" t="s">
        <v>409</v>
      </c>
      <c r="G48" s="99" t="s">
        <v>410</v>
      </c>
      <c r="H48" s="86" t="s">
        <v>393</v>
      </c>
      <c r="I48" s="86" t="s">
        <v>171</v>
      </c>
      <c r="J48" s="86"/>
      <c r="K48" s="96">
        <v>2.37</v>
      </c>
      <c r="L48" s="99" t="s">
        <v>175</v>
      </c>
      <c r="M48" s="100">
        <v>3.7000000000000005E-2</v>
      </c>
      <c r="N48" s="100">
        <v>2.8999999999999998E-3</v>
      </c>
      <c r="O48" s="96">
        <v>1729453.9999999998</v>
      </c>
      <c r="P48" s="98">
        <v>112.47</v>
      </c>
      <c r="Q48" s="86"/>
      <c r="R48" s="96">
        <v>1945.1169799999998</v>
      </c>
      <c r="S48" s="97">
        <v>5.7648820073149978E-4</v>
      </c>
      <c r="T48" s="97">
        <v>1.6341830669580427E-2</v>
      </c>
      <c r="U48" s="97">
        <f>R48/'סכום נכסי הקרן'!$C$42</f>
        <v>3.174731627035529E-3</v>
      </c>
    </row>
    <row r="49" spans="2:21" s="134" customFormat="1">
      <c r="B49" s="89" t="s">
        <v>411</v>
      </c>
      <c r="C49" s="86" t="s">
        <v>412</v>
      </c>
      <c r="D49" s="99" t="s">
        <v>131</v>
      </c>
      <c r="E49" s="99" t="s">
        <v>323</v>
      </c>
      <c r="F49" s="99" t="s">
        <v>409</v>
      </c>
      <c r="G49" s="99" t="s">
        <v>410</v>
      </c>
      <c r="H49" s="86" t="s">
        <v>393</v>
      </c>
      <c r="I49" s="86" t="s">
        <v>171</v>
      </c>
      <c r="J49" s="86"/>
      <c r="K49" s="96">
        <v>5.8500000000000005</v>
      </c>
      <c r="L49" s="99" t="s">
        <v>175</v>
      </c>
      <c r="M49" s="100">
        <v>2.2000000000000002E-2</v>
      </c>
      <c r="N49" s="100">
        <v>1.5600000000000003E-2</v>
      </c>
      <c r="O49" s="96">
        <v>612449.99999999988</v>
      </c>
      <c r="P49" s="98">
        <v>104.18</v>
      </c>
      <c r="Q49" s="86"/>
      <c r="R49" s="96">
        <v>638.05044999999984</v>
      </c>
      <c r="S49" s="97">
        <v>6.9463677844926457E-4</v>
      </c>
      <c r="T49" s="97">
        <v>5.3605580125826629E-3</v>
      </c>
      <c r="U49" s="97">
        <f>R49/'סכום נכסי הקרן'!$C$42</f>
        <v>1.0413969771932438E-3</v>
      </c>
    </row>
    <row r="50" spans="2:21" s="134" customFormat="1">
      <c r="B50" s="89" t="s">
        <v>413</v>
      </c>
      <c r="C50" s="86" t="s">
        <v>414</v>
      </c>
      <c r="D50" s="99" t="s">
        <v>131</v>
      </c>
      <c r="E50" s="99" t="s">
        <v>323</v>
      </c>
      <c r="F50" s="99" t="s">
        <v>362</v>
      </c>
      <c r="G50" s="99" t="s">
        <v>331</v>
      </c>
      <c r="H50" s="86" t="s">
        <v>393</v>
      </c>
      <c r="I50" s="86" t="s">
        <v>171</v>
      </c>
      <c r="J50" s="86"/>
      <c r="K50" s="96">
        <v>1.57</v>
      </c>
      <c r="L50" s="99" t="s">
        <v>175</v>
      </c>
      <c r="M50" s="100">
        <v>3.1E-2</v>
      </c>
      <c r="N50" s="100">
        <v>-1.6999999999999999E-3</v>
      </c>
      <c r="O50" s="96">
        <v>191155.20000000001</v>
      </c>
      <c r="P50" s="98">
        <v>112.76</v>
      </c>
      <c r="Q50" s="86"/>
      <c r="R50" s="96">
        <v>215.54659999999998</v>
      </c>
      <c r="S50" s="97">
        <v>3.7041834140034676E-4</v>
      </c>
      <c r="T50" s="97">
        <v>1.8109070430323345E-3</v>
      </c>
      <c r="U50" s="97">
        <f>R50/'סכום נכסי הקרן'!$C$42</f>
        <v>3.5180537476978705E-4</v>
      </c>
    </row>
    <row r="51" spans="2:21" s="134" customFormat="1">
      <c r="B51" s="89" t="s">
        <v>415</v>
      </c>
      <c r="C51" s="86" t="s">
        <v>416</v>
      </c>
      <c r="D51" s="99" t="s">
        <v>131</v>
      </c>
      <c r="E51" s="99" t="s">
        <v>323</v>
      </c>
      <c r="F51" s="99" t="s">
        <v>362</v>
      </c>
      <c r="G51" s="99" t="s">
        <v>331</v>
      </c>
      <c r="H51" s="86" t="s">
        <v>393</v>
      </c>
      <c r="I51" s="86" t="s">
        <v>171</v>
      </c>
      <c r="J51" s="86"/>
      <c r="K51" s="96">
        <v>1.03</v>
      </c>
      <c r="L51" s="99" t="s">
        <v>175</v>
      </c>
      <c r="M51" s="100">
        <v>2.7999999999999997E-2</v>
      </c>
      <c r="N51" s="100">
        <v>-1.1999999999999999E-3</v>
      </c>
      <c r="O51" s="96">
        <v>557870.99999999988</v>
      </c>
      <c r="P51" s="98">
        <v>104.98</v>
      </c>
      <c r="Q51" s="96">
        <v>15.931479999999997</v>
      </c>
      <c r="R51" s="96">
        <v>601.58441999999991</v>
      </c>
      <c r="S51" s="97">
        <v>5.6721126794932134E-4</v>
      </c>
      <c r="T51" s="97">
        <v>5.0541899670721868E-3</v>
      </c>
      <c r="U51" s="97">
        <f>R51/'סכום נכסי הקרן'!$C$42</f>
        <v>9.8187877857393692E-4</v>
      </c>
    </row>
    <row r="52" spans="2:21" s="134" customFormat="1">
      <c r="B52" s="89" t="s">
        <v>417</v>
      </c>
      <c r="C52" s="86" t="s">
        <v>418</v>
      </c>
      <c r="D52" s="99" t="s">
        <v>131</v>
      </c>
      <c r="E52" s="99" t="s">
        <v>323</v>
      </c>
      <c r="F52" s="99" t="s">
        <v>330</v>
      </c>
      <c r="G52" s="99" t="s">
        <v>331</v>
      </c>
      <c r="H52" s="86" t="s">
        <v>393</v>
      </c>
      <c r="I52" s="86" t="s">
        <v>171</v>
      </c>
      <c r="J52" s="86"/>
      <c r="K52" s="96">
        <v>2.48</v>
      </c>
      <c r="L52" s="99" t="s">
        <v>175</v>
      </c>
      <c r="M52" s="100">
        <v>0.04</v>
      </c>
      <c r="N52" s="100">
        <v>1.6000000000000001E-3</v>
      </c>
      <c r="O52" s="96">
        <v>1187839.9999999998</v>
      </c>
      <c r="P52" s="98">
        <v>119.75</v>
      </c>
      <c r="Q52" s="86"/>
      <c r="R52" s="96">
        <v>1422.4384599999996</v>
      </c>
      <c r="S52" s="97">
        <v>8.7988278501153322E-4</v>
      </c>
      <c r="T52" s="97">
        <v>1.195056579641742E-2</v>
      </c>
      <c r="U52" s="97">
        <f>R52/'סכום נכסי הקרן'!$C$42</f>
        <v>2.321639476137683E-3</v>
      </c>
    </row>
    <row r="53" spans="2:21" s="134" customFormat="1">
      <c r="B53" s="89" t="s">
        <v>419</v>
      </c>
      <c r="C53" s="86" t="s">
        <v>420</v>
      </c>
      <c r="D53" s="99" t="s">
        <v>131</v>
      </c>
      <c r="E53" s="99" t="s">
        <v>323</v>
      </c>
      <c r="F53" s="99" t="s">
        <v>421</v>
      </c>
      <c r="G53" s="99" t="s">
        <v>331</v>
      </c>
      <c r="H53" s="86" t="s">
        <v>393</v>
      </c>
      <c r="I53" s="86" t="s">
        <v>171</v>
      </c>
      <c r="J53" s="86"/>
      <c r="K53" s="96">
        <v>2.39</v>
      </c>
      <c r="L53" s="99" t="s">
        <v>175</v>
      </c>
      <c r="M53" s="100">
        <v>3.85E-2</v>
      </c>
      <c r="N53" s="100">
        <v>-1.2000000000000001E-3</v>
      </c>
      <c r="O53" s="96">
        <v>111198.99999999999</v>
      </c>
      <c r="P53" s="98">
        <v>118.62</v>
      </c>
      <c r="Q53" s="86"/>
      <c r="R53" s="96">
        <v>131.90425999999999</v>
      </c>
      <c r="S53" s="97">
        <v>2.6107157698511266E-4</v>
      </c>
      <c r="T53" s="97">
        <v>1.1081889180342822E-3</v>
      </c>
      <c r="U53" s="97">
        <f>R53/'סכום נכסי הקרן'!$C$42</f>
        <v>2.1528814475863425E-4</v>
      </c>
    </row>
    <row r="54" spans="2:21" s="134" customFormat="1">
      <c r="B54" s="89" t="s">
        <v>422</v>
      </c>
      <c r="C54" s="86" t="s">
        <v>423</v>
      </c>
      <c r="D54" s="99" t="s">
        <v>131</v>
      </c>
      <c r="E54" s="99" t="s">
        <v>323</v>
      </c>
      <c r="F54" s="99" t="s">
        <v>421</v>
      </c>
      <c r="G54" s="99" t="s">
        <v>331</v>
      </c>
      <c r="H54" s="86" t="s">
        <v>393</v>
      </c>
      <c r="I54" s="86" t="s">
        <v>171</v>
      </c>
      <c r="J54" s="86"/>
      <c r="K54" s="96">
        <v>2.25</v>
      </c>
      <c r="L54" s="99" t="s">
        <v>175</v>
      </c>
      <c r="M54" s="100">
        <v>4.7500000000000001E-2</v>
      </c>
      <c r="N54" s="100">
        <v>-5.0000000000000012E-4</v>
      </c>
      <c r="O54" s="96">
        <v>289233.74999999994</v>
      </c>
      <c r="P54" s="98">
        <v>135.1</v>
      </c>
      <c r="Q54" s="86"/>
      <c r="R54" s="96">
        <v>390.75480999999996</v>
      </c>
      <c r="S54" s="97">
        <v>7.9722972945036968E-4</v>
      </c>
      <c r="T54" s="97">
        <v>3.2829125466500592E-3</v>
      </c>
      <c r="U54" s="97">
        <f>R54/'סכום נכסי הקרן'!$C$42</f>
        <v>6.3777226073223582E-4</v>
      </c>
    </row>
    <row r="55" spans="2:21" s="134" customFormat="1">
      <c r="B55" s="89" t="s">
        <v>424</v>
      </c>
      <c r="C55" s="86" t="s">
        <v>425</v>
      </c>
      <c r="D55" s="99" t="s">
        <v>131</v>
      </c>
      <c r="E55" s="99" t="s">
        <v>323</v>
      </c>
      <c r="F55" s="99" t="s">
        <v>426</v>
      </c>
      <c r="G55" s="99" t="s">
        <v>331</v>
      </c>
      <c r="H55" s="86" t="s">
        <v>393</v>
      </c>
      <c r="I55" s="86" t="s">
        <v>327</v>
      </c>
      <c r="J55" s="86"/>
      <c r="K55" s="96">
        <v>2.5</v>
      </c>
      <c r="L55" s="99" t="s">
        <v>175</v>
      </c>
      <c r="M55" s="100">
        <v>3.5499999999999997E-2</v>
      </c>
      <c r="N55" s="100">
        <v>7.9999999999999993E-4</v>
      </c>
      <c r="O55" s="96">
        <v>140365.93999999997</v>
      </c>
      <c r="P55" s="98">
        <v>121.06</v>
      </c>
      <c r="Q55" s="86"/>
      <c r="R55" s="96">
        <v>169.92701</v>
      </c>
      <c r="S55" s="97">
        <v>3.2823369643058615E-4</v>
      </c>
      <c r="T55" s="97">
        <v>1.4276356908920203E-3</v>
      </c>
      <c r="U55" s="97">
        <f>R55/'סכום נכסי הקרן'!$C$42</f>
        <v>2.773471510873257E-4</v>
      </c>
    </row>
    <row r="56" spans="2:21" s="134" customFormat="1">
      <c r="B56" s="89" t="s">
        <v>427</v>
      </c>
      <c r="C56" s="86" t="s">
        <v>428</v>
      </c>
      <c r="D56" s="99" t="s">
        <v>131</v>
      </c>
      <c r="E56" s="99" t="s">
        <v>323</v>
      </c>
      <c r="F56" s="99" t="s">
        <v>426</v>
      </c>
      <c r="G56" s="99" t="s">
        <v>331</v>
      </c>
      <c r="H56" s="86" t="s">
        <v>393</v>
      </c>
      <c r="I56" s="86" t="s">
        <v>327</v>
      </c>
      <c r="J56" s="86"/>
      <c r="K56" s="96">
        <v>1.4200000000000002</v>
      </c>
      <c r="L56" s="99" t="s">
        <v>175</v>
      </c>
      <c r="M56" s="100">
        <v>4.6500000000000007E-2</v>
      </c>
      <c r="N56" s="100">
        <v>-3.0999999999999999E-3</v>
      </c>
      <c r="O56" s="96">
        <v>237118.45999999996</v>
      </c>
      <c r="P56" s="98">
        <v>132.11000000000001</v>
      </c>
      <c r="Q56" s="86"/>
      <c r="R56" s="96">
        <v>313.25718999999992</v>
      </c>
      <c r="S56" s="97">
        <v>7.2268707797091701E-4</v>
      </c>
      <c r="T56" s="97">
        <v>2.6318190667424957E-3</v>
      </c>
      <c r="U56" s="97">
        <f>R56/'סכום נכסי הקרן'!$C$42</f>
        <v>5.1128416373666006E-4</v>
      </c>
    </row>
    <row r="57" spans="2:21" s="134" customFormat="1">
      <c r="B57" s="89" t="s">
        <v>429</v>
      </c>
      <c r="C57" s="86" t="s">
        <v>430</v>
      </c>
      <c r="D57" s="99" t="s">
        <v>131</v>
      </c>
      <c r="E57" s="99" t="s">
        <v>323</v>
      </c>
      <c r="F57" s="99" t="s">
        <v>426</v>
      </c>
      <c r="G57" s="99" t="s">
        <v>331</v>
      </c>
      <c r="H57" s="86" t="s">
        <v>393</v>
      </c>
      <c r="I57" s="86" t="s">
        <v>327</v>
      </c>
      <c r="J57" s="86"/>
      <c r="K57" s="96">
        <v>5.84</v>
      </c>
      <c r="L57" s="99" t="s">
        <v>175</v>
      </c>
      <c r="M57" s="100">
        <v>1.4999999999999999E-2</v>
      </c>
      <c r="N57" s="100">
        <v>8.2000000000000007E-3</v>
      </c>
      <c r="O57" s="96">
        <v>524015.24999999994</v>
      </c>
      <c r="P57" s="98">
        <v>104.59</v>
      </c>
      <c r="Q57" s="86"/>
      <c r="R57" s="96">
        <v>548.06753999999989</v>
      </c>
      <c r="S57" s="97">
        <v>9.3979714362387497E-4</v>
      </c>
      <c r="T57" s="97">
        <v>4.6045698157308234E-3</v>
      </c>
      <c r="U57" s="97">
        <f>R57/'סכום נכסי הקרן'!$C$42</f>
        <v>8.9453095668804447E-4</v>
      </c>
    </row>
    <row r="58" spans="2:21" s="134" customFormat="1">
      <c r="B58" s="89" t="s">
        <v>431</v>
      </c>
      <c r="C58" s="86" t="s">
        <v>432</v>
      </c>
      <c r="D58" s="99" t="s">
        <v>131</v>
      </c>
      <c r="E58" s="99" t="s">
        <v>323</v>
      </c>
      <c r="F58" s="99" t="s">
        <v>433</v>
      </c>
      <c r="G58" s="99" t="s">
        <v>434</v>
      </c>
      <c r="H58" s="86" t="s">
        <v>393</v>
      </c>
      <c r="I58" s="86" t="s">
        <v>327</v>
      </c>
      <c r="J58" s="86"/>
      <c r="K58" s="96">
        <v>1.9500000000000002</v>
      </c>
      <c r="L58" s="99" t="s">
        <v>175</v>
      </c>
      <c r="M58" s="100">
        <v>4.6500000000000007E-2</v>
      </c>
      <c r="N58" s="100">
        <v>1.4000000000000002E-3</v>
      </c>
      <c r="O58" s="96">
        <v>4792.0999999999995</v>
      </c>
      <c r="P58" s="98">
        <v>134.21</v>
      </c>
      <c r="Q58" s="86"/>
      <c r="R58" s="96">
        <v>6.4314699999999982</v>
      </c>
      <c r="S58" s="97">
        <v>4.729162741610936E-5</v>
      </c>
      <c r="T58" s="97">
        <v>5.4033764949440937E-5</v>
      </c>
      <c r="U58" s="97">
        <f>R58/'סכום נכסי הקרן'!$C$42</f>
        <v>1.0497153347214207E-5</v>
      </c>
    </row>
    <row r="59" spans="2:21" s="134" customFormat="1">
      <c r="B59" s="89" t="s">
        <v>435</v>
      </c>
      <c r="C59" s="86" t="s">
        <v>436</v>
      </c>
      <c r="D59" s="99" t="s">
        <v>131</v>
      </c>
      <c r="E59" s="99" t="s">
        <v>323</v>
      </c>
      <c r="F59" s="99" t="s">
        <v>437</v>
      </c>
      <c r="G59" s="99" t="s">
        <v>379</v>
      </c>
      <c r="H59" s="86" t="s">
        <v>393</v>
      </c>
      <c r="I59" s="86" t="s">
        <v>327</v>
      </c>
      <c r="J59" s="86"/>
      <c r="K59" s="96">
        <v>2.1300000000000003</v>
      </c>
      <c r="L59" s="99" t="s">
        <v>175</v>
      </c>
      <c r="M59" s="100">
        <v>3.6400000000000002E-2</v>
      </c>
      <c r="N59" s="100">
        <v>9.0000000000000008E-4</v>
      </c>
      <c r="O59" s="96">
        <v>18749.999999999996</v>
      </c>
      <c r="P59" s="98">
        <v>118.73</v>
      </c>
      <c r="Q59" s="86"/>
      <c r="R59" s="96">
        <v>22.261869999999995</v>
      </c>
      <c r="S59" s="97">
        <v>2.0408163265306118E-4</v>
      </c>
      <c r="T59" s="97">
        <v>1.8703230379913313E-4</v>
      </c>
      <c r="U59" s="97">
        <f>R59/'סכום נכסי הקרן'!$C$42</f>
        <v>3.6334813531859366E-5</v>
      </c>
    </row>
    <row r="60" spans="2:21" s="134" customFormat="1">
      <c r="B60" s="89" t="s">
        <v>438</v>
      </c>
      <c r="C60" s="86" t="s">
        <v>439</v>
      </c>
      <c r="D60" s="99" t="s">
        <v>131</v>
      </c>
      <c r="E60" s="99" t="s">
        <v>323</v>
      </c>
      <c r="F60" s="99" t="s">
        <v>440</v>
      </c>
      <c r="G60" s="99" t="s">
        <v>441</v>
      </c>
      <c r="H60" s="86" t="s">
        <v>393</v>
      </c>
      <c r="I60" s="86" t="s">
        <v>171</v>
      </c>
      <c r="J60" s="86"/>
      <c r="K60" s="96">
        <v>8.15</v>
      </c>
      <c r="L60" s="99" t="s">
        <v>175</v>
      </c>
      <c r="M60" s="100">
        <v>3.85E-2</v>
      </c>
      <c r="N60" s="100">
        <v>1.61E-2</v>
      </c>
      <c r="O60" s="96">
        <v>864035.22999999986</v>
      </c>
      <c r="P60" s="98">
        <v>121.31</v>
      </c>
      <c r="Q60" s="86"/>
      <c r="R60" s="96">
        <v>1048.16112</v>
      </c>
      <c r="S60" s="97">
        <v>3.1748696429263144E-4</v>
      </c>
      <c r="T60" s="97">
        <v>8.8060881240560503E-3</v>
      </c>
      <c r="U60" s="97">
        <f>R60/'סכום נכסי הקרן'!$C$42</f>
        <v>1.7107609938673111E-3</v>
      </c>
    </row>
    <row r="61" spans="2:21" s="134" customFormat="1">
      <c r="B61" s="89" t="s">
        <v>442</v>
      </c>
      <c r="C61" s="86" t="s">
        <v>443</v>
      </c>
      <c r="D61" s="99" t="s">
        <v>131</v>
      </c>
      <c r="E61" s="99" t="s">
        <v>323</v>
      </c>
      <c r="F61" s="99" t="s">
        <v>440</v>
      </c>
      <c r="G61" s="99" t="s">
        <v>441</v>
      </c>
      <c r="H61" s="86" t="s">
        <v>393</v>
      </c>
      <c r="I61" s="86" t="s">
        <v>171</v>
      </c>
      <c r="J61" s="86"/>
      <c r="K61" s="96">
        <v>6.2500000000000009</v>
      </c>
      <c r="L61" s="99" t="s">
        <v>175</v>
      </c>
      <c r="M61" s="100">
        <v>4.4999999999999998E-2</v>
      </c>
      <c r="N61" s="100">
        <v>1.2600000000000002E-2</v>
      </c>
      <c r="O61" s="96">
        <v>4079747.9999999995</v>
      </c>
      <c r="P61" s="98">
        <v>125.35</v>
      </c>
      <c r="Q61" s="86"/>
      <c r="R61" s="96">
        <v>5113.9640599999984</v>
      </c>
      <c r="S61" s="97">
        <v>1.3869692984901497E-3</v>
      </c>
      <c r="T61" s="97">
        <v>4.296478596307355E-2</v>
      </c>
      <c r="U61" s="97">
        <f>R61/'סכום נכסי הקרן'!$C$42</f>
        <v>8.3467799663159686E-3</v>
      </c>
    </row>
    <row r="62" spans="2:21" s="134" customFormat="1">
      <c r="B62" s="89" t="s">
        <v>444</v>
      </c>
      <c r="C62" s="86" t="s">
        <v>445</v>
      </c>
      <c r="D62" s="99" t="s">
        <v>131</v>
      </c>
      <c r="E62" s="99" t="s">
        <v>323</v>
      </c>
      <c r="F62" s="99" t="s">
        <v>330</v>
      </c>
      <c r="G62" s="99" t="s">
        <v>331</v>
      </c>
      <c r="H62" s="86" t="s">
        <v>393</v>
      </c>
      <c r="I62" s="86" t="s">
        <v>171</v>
      </c>
      <c r="J62" s="86"/>
      <c r="K62" s="96">
        <v>2.0199999999999996</v>
      </c>
      <c r="L62" s="99" t="s">
        <v>175</v>
      </c>
      <c r="M62" s="100">
        <v>0.05</v>
      </c>
      <c r="N62" s="100">
        <v>5.9999999999999995E-4</v>
      </c>
      <c r="O62" s="96">
        <v>267467.99999999994</v>
      </c>
      <c r="P62" s="98">
        <v>122.46</v>
      </c>
      <c r="Q62" s="86"/>
      <c r="R62" s="96">
        <v>327.54132999999996</v>
      </c>
      <c r="S62" s="97">
        <v>2.674682674682674E-4</v>
      </c>
      <c r="T62" s="97">
        <v>2.7518267575604442E-3</v>
      </c>
      <c r="U62" s="97">
        <f>R62/'סכום נכסי הקרן'!$C$42</f>
        <v>5.3459808854903991E-4</v>
      </c>
    </row>
    <row r="63" spans="2:21" s="134" customFormat="1">
      <c r="B63" s="89" t="s">
        <v>446</v>
      </c>
      <c r="C63" s="86" t="s">
        <v>447</v>
      </c>
      <c r="D63" s="99" t="s">
        <v>131</v>
      </c>
      <c r="E63" s="99" t="s">
        <v>323</v>
      </c>
      <c r="F63" s="99" t="s">
        <v>448</v>
      </c>
      <c r="G63" s="99" t="s">
        <v>379</v>
      </c>
      <c r="H63" s="86" t="s">
        <v>393</v>
      </c>
      <c r="I63" s="86" t="s">
        <v>327</v>
      </c>
      <c r="J63" s="86"/>
      <c r="K63" s="96">
        <v>1.93</v>
      </c>
      <c r="L63" s="99" t="s">
        <v>175</v>
      </c>
      <c r="M63" s="100">
        <v>5.0999999999999997E-2</v>
      </c>
      <c r="N63" s="100">
        <v>-4.0000000000000007E-4</v>
      </c>
      <c r="O63" s="96">
        <v>240375.28999999995</v>
      </c>
      <c r="P63" s="98">
        <v>122.39</v>
      </c>
      <c r="Q63" s="96">
        <v>10.156109999999998</v>
      </c>
      <c r="R63" s="96">
        <v>304.68035999999995</v>
      </c>
      <c r="S63" s="97">
        <v>5.2128758761437702E-4</v>
      </c>
      <c r="T63" s="97">
        <v>2.5597611365599229E-3</v>
      </c>
      <c r="U63" s="97">
        <f>R63/'סכום נכסי הקרן'!$C$42</f>
        <v>4.972854511961387E-4</v>
      </c>
    </row>
    <row r="64" spans="2:21" s="134" customFormat="1">
      <c r="B64" s="89" t="s">
        <v>449</v>
      </c>
      <c r="C64" s="86" t="s">
        <v>450</v>
      </c>
      <c r="D64" s="99" t="s">
        <v>131</v>
      </c>
      <c r="E64" s="99" t="s">
        <v>323</v>
      </c>
      <c r="F64" s="99" t="s">
        <v>448</v>
      </c>
      <c r="G64" s="99" t="s">
        <v>379</v>
      </c>
      <c r="H64" s="86" t="s">
        <v>393</v>
      </c>
      <c r="I64" s="86" t="s">
        <v>327</v>
      </c>
      <c r="J64" s="86"/>
      <c r="K64" s="96">
        <v>2.1999999999999997</v>
      </c>
      <c r="L64" s="99" t="s">
        <v>175</v>
      </c>
      <c r="M64" s="100">
        <v>3.4000000000000002E-2</v>
      </c>
      <c r="N64" s="100">
        <v>2.5999999999999999E-3</v>
      </c>
      <c r="O64" s="96">
        <v>19.779999999999998</v>
      </c>
      <c r="P64" s="98">
        <v>110.04</v>
      </c>
      <c r="Q64" s="86"/>
      <c r="R64" s="96">
        <v>2.1769999999999998E-2</v>
      </c>
      <c r="S64" s="97">
        <v>2.8186001791278835E-7</v>
      </c>
      <c r="T64" s="97">
        <v>1.8289987560376233E-7</v>
      </c>
      <c r="U64" s="97">
        <f>R64/'סכום נכסי הקרן'!$C$42</f>
        <v>3.553200564860807E-8</v>
      </c>
    </row>
    <row r="65" spans="2:21" s="134" customFormat="1">
      <c r="B65" s="89" t="s">
        <v>451</v>
      </c>
      <c r="C65" s="86" t="s">
        <v>452</v>
      </c>
      <c r="D65" s="99" t="s">
        <v>131</v>
      </c>
      <c r="E65" s="99" t="s">
        <v>323</v>
      </c>
      <c r="F65" s="99" t="s">
        <v>448</v>
      </c>
      <c r="G65" s="99" t="s">
        <v>379</v>
      </c>
      <c r="H65" s="86" t="s">
        <v>393</v>
      </c>
      <c r="I65" s="86" t="s">
        <v>327</v>
      </c>
      <c r="J65" s="86"/>
      <c r="K65" s="96">
        <v>3.2800000000000002</v>
      </c>
      <c r="L65" s="99" t="s">
        <v>175</v>
      </c>
      <c r="M65" s="100">
        <v>2.5499999999999998E-2</v>
      </c>
      <c r="N65" s="100">
        <v>4.000000000000001E-3</v>
      </c>
      <c r="O65" s="96">
        <v>250705.12999999998</v>
      </c>
      <c r="P65" s="98">
        <v>108.47</v>
      </c>
      <c r="Q65" s="96">
        <v>6.0884999999999989</v>
      </c>
      <c r="R65" s="96">
        <v>278.23147999999992</v>
      </c>
      <c r="S65" s="97">
        <v>2.8587229008563298E-4</v>
      </c>
      <c r="T65" s="97">
        <v>2.3375518181465633E-3</v>
      </c>
      <c r="U65" s="97">
        <f>R65/'סכום נכסי הקרן'!$C$42</f>
        <v>4.5411679003126232E-4</v>
      </c>
    </row>
    <row r="66" spans="2:21" s="134" customFormat="1">
      <c r="B66" s="89" t="s">
        <v>453</v>
      </c>
      <c r="C66" s="86" t="s">
        <v>454</v>
      </c>
      <c r="D66" s="99" t="s">
        <v>131</v>
      </c>
      <c r="E66" s="99" t="s">
        <v>323</v>
      </c>
      <c r="F66" s="99" t="s">
        <v>448</v>
      </c>
      <c r="G66" s="99" t="s">
        <v>379</v>
      </c>
      <c r="H66" s="86" t="s">
        <v>393</v>
      </c>
      <c r="I66" s="86" t="s">
        <v>327</v>
      </c>
      <c r="J66" s="86"/>
      <c r="K66" s="96">
        <v>7.2700000000000005</v>
      </c>
      <c r="L66" s="99" t="s">
        <v>175</v>
      </c>
      <c r="M66" s="100">
        <v>2.35E-2</v>
      </c>
      <c r="N66" s="100">
        <v>1.8800000000000001E-2</v>
      </c>
      <c r="O66" s="96">
        <v>331739.99999999994</v>
      </c>
      <c r="P66" s="98">
        <v>105.36</v>
      </c>
      <c r="Q66" s="86"/>
      <c r="R66" s="96">
        <v>349.52125999999993</v>
      </c>
      <c r="S66" s="97">
        <v>9.048684401508013E-4</v>
      </c>
      <c r="T66" s="97">
        <v>2.9364903525434206E-3</v>
      </c>
      <c r="U66" s="97">
        <f>R66/'סכום נכסי הקרן'!$C$42</f>
        <v>5.704727324128897E-4</v>
      </c>
    </row>
    <row r="67" spans="2:21" s="134" customFormat="1">
      <c r="B67" s="89" t="s">
        <v>455</v>
      </c>
      <c r="C67" s="86" t="s">
        <v>456</v>
      </c>
      <c r="D67" s="99" t="s">
        <v>131</v>
      </c>
      <c r="E67" s="99" t="s">
        <v>323</v>
      </c>
      <c r="F67" s="99" t="s">
        <v>448</v>
      </c>
      <c r="G67" s="99" t="s">
        <v>379</v>
      </c>
      <c r="H67" s="86" t="s">
        <v>393</v>
      </c>
      <c r="I67" s="86" t="s">
        <v>327</v>
      </c>
      <c r="J67" s="86"/>
      <c r="K67" s="96">
        <v>6.21</v>
      </c>
      <c r="L67" s="99" t="s">
        <v>175</v>
      </c>
      <c r="M67" s="100">
        <v>1.7600000000000001E-2</v>
      </c>
      <c r="N67" s="100">
        <v>1.4700000000000001E-2</v>
      </c>
      <c r="O67" s="96">
        <v>580329.46999999986</v>
      </c>
      <c r="P67" s="98">
        <v>103.43</v>
      </c>
      <c r="Q67" s="96">
        <v>11.517539999999997</v>
      </c>
      <c r="R67" s="96">
        <v>611.86463999999989</v>
      </c>
      <c r="S67" s="97">
        <v>5.2387622203168291E-4</v>
      </c>
      <c r="T67" s="97">
        <v>5.1405588673560324E-3</v>
      </c>
      <c r="U67" s="97">
        <f>R67/'סכום נכסי הקרן'!$C$42</f>
        <v>9.9865768693906945E-4</v>
      </c>
    </row>
    <row r="68" spans="2:21" s="134" customFormat="1">
      <c r="B68" s="89" t="s">
        <v>457</v>
      </c>
      <c r="C68" s="86" t="s">
        <v>458</v>
      </c>
      <c r="D68" s="99" t="s">
        <v>131</v>
      </c>
      <c r="E68" s="99" t="s">
        <v>323</v>
      </c>
      <c r="F68" s="99" t="s">
        <v>448</v>
      </c>
      <c r="G68" s="99" t="s">
        <v>379</v>
      </c>
      <c r="H68" s="86" t="s">
        <v>393</v>
      </c>
      <c r="I68" s="86" t="s">
        <v>327</v>
      </c>
      <c r="J68" s="86"/>
      <c r="K68" s="96">
        <v>6.6900000000000013</v>
      </c>
      <c r="L68" s="99" t="s">
        <v>175</v>
      </c>
      <c r="M68" s="100">
        <v>2.1499999999999998E-2</v>
      </c>
      <c r="N68" s="100">
        <v>1.6200000000000003E-2</v>
      </c>
      <c r="O68" s="96">
        <v>2133607.6399999997</v>
      </c>
      <c r="P68" s="98">
        <v>105.84</v>
      </c>
      <c r="Q68" s="86"/>
      <c r="R68" s="96">
        <v>2258.2103199999992</v>
      </c>
      <c r="S68" s="97">
        <v>2.6645993699086789E-3</v>
      </c>
      <c r="T68" s="97">
        <v>1.8972273156413977E-2</v>
      </c>
      <c r="U68" s="97">
        <f>R68/'סכום נכסי הקרן'!$C$42</f>
        <v>3.6857483622409286E-3</v>
      </c>
    </row>
    <row r="69" spans="2:21" s="134" customFormat="1">
      <c r="B69" s="89" t="s">
        <v>459</v>
      </c>
      <c r="C69" s="86" t="s">
        <v>460</v>
      </c>
      <c r="D69" s="99" t="s">
        <v>131</v>
      </c>
      <c r="E69" s="99" t="s">
        <v>323</v>
      </c>
      <c r="F69" s="99" t="s">
        <v>421</v>
      </c>
      <c r="G69" s="99" t="s">
        <v>331</v>
      </c>
      <c r="H69" s="86" t="s">
        <v>393</v>
      </c>
      <c r="I69" s="86" t="s">
        <v>171</v>
      </c>
      <c r="J69" s="86"/>
      <c r="K69" s="96">
        <v>0.91</v>
      </c>
      <c r="L69" s="99" t="s">
        <v>175</v>
      </c>
      <c r="M69" s="100">
        <v>5.2499999999999998E-2</v>
      </c>
      <c r="N69" s="100">
        <v>-5.2000000000000015E-3</v>
      </c>
      <c r="O69" s="96">
        <v>143439.99999999997</v>
      </c>
      <c r="P69" s="98">
        <v>133.93</v>
      </c>
      <c r="Q69" s="86"/>
      <c r="R69" s="96">
        <v>192.10917999999995</v>
      </c>
      <c r="S69" s="97">
        <v>5.9766666666666659E-4</v>
      </c>
      <c r="T69" s="97">
        <v>1.6139983979945238E-3</v>
      </c>
      <c r="U69" s="97">
        <f>R69/'סכום נכסי הקרן'!$C$42</f>
        <v>3.135518818975408E-4</v>
      </c>
    </row>
    <row r="70" spans="2:21" s="134" customFormat="1">
      <c r="B70" s="89" t="s">
        <v>461</v>
      </c>
      <c r="C70" s="86" t="s">
        <v>462</v>
      </c>
      <c r="D70" s="99" t="s">
        <v>131</v>
      </c>
      <c r="E70" s="99" t="s">
        <v>323</v>
      </c>
      <c r="F70" s="99" t="s">
        <v>351</v>
      </c>
      <c r="G70" s="99" t="s">
        <v>331</v>
      </c>
      <c r="H70" s="86" t="s">
        <v>393</v>
      </c>
      <c r="I70" s="86" t="s">
        <v>327</v>
      </c>
      <c r="J70" s="86"/>
      <c r="K70" s="96">
        <v>1.91</v>
      </c>
      <c r="L70" s="99" t="s">
        <v>175</v>
      </c>
      <c r="M70" s="100">
        <v>6.5000000000000002E-2</v>
      </c>
      <c r="N70" s="100">
        <v>1.2999999999999999E-3</v>
      </c>
      <c r="O70" s="96">
        <v>612552.99999999988</v>
      </c>
      <c r="P70" s="98">
        <v>125.3</v>
      </c>
      <c r="Q70" s="96">
        <v>11.065759999999999</v>
      </c>
      <c r="R70" s="96">
        <v>778.59471999999982</v>
      </c>
      <c r="S70" s="97">
        <v>3.8892253968253958E-4</v>
      </c>
      <c r="T70" s="97">
        <v>6.5413356653075865E-3</v>
      </c>
      <c r="U70" s="97">
        <f>R70/'סכום נכסי הקרן'!$C$42</f>
        <v>1.2707869540200466E-3</v>
      </c>
    </row>
    <row r="71" spans="2:21" s="134" customFormat="1">
      <c r="B71" s="89" t="s">
        <v>463</v>
      </c>
      <c r="C71" s="86" t="s">
        <v>464</v>
      </c>
      <c r="D71" s="99" t="s">
        <v>131</v>
      </c>
      <c r="E71" s="99" t="s">
        <v>323</v>
      </c>
      <c r="F71" s="99" t="s">
        <v>465</v>
      </c>
      <c r="G71" s="99" t="s">
        <v>434</v>
      </c>
      <c r="H71" s="86" t="s">
        <v>393</v>
      </c>
      <c r="I71" s="86" t="s">
        <v>171</v>
      </c>
      <c r="J71" s="86"/>
      <c r="K71" s="96">
        <v>0.18</v>
      </c>
      <c r="L71" s="99" t="s">
        <v>175</v>
      </c>
      <c r="M71" s="100">
        <v>4.4000000000000004E-2</v>
      </c>
      <c r="N71" s="100">
        <v>1.2199999999999999E-2</v>
      </c>
      <c r="O71" s="96">
        <v>766.33</v>
      </c>
      <c r="P71" s="98">
        <v>111.2</v>
      </c>
      <c r="Q71" s="86"/>
      <c r="R71" s="96">
        <v>0.85214999999999985</v>
      </c>
      <c r="S71" s="97">
        <v>1.2790815035447598E-5</v>
      </c>
      <c r="T71" s="97">
        <v>7.1593077168463975E-6</v>
      </c>
      <c r="U71" s="97">
        <f>R71/'סכום נכסי הקרן'!$C$42</f>
        <v>1.3908405426486616E-6</v>
      </c>
    </row>
    <row r="72" spans="2:21" s="134" customFormat="1">
      <c r="B72" s="89" t="s">
        <v>466</v>
      </c>
      <c r="C72" s="86" t="s">
        <v>467</v>
      </c>
      <c r="D72" s="99" t="s">
        <v>131</v>
      </c>
      <c r="E72" s="99" t="s">
        <v>323</v>
      </c>
      <c r="F72" s="99" t="s">
        <v>468</v>
      </c>
      <c r="G72" s="99" t="s">
        <v>379</v>
      </c>
      <c r="H72" s="86" t="s">
        <v>393</v>
      </c>
      <c r="I72" s="86" t="s">
        <v>327</v>
      </c>
      <c r="J72" s="86"/>
      <c r="K72" s="96">
        <v>8.2900000000000009</v>
      </c>
      <c r="L72" s="99" t="s">
        <v>175</v>
      </c>
      <c r="M72" s="100">
        <v>3.5000000000000003E-2</v>
      </c>
      <c r="N72" s="100">
        <v>2.0300000000000002E-2</v>
      </c>
      <c r="O72" s="96">
        <v>54740.299999999988</v>
      </c>
      <c r="P72" s="98">
        <v>115.62</v>
      </c>
      <c r="Q72" s="86"/>
      <c r="R72" s="96">
        <v>63.290729999999989</v>
      </c>
      <c r="S72" s="97">
        <v>2.0210014646088545E-4</v>
      </c>
      <c r="T72" s="97">
        <v>5.3173480219895761E-4</v>
      </c>
      <c r="U72" s="97">
        <f>R72/'סכום נכסי הקרן'!$C$42</f>
        <v>1.0330025612606928E-4</v>
      </c>
    </row>
    <row r="73" spans="2:21" s="134" customFormat="1">
      <c r="B73" s="89" t="s">
        <v>469</v>
      </c>
      <c r="C73" s="86" t="s">
        <v>470</v>
      </c>
      <c r="D73" s="99" t="s">
        <v>131</v>
      </c>
      <c r="E73" s="99" t="s">
        <v>323</v>
      </c>
      <c r="F73" s="99" t="s">
        <v>468</v>
      </c>
      <c r="G73" s="99" t="s">
        <v>379</v>
      </c>
      <c r="H73" s="86" t="s">
        <v>393</v>
      </c>
      <c r="I73" s="86" t="s">
        <v>327</v>
      </c>
      <c r="J73" s="86"/>
      <c r="K73" s="96">
        <v>4.18</v>
      </c>
      <c r="L73" s="99" t="s">
        <v>175</v>
      </c>
      <c r="M73" s="100">
        <v>0.04</v>
      </c>
      <c r="N73" s="100">
        <v>6.000000000000001E-3</v>
      </c>
      <c r="O73" s="96">
        <v>434138.14999999991</v>
      </c>
      <c r="P73" s="98">
        <v>115.9</v>
      </c>
      <c r="Q73" s="86"/>
      <c r="R73" s="96">
        <v>503.16611999999992</v>
      </c>
      <c r="S73" s="97">
        <v>6.1561786641834272E-4</v>
      </c>
      <c r="T73" s="97">
        <v>4.2273321431340258E-3</v>
      </c>
      <c r="U73" s="97">
        <f>R73/'סכום נכסי הקרן'!$C$42</f>
        <v>8.2124489747488309E-4</v>
      </c>
    </row>
    <row r="74" spans="2:21" s="134" customFormat="1">
      <c r="B74" s="89" t="s">
        <v>471</v>
      </c>
      <c r="C74" s="86" t="s">
        <v>472</v>
      </c>
      <c r="D74" s="99" t="s">
        <v>131</v>
      </c>
      <c r="E74" s="99" t="s">
        <v>323</v>
      </c>
      <c r="F74" s="99" t="s">
        <v>468</v>
      </c>
      <c r="G74" s="99" t="s">
        <v>379</v>
      </c>
      <c r="H74" s="86" t="s">
        <v>393</v>
      </c>
      <c r="I74" s="86" t="s">
        <v>327</v>
      </c>
      <c r="J74" s="86"/>
      <c r="K74" s="96">
        <v>6.9399999999999995</v>
      </c>
      <c r="L74" s="99" t="s">
        <v>175</v>
      </c>
      <c r="M74" s="100">
        <v>0.04</v>
      </c>
      <c r="N74" s="100">
        <v>1.52E-2</v>
      </c>
      <c r="O74" s="96">
        <v>829777.24999999988</v>
      </c>
      <c r="P74" s="98">
        <v>120.32</v>
      </c>
      <c r="Q74" s="86"/>
      <c r="R74" s="96">
        <v>998.38801999999987</v>
      </c>
      <c r="S74" s="97">
        <v>1.145640737223155E-3</v>
      </c>
      <c r="T74" s="97">
        <v>8.3879212063521624E-3</v>
      </c>
      <c r="U74" s="97">
        <f>R74/'סכום נכסי הקרן'!$C$42</f>
        <v>1.6295235997309428E-3</v>
      </c>
    </row>
    <row r="75" spans="2:21" s="134" customFormat="1">
      <c r="B75" s="89" t="s">
        <v>473</v>
      </c>
      <c r="C75" s="86" t="s">
        <v>474</v>
      </c>
      <c r="D75" s="99" t="s">
        <v>131</v>
      </c>
      <c r="E75" s="99" t="s">
        <v>323</v>
      </c>
      <c r="F75" s="99" t="s">
        <v>475</v>
      </c>
      <c r="G75" s="99" t="s">
        <v>476</v>
      </c>
      <c r="H75" s="86" t="s">
        <v>477</v>
      </c>
      <c r="I75" s="86" t="s">
        <v>327</v>
      </c>
      <c r="J75" s="86"/>
      <c r="K75" s="96">
        <v>8.44</v>
      </c>
      <c r="L75" s="99" t="s">
        <v>175</v>
      </c>
      <c r="M75" s="100">
        <v>5.1500000000000004E-2</v>
      </c>
      <c r="N75" s="100">
        <v>2.53E-2</v>
      </c>
      <c r="O75" s="96">
        <v>2096966.9999999998</v>
      </c>
      <c r="P75" s="98">
        <v>149.30000000000001</v>
      </c>
      <c r="Q75" s="86"/>
      <c r="R75" s="96">
        <v>3130.7716899999996</v>
      </c>
      <c r="S75" s="97">
        <v>5.9052492493710253E-4</v>
      </c>
      <c r="T75" s="97">
        <v>2.6303066267559981E-2</v>
      </c>
      <c r="U75" s="97">
        <f>R75/'סכום נכסי הקרן'!$C$42</f>
        <v>5.109903416333589E-3</v>
      </c>
    </row>
    <row r="76" spans="2:21" s="134" customFormat="1">
      <c r="B76" s="89" t="s">
        <v>478</v>
      </c>
      <c r="C76" s="86" t="s">
        <v>479</v>
      </c>
      <c r="D76" s="99" t="s">
        <v>131</v>
      </c>
      <c r="E76" s="99" t="s">
        <v>323</v>
      </c>
      <c r="F76" s="99" t="s">
        <v>480</v>
      </c>
      <c r="G76" s="99" t="s">
        <v>379</v>
      </c>
      <c r="H76" s="86" t="s">
        <v>477</v>
      </c>
      <c r="I76" s="86" t="s">
        <v>171</v>
      </c>
      <c r="J76" s="86"/>
      <c r="K76" s="96">
        <v>3.02</v>
      </c>
      <c r="L76" s="99" t="s">
        <v>175</v>
      </c>
      <c r="M76" s="100">
        <v>2.8500000000000001E-2</v>
      </c>
      <c r="N76" s="100">
        <v>7.9000000000000008E-3</v>
      </c>
      <c r="O76" s="96">
        <v>224738.00999999995</v>
      </c>
      <c r="P76" s="98">
        <v>108.65</v>
      </c>
      <c r="Q76" s="86"/>
      <c r="R76" s="96">
        <v>244.17785999999995</v>
      </c>
      <c r="S76" s="97">
        <v>4.5934310023467594E-4</v>
      </c>
      <c r="T76" s="97">
        <v>2.0514515488834584E-3</v>
      </c>
      <c r="U76" s="97">
        <f>R76/'סכום נכסי הקרן'!$C$42</f>
        <v>3.9853601749127374E-4</v>
      </c>
    </row>
    <row r="77" spans="2:21" s="134" customFormat="1">
      <c r="B77" s="89" t="s">
        <v>481</v>
      </c>
      <c r="C77" s="86" t="s">
        <v>482</v>
      </c>
      <c r="D77" s="99" t="s">
        <v>131</v>
      </c>
      <c r="E77" s="99" t="s">
        <v>323</v>
      </c>
      <c r="F77" s="99" t="s">
        <v>480</v>
      </c>
      <c r="G77" s="99" t="s">
        <v>379</v>
      </c>
      <c r="H77" s="86" t="s">
        <v>477</v>
      </c>
      <c r="I77" s="86" t="s">
        <v>171</v>
      </c>
      <c r="J77" s="86"/>
      <c r="K77" s="96">
        <v>0.74</v>
      </c>
      <c r="L77" s="99" t="s">
        <v>175</v>
      </c>
      <c r="M77" s="100">
        <v>4.8499999999999995E-2</v>
      </c>
      <c r="N77" s="100">
        <v>1.3599999999999999E-2</v>
      </c>
      <c r="O77" s="96">
        <v>5508.6599999999989</v>
      </c>
      <c r="P77" s="98">
        <v>125.96</v>
      </c>
      <c r="Q77" s="86"/>
      <c r="R77" s="96">
        <v>6.9387099999999995</v>
      </c>
      <c r="S77" s="97">
        <v>4.3987413090051922E-5</v>
      </c>
      <c r="T77" s="97">
        <v>5.8295323649544411E-5</v>
      </c>
      <c r="U77" s="97">
        <f>R77/'סכום נכסי הקרן'!$C$42</f>
        <v>1.1325047446672177E-5</v>
      </c>
    </row>
    <row r="78" spans="2:21" s="134" customFormat="1">
      <c r="B78" s="89" t="s">
        <v>483</v>
      </c>
      <c r="C78" s="86" t="s">
        <v>484</v>
      </c>
      <c r="D78" s="99" t="s">
        <v>131</v>
      </c>
      <c r="E78" s="99" t="s">
        <v>323</v>
      </c>
      <c r="F78" s="99" t="s">
        <v>480</v>
      </c>
      <c r="G78" s="99" t="s">
        <v>379</v>
      </c>
      <c r="H78" s="86" t="s">
        <v>477</v>
      </c>
      <c r="I78" s="86" t="s">
        <v>171</v>
      </c>
      <c r="J78" s="86"/>
      <c r="K78" s="96">
        <v>1.45</v>
      </c>
      <c r="L78" s="99" t="s">
        <v>175</v>
      </c>
      <c r="M78" s="100">
        <v>3.7699999999999997E-2</v>
      </c>
      <c r="N78" s="100">
        <v>2.3E-3</v>
      </c>
      <c r="O78" s="96">
        <v>44828.789999999994</v>
      </c>
      <c r="P78" s="98">
        <v>114.58</v>
      </c>
      <c r="Q78" s="96">
        <v>0.92141999999999979</v>
      </c>
      <c r="R78" s="96">
        <v>52.286249999999995</v>
      </c>
      <c r="S78" s="97">
        <v>1.2359263292483849E-4</v>
      </c>
      <c r="T78" s="97">
        <v>4.3928105745462648E-4</v>
      </c>
      <c r="U78" s="97">
        <f>R78/'סכום נכסי הקרן'!$C$42</f>
        <v>8.5339243470120981E-5</v>
      </c>
    </row>
    <row r="79" spans="2:21" s="134" customFormat="1">
      <c r="B79" s="89" t="s">
        <v>485</v>
      </c>
      <c r="C79" s="86" t="s">
        <v>486</v>
      </c>
      <c r="D79" s="99" t="s">
        <v>131</v>
      </c>
      <c r="E79" s="99" t="s">
        <v>323</v>
      </c>
      <c r="F79" s="99" t="s">
        <v>480</v>
      </c>
      <c r="G79" s="99" t="s">
        <v>379</v>
      </c>
      <c r="H79" s="86" t="s">
        <v>477</v>
      </c>
      <c r="I79" s="86" t="s">
        <v>171</v>
      </c>
      <c r="J79" s="86"/>
      <c r="K79" s="96">
        <v>5.08</v>
      </c>
      <c r="L79" s="99" t="s">
        <v>175</v>
      </c>
      <c r="M79" s="100">
        <v>2.5000000000000001E-2</v>
      </c>
      <c r="N79" s="100">
        <v>1.46E-2</v>
      </c>
      <c r="O79" s="96">
        <v>440357.81999999995</v>
      </c>
      <c r="P79" s="98">
        <v>105.93</v>
      </c>
      <c r="Q79" s="86"/>
      <c r="R79" s="96">
        <v>466.47102999999993</v>
      </c>
      <c r="S79" s="97">
        <v>9.4083972608882693E-4</v>
      </c>
      <c r="T79" s="97">
        <v>3.9190396582342163E-3</v>
      </c>
      <c r="U79" s="97">
        <f>R79/'סכום נכסי הקרן'!$C$42</f>
        <v>7.6135283752283068E-4</v>
      </c>
    </row>
    <row r="80" spans="2:21" s="134" customFormat="1">
      <c r="B80" s="89" t="s">
        <v>487</v>
      </c>
      <c r="C80" s="86" t="s">
        <v>488</v>
      </c>
      <c r="D80" s="99" t="s">
        <v>131</v>
      </c>
      <c r="E80" s="99" t="s">
        <v>323</v>
      </c>
      <c r="F80" s="99" t="s">
        <v>480</v>
      </c>
      <c r="G80" s="99" t="s">
        <v>379</v>
      </c>
      <c r="H80" s="86" t="s">
        <v>477</v>
      </c>
      <c r="I80" s="86" t="s">
        <v>171</v>
      </c>
      <c r="J80" s="86"/>
      <c r="K80" s="96">
        <v>5.9400000000000013</v>
      </c>
      <c r="L80" s="99" t="s">
        <v>175</v>
      </c>
      <c r="M80" s="100">
        <v>1.34E-2</v>
      </c>
      <c r="N80" s="100">
        <v>1.54E-2</v>
      </c>
      <c r="O80" s="96">
        <v>30545.999999999996</v>
      </c>
      <c r="P80" s="98">
        <v>100.12</v>
      </c>
      <c r="Q80" s="86"/>
      <c r="R80" s="96">
        <v>30.582649999999994</v>
      </c>
      <c r="S80" s="97">
        <v>8.9220698991863918E-5</v>
      </c>
      <c r="T80" s="97">
        <v>2.5693903907365189E-4</v>
      </c>
      <c r="U80" s="97">
        <f>R80/'סכום נכסי הקרן'!$C$42</f>
        <v>4.9915612886973058E-5</v>
      </c>
    </row>
    <row r="81" spans="2:21" s="134" customFormat="1">
      <c r="B81" s="89" t="s">
        <v>489</v>
      </c>
      <c r="C81" s="86" t="s">
        <v>490</v>
      </c>
      <c r="D81" s="99" t="s">
        <v>131</v>
      </c>
      <c r="E81" s="99" t="s">
        <v>323</v>
      </c>
      <c r="F81" s="99" t="s">
        <v>480</v>
      </c>
      <c r="G81" s="99" t="s">
        <v>379</v>
      </c>
      <c r="H81" s="86" t="s">
        <v>477</v>
      </c>
      <c r="I81" s="86" t="s">
        <v>171</v>
      </c>
      <c r="J81" s="86"/>
      <c r="K81" s="96">
        <v>5.92</v>
      </c>
      <c r="L81" s="99" t="s">
        <v>175</v>
      </c>
      <c r="M81" s="100">
        <v>1.95E-2</v>
      </c>
      <c r="N81" s="100">
        <v>1.9300000000000001E-2</v>
      </c>
      <c r="O81" s="96">
        <v>127682.99999999999</v>
      </c>
      <c r="P81" s="98">
        <v>101.1</v>
      </c>
      <c r="Q81" s="86"/>
      <c r="R81" s="96">
        <v>129.08752999999999</v>
      </c>
      <c r="S81" s="97">
        <v>1.7949467700011386E-4</v>
      </c>
      <c r="T81" s="97">
        <v>1.0845242617821286E-3</v>
      </c>
      <c r="U81" s="97">
        <f>R81/'סכום נכסי הקרן'!$C$42</f>
        <v>2.1069080593132125E-4</v>
      </c>
    </row>
    <row r="82" spans="2:21" s="134" customFormat="1">
      <c r="B82" s="89" t="s">
        <v>491</v>
      </c>
      <c r="C82" s="86" t="s">
        <v>492</v>
      </c>
      <c r="D82" s="99" t="s">
        <v>131</v>
      </c>
      <c r="E82" s="99" t="s">
        <v>323</v>
      </c>
      <c r="F82" s="99" t="s">
        <v>493</v>
      </c>
      <c r="G82" s="99" t="s">
        <v>379</v>
      </c>
      <c r="H82" s="86" t="s">
        <v>477</v>
      </c>
      <c r="I82" s="86" t="s">
        <v>327</v>
      </c>
      <c r="J82" s="86"/>
      <c r="K82" s="96">
        <v>1.03</v>
      </c>
      <c r="L82" s="99" t="s">
        <v>175</v>
      </c>
      <c r="M82" s="100">
        <v>4.8000000000000001E-2</v>
      </c>
      <c r="N82" s="100">
        <v>1.9999999999999998E-4</v>
      </c>
      <c r="O82" s="96">
        <v>0.8</v>
      </c>
      <c r="P82" s="98">
        <v>112.85</v>
      </c>
      <c r="Q82" s="86"/>
      <c r="R82" s="96">
        <v>8.9999999999999987E-4</v>
      </c>
      <c r="S82" s="97">
        <v>4.6641791044776118E-9</v>
      </c>
      <c r="T82" s="97">
        <v>7.5613177787499363E-9</v>
      </c>
      <c r="U82" s="97">
        <f>R82/'סכום נכסי הקרן'!$C$42</f>
        <v>1.4689391402731861E-9</v>
      </c>
    </row>
    <row r="83" spans="2:21" s="134" customFormat="1">
      <c r="B83" s="89" t="s">
        <v>494</v>
      </c>
      <c r="C83" s="86" t="s">
        <v>495</v>
      </c>
      <c r="D83" s="99" t="s">
        <v>131</v>
      </c>
      <c r="E83" s="99" t="s">
        <v>323</v>
      </c>
      <c r="F83" s="99" t="s">
        <v>493</v>
      </c>
      <c r="G83" s="99" t="s">
        <v>379</v>
      </c>
      <c r="H83" s="86" t="s">
        <v>477</v>
      </c>
      <c r="I83" s="86" t="s">
        <v>327</v>
      </c>
      <c r="J83" s="86"/>
      <c r="K83" s="96">
        <v>3.96</v>
      </c>
      <c r="L83" s="99" t="s">
        <v>175</v>
      </c>
      <c r="M83" s="100">
        <v>3.2899999999999999E-2</v>
      </c>
      <c r="N83" s="100">
        <v>8.0000000000000002E-3</v>
      </c>
      <c r="O83" s="96">
        <v>0.23999999999999996</v>
      </c>
      <c r="P83" s="98">
        <v>111.43</v>
      </c>
      <c r="Q83" s="86"/>
      <c r="R83" s="96">
        <v>2.5999999999999998E-4</v>
      </c>
      <c r="S83" s="97">
        <v>1.1999999999999998E-9</v>
      </c>
      <c r="T83" s="97">
        <v>2.1843806916388704E-9</v>
      </c>
      <c r="U83" s="97">
        <f>R83/'סכום נכסי הקרן'!$C$42</f>
        <v>4.2436019607892043E-10</v>
      </c>
    </row>
    <row r="84" spans="2:21" s="134" customFormat="1">
      <c r="B84" s="89" t="s">
        <v>496</v>
      </c>
      <c r="C84" s="86" t="s">
        <v>497</v>
      </c>
      <c r="D84" s="99" t="s">
        <v>131</v>
      </c>
      <c r="E84" s="99" t="s">
        <v>323</v>
      </c>
      <c r="F84" s="99" t="s">
        <v>498</v>
      </c>
      <c r="G84" s="99" t="s">
        <v>379</v>
      </c>
      <c r="H84" s="86" t="s">
        <v>477</v>
      </c>
      <c r="I84" s="86" t="s">
        <v>171</v>
      </c>
      <c r="J84" s="86"/>
      <c r="K84" s="96">
        <v>4.75</v>
      </c>
      <c r="L84" s="99" t="s">
        <v>175</v>
      </c>
      <c r="M84" s="100">
        <v>4.7500000000000001E-2</v>
      </c>
      <c r="N84" s="100">
        <v>1.0300000000000002E-2</v>
      </c>
      <c r="O84" s="96">
        <v>1960998.9999999998</v>
      </c>
      <c r="P84" s="98">
        <v>145.69999999999999</v>
      </c>
      <c r="Q84" s="86"/>
      <c r="R84" s="96">
        <v>2857.1755099999991</v>
      </c>
      <c r="S84" s="97">
        <v>1.0390499655592645E-3</v>
      </c>
      <c r="T84" s="97">
        <v>2.4004457756413234E-2</v>
      </c>
      <c r="U84" s="97">
        <f>R84/'סכום נכסי הקרן'!$C$42</f>
        <v>4.6633521525211129E-3</v>
      </c>
    </row>
    <row r="85" spans="2:21" s="134" customFormat="1">
      <c r="B85" s="89" t="s">
        <v>499</v>
      </c>
      <c r="C85" s="86" t="s">
        <v>500</v>
      </c>
      <c r="D85" s="99" t="s">
        <v>131</v>
      </c>
      <c r="E85" s="99" t="s">
        <v>323</v>
      </c>
      <c r="F85" s="99" t="s">
        <v>501</v>
      </c>
      <c r="G85" s="99" t="s">
        <v>379</v>
      </c>
      <c r="H85" s="86" t="s">
        <v>477</v>
      </c>
      <c r="I85" s="86" t="s">
        <v>171</v>
      </c>
      <c r="J85" s="86"/>
      <c r="K85" s="96">
        <v>1.2000000000000002</v>
      </c>
      <c r="L85" s="99" t="s">
        <v>175</v>
      </c>
      <c r="M85" s="100">
        <v>6.5000000000000002E-2</v>
      </c>
      <c r="N85" s="100">
        <v>-1E-3</v>
      </c>
      <c r="O85" s="96">
        <v>378892.80999999994</v>
      </c>
      <c r="P85" s="98">
        <v>124.22</v>
      </c>
      <c r="Q85" s="86"/>
      <c r="R85" s="96">
        <v>470.66063999999989</v>
      </c>
      <c r="S85" s="97">
        <v>5.9362170716459307E-4</v>
      </c>
      <c r="T85" s="97">
        <v>3.9542385166553588E-3</v>
      </c>
      <c r="U85" s="97">
        <f>R85/'סכום נכסי הקרן'!$C$42</f>
        <v>7.6819092875780827E-4</v>
      </c>
    </row>
    <row r="86" spans="2:21" s="134" customFormat="1">
      <c r="B86" s="89" t="s">
        <v>502</v>
      </c>
      <c r="C86" s="86" t="s">
        <v>503</v>
      </c>
      <c r="D86" s="99" t="s">
        <v>131</v>
      </c>
      <c r="E86" s="99" t="s">
        <v>323</v>
      </c>
      <c r="F86" s="99" t="s">
        <v>501</v>
      </c>
      <c r="G86" s="99" t="s">
        <v>379</v>
      </c>
      <c r="H86" s="86" t="s">
        <v>477</v>
      </c>
      <c r="I86" s="86" t="s">
        <v>171</v>
      </c>
      <c r="J86" s="86"/>
      <c r="K86" s="96">
        <v>6.65</v>
      </c>
      <c r="L86" s="99" t="s">
        <v>175</v>
      </c>
      <c r="M86" s="100">
        <v>0.04</v>
      </c>
      <c r="N86" s="100">
        <v>2.5600000000000005E-2</v>
      </c>
      <c r="O86" s="96">
        <v>256242.99999999997</v>
      </c>
      <c r="P86" s="98">
        <v>109.7</v>
      </c>
      <c r="Q86" s="86"/>
      <c r="R86" s="96">
        <v>281.09856999999994</v>
      </c>
      <c r="S86" s="97">
        <v>8.663294116135601E-5</v>
      </c>
      <c r="T86" s="97">
        <v>2.3616395721357589E-3</v>
      </c>
      <c r="U86" s="97">
        <f>R86/'סכום נכסי הקרן'!$C$42</f>
        <v>4.5879632416424664E-4</v>
      </c>
    </row>
    <row r="87" spans="2:21" s="134" customFormat="1">
      <c r="B87" s="89" t="s">
        <v>504</v>
      </c>
      <c r="C87" s="86" t="s">
        <v>505</v>
      </c>
      <c r="D87" s="99" t="s">
        <v>131</v>
      </c>
      <c r="E87" s="99" t="s">
        <v>323</v>
      </c>
      <c r="F87" s="99" t="s">
        <v>501</v>
      </c>
      <c r="G87" s="99" t="s">
        <v>379</v>
      </c>
      <c r="H87" s="86" t="s">
        <v>477</v>
      </c>
      <c r="I87" s="86" t="s">
        <v>171</v>
      </c>
      <c r="J87" s="86"/>
      <c r="K87" s="96">
        <v>6.9399999999999995</v>
      </c>
      <c r="L87" s="99" t="s">
        <v>175</v>
      </c>
      <c r="M87" s="100">
        <v>2.7799999999999998E-2</v>
      </c>
      <c r="N87" s="100">
        <v>2.7300000000000001E-2</v>
      </c>
      <c r="O87" s="96">
        <v>475886.99999999994</v>
      </c>
      <c r="P87" s="98">
        <v>101.78</v>
      </c>
      <c r="Q87" s="86"/>
      <c r="R87" s="96">
        <v>484.35778999999991</v>
      </c>
      <c r="S87" s="97">
        <v>5.530624388407103E-4</v>
      </c>
      <c r="T87" s="97">
        <v>4.0693146320033638E-3</v>
      </c>
      <c r="U87" s="97">
        <f>R87/'סכום נכסי הקרן'!$C$42</f>
        <v>7.9054679514135601E-4</v>
      </c>
    </row>
    <row r="88" spans="2:21" s="134" customFormat="1">
      <c r="B88" s="89" t="s">
        <v>506</v>
      </c>
      <c r="C88" s="86" t="s">
        <v>507</v>
      </c>
      <c r="D88" s="99" t="s">
        <v>131</v>
      </c>
      <c r="E88" s="99" t="s">
        <v>323</v>
      </c>
      <c r="F88" s="99" t="s">
        <v>501</v>
      </c>
      <c r="G88" s="99" t="s">
        <v>379</v>
      </c>
      <c r="H88" s="86" t="s">
        <v>477</v>
      </c>
      <c r="I88" s="86" t="s">
        <v>171</v>
      </c>
      <c r="J88" s="86"/>
      <c r="K88" s="96">
        <v>1.8100000000000003</v>
      </c>
      <c r="L88" s="99" t="s">
        <v>175</v>
      </c>
      <c r="M88" s="100">
        <v>5.0999999999999997E-2</v>
      </c>
      <c r="N88" s="100">
        <v>8.3999999999999995E-3</v>
      </c>
      <c r="O88" s="96">
        <v>587133.99999999988</v>
      </c>
      <c r="P88" s="98">
        <v>129.46</v>
      </c>
      <c r="Q88" s="86"/>
      <c r="R88" s="96">
        <v>760.10361999999986</v>
      </c>
      <c r="S88" s="97">
        <v>2.8377016274391901E-4</v>
      </c>
      <c r="T88" s="97">
        <v>6.3859833506646497E-3</v>
      </c>
      <c r="U88" s="97">
        <f>R88/'סכום נכסי הקרן'!$C$42</f>
        <v>1.2406066200903738E-3</v>
      </c>
    </row>
    <row r="89" spans="2:21" s="134" customFormat="1">
      <c r="B89" s="89" t="s">
        <v>508</v>
      </c>
      <c r="C89" s="86" t="s">
        <v>509</v>
      </c>
      <c r="D89" s="99" t="s">
        <v>131</v>
      </c>
      <c r="E89" s="99" t="s">
        <v>323</v>
      </c>
      <c r="F89" s="99" t="s">
        <v>433</v>
      </c>
      <c r="G89" s="99" t="s">
        <v>434</v>
      </c>
      <c r="H89" s="86" t="s">
        <v>477</v>
      </c>
      <c r="I89" s="86" t="s">
        <v>327</v>
      </c>
      <c r="J89" s="86"/>
      <c r="K89" s="96">
        <v>4.5500000000000007</v>
      </c>
      <c r="L89" s="99" t="s">
        <v>175</v>
      </c>
      <c r="M89" s="100">
        <v>3.85E-2</v>
      </c>
      <c r="N89" s="100">
        <v>7.000000000000001E-3</v>
      </c>
      <c r="O89" s="96">
        <v>286041.99999999994</v>
      </c>
      <c r="P89" s="98">
        <v>119.27</v>
      </c>
      <c r="Q89" s="86"/>
      <c r="R89" s="96">
        <v>341.16230999999993</v>
      </c>
      <c r="S89" s="97">
        <v>1.1940961201414935E-3</v>
      </c>
      <c r="T89" s="97">
        <v>2.8662629333804407E-3</v>
      </c>
      <c r="U89" s="97">
        <f>R89/'סכום נכסי הקרן'!$C$42</f>
        <v>5.5682963371668243E-4</v>
      </c>
    </row>
    <row r="90" spans="2:21" s="134" customFormat="1">
      <c r="B90" s="89" t="s">
        <v>510</v>
      </c>
      <c r="C90" s="86" t="s">
        <v>511</v>
      </c>
      <c r="D90" s="99" t="s">
        <v>131</v>
      </c>
      <c r="E90" s="99" t="s">
        <v>323</v>
      </c>
      <c r="F90" s="99" t="s">
        <v>433</v>
      </c>
      <c r="G90" s="99" t="s">
        <v>434</v>
      </c>
      <c r="H90" s="86" t="s">
        <v>477</v>
      </c>
      <c r="I90" s="86" t="s">
        <v>327</v>
      </c>
      <c r="J90" s="86"/>
      <c r="K90" s="96">
        <v>1.8699999999999999</v>
      </c>
      <c r="L90" s="99" t="s">
        <v>175</v>
      </c>
      <c r="M90" s="100">
        <v>3.9E-2</v>
      </c>
      <c r="N90" s="100">
        <v>2.9999999999999997E-4</v>
      </c>
      <c r="O90" s="96">
        <v>215468.99999999997</v>
      </c>
      <c r="P90" s="98">
        <v>116.7</v>
      </c>
      <c r="Q90" s="86"/>
      <c r="R90" s="96">
        <v>251.45230999999995</v>
      </c>
      <c r="S90" s="97">
        <v>1.0825819903784557E-3</v>
      </c>
      <c r="T90" s="97">
        <v>2.1125675801230447E-3</v>
      </c>
      <c r="U90" s="97">
        <f>R90/'סכום נכסי הקרן'!$C$42</f>
        <v>4.1040904452345185E-4</v>
      </c>
    </row>
    <row r="91" spans="2:21" s="134" customFormat="1">
      <c r="B91" s="89" t="s">
        <v>512</v>
      </c>
      <c r="C91" s="86" t="s">
        <v>513</v>
      </c>
      <c r="D91" s="99" t="s">
        <v>131</v>
      </c>
      <c r="E91" s="99" t="s">
        <v>323</v>
      </c>
      <c r="F91" s="99" t="s">
        <v>433</v>
      </c>
      <c r="G91" s="99" t="s">
        <v>434</v>
      </c>
      <c r="H91" s="86" t="s">
        <v>477</v>
      </c>
      <c r="I91" s="86" t="s">
        <v>327</v>
      </c>
      <c r="J91" s="86"/>
      <c r="K91" s="96">
        <v>2.79</v>
      </c>
      <c r="L91" s="99" t="s">
        <v>175</v>
      </c>
      <c r="M91" s="100">
        <v>3.9E-2</v>
      </c>
      <c r="N91" s="100">
        <v>2.3999999999999998E-3</v>
      </c>
      <c r="O91" s="96">
        <v>276054.99999999994</v>
      </c>
      <c r="P91" s="98">
        <v>120.18</v>
      </c>
      <c r="Q91" s="86"/>
      <c r="R91" s="96">
        <v>331.76288999999997</v>
      </c>
      <c r="S91" s="97">
        <v>6.9181081741462151E-4</v>
      </c>
      <c r="T91" s="97">
        <v>2.7872940427627326E-3</v>
      </c>
      <c r="U91" s="97">
        <f>R91/'סכום נכסי הקרן'!$C$42</f>
        <v>5.4148832712349736E-4</v>
      </c>
    </row>
    <row r="92" spans="2:21" s="134" customFormat="1">
      <c r="B92" s="89" t="s">
        <v>514</v>
      </c>
      <c r="C92" s="86" t="s">
        <v>515</v>
      </c>
      <c r="D92" s="99" t="s">
        <v>131</v>
      </c>
      <c r="E92" s="99" t="s">
        <v>323</v>
      </c>
      <c r="F92" s="99" t="s">
        <v>433</v>
      </c>
      <c r="G92" s="99" t="s">
        <v>434</v>
      </c>
      <c r="H92" s="86" t="s">
        <v>477</v>
      </c>
      <c r="I92" s="86" t="s">
        <v>327</v>
      </c>
      <c r="J92" s="86"/>
      <c r="K92" s="96">
        <v>5.39</v>
      </c>
      <c r="L92" s="99" t="s">
        <v>175</v>
      </c>
      <c r="M92" s="100">
        <v>3.85E-2</v>
      </c>
      <c r="N92" s="100">
        <v>1.03E-2</v>
      </c>
      <c r="O92" s="96">
        <v>200776.99999999997</v>
      </c>
      <c r="P92" s="98">
        <v>120.25</v>
      </c>
      <c r="Q92" s="86"/>
      <c r="R92" s="96">
        <v>241.43434999999997</v>
      </c>
      <c r="S92" s="97">
        <v>8.0310799999999986E-4</v>
      </c>
      <c r="T92" s="97">
        <v>2.0284020478399272E-3</v>
      </c>
      <c r="U92" s="97">
        <f>R92/'סכום נכסי הקרן'!$C$42</f>
        <v>3.9405818502379503E-4</v>
      </c>
    </row>
    <row r="93" spans="2:21" s="134" customFormat="1">
      <c r="B93" s="89" t="s">
        <v>516</v>
      </c>
      <c r="C93" s="86" t="s">
        <v>517</v>
      </c>
      <c r="D93" s="99" t="s">
        <v>131</v>
      </c>
      <c r="E93" s="99" t="s">
        <v>323</v>
      </c>
      <c r="F93" s="99" t="s">
        <v>518</v>
      </c>
      <c r="G93" s="99" t="s">
        <v>434</v>
      </c>
      <c r="H93" s="86" t="s">
        <v>477</v>
      </c>
      <c r="I93" s="86" t="s">
        <v>171</v>
      </c>
      <c r="J93" s="86"/>
      <c r="K93" s="96">
        <v>2.9200000000000004</v>
      </c>
      <c r="L93" s="99" t="s">
        <v>175</v>
      </c>
      <c r="M93" s="100">
        <v>3.7499999999999999E-2</v>
      </c>
      <c r="N93" s="100">
        <v>3.9000000000000003E-3</v>
      </c>
      <c r="O93" s="96">
        <v>943897.99999999988</v>
      </c>
      <c r="P93" s="98">
        <v>120.35</v>
      </c>
      <c r="Q93" s="86"/>
      <c r="R93" s="96">
        <v>1135.9811799999998</v>
      </c>
      <c r="S93" s="97">
        <v>1.2184024912672631E-3</v>
      </c>
      <c r="T93" s="97">
        <v>9.5439052140659231E-3</v>
      </c>
      <c r="U93" s="97">
        <f>R93/'סכום נכסי הקרן'!$C$42</f>
        <v>1.8540969087952437E-3</v>
      </c>
    </row>
    <row r="94" spans="2:21" s="134" customFormat="1">
      <c r="B94" s="89" t="s">
        <v>519</v>
      </c>
      <c r="C94" s="86" t="s">
        <v>520</v>
      </c>
      <c r="D94" s="99" t="s">
        <v>131</v>
      </c>
      <c r="E94" s="99" t="s">
        <v>323</v>
      </c>
      <c r="F94" s="99" t="s">
        <v>518</v>
      </c>
      <c r="G94" s="99" t="s">
        <v>434</v>
      </c>
      <c r="H94" s="86" t="s">
        <v>477</v>
      </c>
      <c r="I94" s="86" t="s">
        <v>171</v>
      </c>
      <c r="J94" s="86"/>
      <c r="K94" s="96">
        <v>6.51</v>
      </c>
      <c r="L94" s="99" t="s">
        <v>175</v>
      </c>
      <c r="M94" s="100">
        <v>2.4799999999999999E-2</v>
      </c>
      <c r="N94" s="100">
        <v>1.23E-2</v>
      </c>
      <c r="O94" s="96">
        <v>899669.99999999988</v>
      </c>
      <c r="P94" s="98">
        <v>109.72</v>
      </c>
      <c r="Q94" s="86"/>
      <c r="R94" s="96">
        <v>987.1179699999999</v>
      </c>
      <c r="S94" s="97">
        <v>2.1244375297971622E-3</v>
      </c>
      <c r="T94" s="97">
        <v>8.2932362847606064E-3</v>
      </c>
      <c r="U94" s="97">
        <f>R94/'סכום נכסי הקרן'!$C$42</f>
        <v>1.611129135777792E-3</v>
      </c>
    </row>
    <row r="95" spans="2:21" s="134" customFormat="1">
      <c r="B95" s="89" t="s">
        <v>521</v>
      </c>
      <c r="C95" s="86" t="s">
        <v>522</v>
      </c>
      <c r="D95" s="99" t="s">
        <v>131</v>
      </c>
      <c r="E95" s="99" t="s">
        <v>323</v>
      </c>
      <c r="F95" s="99" t="s">
        <v>523</v>
      </c>
      <c r="G95" s="99" t="s">
        <v>379</v>
      </c>
      <c r="H95" s="86" t="s">
        <v>477</v>
      </c>
      <c r="I95" s="86" t="s">
        <v>327</v>
      </c>
      <c r="J95" s="86"/>
      <c r="K95" s="96">
        <v>5.14</v>
      </c>
      <c r="L95" s="99" t="s">
        <v>175</v>
      </c>
      <c r="M95" s="100">
        <v>2.8500000000000001E-2</v>
      </c>
      <c r="N95" s="100">
        <v>1.2800000000000001E-2</v>
      </c>
      <c r="O95" s="96">
        <v>1640750.9999999998</v>
      </c>
      <c r="P95" s="98">
        <v>111.01</v>
      </c>
      <c r="Q95" s="86"/>
      <c r="R95" s="96">
        <v>1821.3976399999997</v>
      </c>
      <c r="S95" s="97">
        <v>2.4022708638360172E-3</v>
      </c>
      <c r="T95" s="97">
        <v>1.5302407063894638E-2</v>
      </c>
      <c r="U95" s="97">
        <f>R95/'סכום נכסי הקרן'!$C$42</f>
        <v>2.9728025371080109E-3</v>
      </c>
    </row>
    <row r="96" spans="2:21" s="134" customFormat="1">
      <c r="B96" s="89" t="s">
        <v>524</v>
      </c>
      <c r="C96" s="86" t="s">
        <v>525</v>
      </c>
      <c r="D96" s="99" t="s">
        <v>131</v>
      </c>
      <c r="E96" s="99" t="s">
        <v>323</v>
      </c>
      <c r="F96" s="99" t="s">
        <v>526</v>
      </c>
      <c r="G96" s="99" t="s">
        <v>379</v>
      </c>
      <c r="H96" s="86" t="s">
        <v>477</v>
      </c>
      <c r="I96" s="86" t="s">
        <v>327</v>
      </c>
      <c r="J96" s="86"/>
      <c r="K96" s="96">
        <v>7.18</v>
      </c>
      <c r="L96" s="99" t="s">
        <v>175</v>
      </c>
      <c r="M96" s="100">
        <v>1.3999999999999999E-2</v>
      </c>
      <c r="N96" s="100">
        <v>1.5700000000000002E-2</v>
      </c>
      <c r="O96" s="96">
        <v>319999.99999999994</v>
      </c>
      <c r="P96" s="98">
        <v>99.41</v>
      </c>
      <c r="Q96" s="86"/>
      <c r="R96" s="96">
        <v>318.11201999999997</v>
      </c>
      <c r="S96" s="97">
        <v>1.2618296529968453E-3</v>
      </c>
      <c r="T96" s="97">
        <v>2.6726067471778392E-3</v>
      </c>
      <c r="U96" s="97">
        <f>R96/'סכום נכסי הקרן'!$C$42</f>
        <v>5.1920799685485175E-4</v>
      </c>
    </row>
    <row r="97" spans="2:21" s="134" customFormat="1">
      <c r="B97" s="89" t="s">
        <v>527</v>
      </c>
      <c r="C97" s="86" t="s">
        <v>528</v>
      </c>
      <c r="D97" s="99" t="s">
        <v>131</v>
      </c>
      <c r="E97" s="99" t="s">
        <v>323</v>
      </c>
      <c r="F97" s="99" t="s">
        <v>336</v>
      </c>
      <c r="G97" s="99" t="s">
        <v>331</v>
      </c>
      <c r="H97" s="86" t="s">
        <v>477</v>
      </c>
      <c r="I97" s="86" t="s">
        <v>171</v>
      </c>
      <c r="J97" s="86"/>
      <c r="K97" s="96">
        <v>4.3699999999999992</v>
      </c>
      <c r="L97" s="99" t="s">
        <v>175</v>
      </c>
      <c r="M97" s="100">
        <v>1.06E-2</v>
      </c>
      <c r="N97" s="100">
        <v>1.3899999999999999E-2</v>
      </c>
      <c r="O97" s="96">
        <f>600000/50000</f>
        <v>12</v>
      </c>
      <c r="P97" s="98">
        <v>5001994</v>
      </c>
      <c r="Q97" s="86"/>
      <c r="R97" s="96">
        <v>600.23927999999989</v>
      </c>
      <c r="S97" s="97">
        <f>4418.58752485455%/50000</f>
        <v>8.8371750497091004E-4</v>
      </c>
      <c r="T97" s="97">
        <v>5.042888821520067E-3</v>
      </c>
      <c r="U97" s="97">
        <f>R97/'סכום נכסי הקרן'!$C$42</f>
        <v>9.7968330213488468E-4</v>
      </c>
    </row>
    <row r="98" spans="2:21" s="134" customFormat="1">
      <c r="B98" s="89" t="s">
        <v>529</v>
      </c>
      <c r="C98" s="86" t="s">
        <v>530</v>
      </c>
      <c r="D98" s="99" t="s">
        <v>131</v>
      </c>
      <c r="E98" s="99" t="s">
        <v>323</v>
      </c>
      <c r="F98" s="99" t="s">
        <v>448</v>
      </c>
      <c r="G98" s="99" t="s">
        <v>379</v>
      </c>
      <c r="H98" s="86" t="s">
        <v>477</v>
      </c>
      <c r="I98" s="86" t="s">
        <v>327</v>
      </c>
      <c r="J98" s="86"/>
      <c r="K98" s="96">
        <v>2.67</v>
      </c>
      <c r="L98" s="99" t="s">
        <v>175</v>
      </c>
      <c r="M98" s="100">
        <v>4.9000000000000002E-2</v>
      </c>
      <c r="N98" s="100">
        <v>6.6E-3</v>
      </c>
      <c r="O98" s="96">
        <v>306649.22999999992</v>
      </c>
      <c r="P98" s="98">
        <v>116.15</v>
      </c>
      <c r="Q98" s="86"/>
      <c r="R98" s="96">
        <v>356.17305999999996</v>
      </c>
      <c r="S98" s="97">
        <v>3.8426454479257975E-4</v>
      </c>
      <c r="T98" s="97">
        <v>2.9923752120997417E-3</v>
      </c>
      <c r="U98" s="97">
        <f>R98/'סכום נכסי הקרן'!$C$42</f>
        <v>5.8132949838318878E-4</v>
      </c>
    </row>
    <row r="99" spans="2:21" s="134" customFormat="1">
      <c r="B99" s="89" t="s">
        <v>531</v>
      </c>
      <c r="C99" s="86" t="s">
        <v>532</v>
      </c>
      <c r="D99" s="99" t="s">
        <v>131</v>
      </c>
      <c r="E99" s="99" t="s">
        <v>323</v>
      </c>
      <c r="F99" s="99" t="s">
        <v>448</v>
      </c>
      <c r="G99" s="99" t="s">
        <v>379</v>
      </c>
      <c r="H99" s="86" t="s">
        <v>477</v>
      </c>
      <c r="I99" s="86" t="s">
        <v>327</v>
      </c>
      <c r="J99" s="86"/>
      <c r="K99" s="96">
        <v>6.1099999999999994</v>
      </c>
      <c r="L99" s="99" t="s">
        <v>175</v>
      </c>
      <c r="M99" s="100">
        <v>2.3E-2</v>
      </c>
      <c r="N99" s="100">
        <v>1.9900000000000001E-2</v>
      </c>
      <c r="O99" s="96">
        <v>72243.55</v>
      </c>
      <c r="P99" s="98">
        <v>103.53</v>
      </c>
      <c r="Q99" s="96">
        <v>1.6340899999999996</v>
      </c>
      <c r="R99" s="96">
        <v>76.442589999999981</v>
      </c>
      <c r="S99" s="97">
        <v>5.122307757044608E-5</v>
      </c>
      <c r="T99" s="97">
        <v>6.4222968313410215E-4</v>
      </c>
      <c r="U99" s="97">
        <f>R99/'סכום נכסי הקרן'!$C$42</f>
        <v>1.2476612492761738E-4</v>
      </c>
    </row>
    <row r="100" spans="2:21" s="134" customFormat="1">
      <c r="B100" s="89" t="s">
        <v>533</v>
      </c>
      <c r="C100" s="86" t="s">
        <v>534</v>
      </c>
      <c r="D100" s="99" t="s">
        <v>131</v>
      </c>
      <c r="E100" s="99" t="s">
        <v>323</v>
      </c>
      <c r="F100" s="99" t="s">
        <v>448</v>
      </c>
      <c r="G100" s="99" t="s">
        <v>379</v>
      </c>
      <c r="H100" s="86" t="s">
        <v>477</v>
      </c>
      <c r="I100" s="86" t="s">
        <v>327</v>
      </c>
      <c r="J100" s="86"/>
      <c r="K100" s="96">
        <v>2.56</v>
      </c>
      <c r="L100" s="99" t="s">
        <v>175</v>
      </c>
      <c r="M100" s="100">
        <v>5.8499999999999996E-2</v>
      </c>
      <c r="N100" s="100">
        <v>6.000000000000001E-3</v>
      </c>
      <c r="O100" s="96">
        <v>174735.43999999997</v>
      </c>
      <c r="P100" s="98">
        <v>123.86</v>
      </c>
      <c r="Q100" s="86"/>
      <c r="R100" s="96">
        <v>216.42731999999995</v>
      </c>
      <c r="S100" s="97">
        <v>1.483602027558011E-4</v>
      </c>
      <c r="T100" s="97">
        <v>1.8183063805813349E-3</v>
      </c>
      <c r="U100" s="97">
        <f>R100/'סכום נכסי הקרן'!$C$42</f>
        <v>3.5324284596936637E-4</v>
      </c>
    </row>
    <row r="101" spans="2:21" s="134" customFormat="1">
      <c r="B101" s="89" t="s">
        <v>535</v>
      </c>
      <c r="C101" s="86" t="s">
        <v>536</v>
      </c>
      <c r="D101" s="99" t="s">
        <v>131</v>
      </c>
      <c r="E101" s="99" t="s">
        <v>323</v>
      </c>
      <c r="F101" s="99" t="s">
        <v>448</v>
      </c>
      <c r="G101" s="99" t="s">
        <v>379</v>
      </c>
      <c r="H101" s="86" t="s">
        <v>477</v>
      </c>
      <c r="I101" s="86" t="s">
        <v>327</v>
      </c>
      <c r="J101" s="86"/>
      <c r="K101" s="96">
        <v>7.5500000000000007</v>
      </c>
      <c r="L101" s="99" t="s">
        <v>175</v>
      </c>
      <c r="M101" s="100">
        <v>2.2499999999999999E-2</v>
      </c>
      <c r="N101" s="100">
        <v>2.2000000000000002E-2</v>
      </c>
      <c r="O101" s="96">
        <v>242999.99999999997</v>
      </c>
      <c r="P101" s="98">
        <v>101.73</v>
      </c>
      <c r="Q101" s="96">
        <v>1.7754099999999997</v>
      </c>
      <c r="R101" s="96">
        <v>248.97931999999994</v>
      </c>
      <c r="S101" s="97">
        <v>1.2923263469710102E-3</v>
      </c>
      <c r="T101" s="97">
        <v>2.0917908431745216E-3</v>
      </c>
      <c r="U101" s="97">
        <f>R101/'סכום נכסי הקרן'!$C$42</f>
        <v>4.0637274251844718E-4</v>
      </c>
    </row>
    <row r="102" spans="2:21" s="134" customFormat="1">
      <c r="B102" s="89" t="s">
        <v>537</v>
      </c>
      <c r="C102" s="86" t="s">
        <v>538</v>
      </c>
      <c r="D102" s="99" t="s">
        <v>131</v>
      </c>
      <c r="E102" s="99" t="s">
        <v>323</v>
      </c>
      <c r="F102" s="99" t="s">
        <v>539</v>
      </c>
      <c r="G102" s="99" t="s">
        <v>434</v>
      </c>
      <c r="H102" s="86" t="s">
        <v>477</v>
      </c>
      <c r="I102" s="86" t="s">
        <v>171</v>
      </c>
      <c r="J102" s="86"/>
      <c r="K102" s="96">
        <v>2.4600000000000004</v>
      </c>
      <c r="L102" s="99" t="s">
        <v>175</v>
      </c>
      <c r="M102" s="100">
        <v>4.0500000000000001E-2</v>
      </c>
      <c r="N102" s="100">
        <v>1.5E-3</v>
      </c>
      <c r="O102" s="96">
        <v>87109.099999999977</v>
      </c>
      <c r="P102" s="98">
        <v>132.18</v>
      </c>
      <c r="Q102" s="96">
        <v>31.550979999999996</v>
      </c>
      <c r="R102" s="96">
        <v>149.23915999999997</v>
      </c>
      <c r="S102" s="97">
        <v>5.9887401447047451E-4</v>
      </c>
      <c r="T102" s="97">
        <v>1.2538274597707847E-3</v>
      </c>
      <c r="U102" s="97">
        <f>R102/'סכום נכסי הקרן'!$C$42</f>
        <v>2.4358138153943604E-4</v>
      </c>
    </row>
    <row r="103" spans="2:21" s="134" customFormat="1">
      <c r="B103" s="89" t="s">
        <v>540</v>
      </c>
      <c r="C103" s="86" t="s">
        <v>541</v>
      </c>
      <c r="D103" s="99" t="s">
        <v>131</v>
      </c>
      <c r="E103" s="99" t="s">
        <v>323</v>
      </c>
      <c r="F103" s="99" t="s">
        <v>539</v>
      </c>
      <c r="G103" s="99" t="s">
        <v>434</v>
      </c>
      <c r="H103" s="86" t="s">
        <v>477</v>
      </c>
      <c r="I103" s="86" t="s">
        <v>171</v>
      </c>
      <c r="J103" s="86"/>
      <c r="K103" s="96">
        <v>0.53</v>
      </c>
      <c r="L103" s="99" t="s">
        <v>175</v>
      </c>
      <c r="M103" s="100">
        <v>4.2800000000000005E-2</v>
      </c>
      <c r="N103" s="100">
        <v>3.5000000000000005E-3</v>
      </c>
      <c r="O103" s="96">
        <v>249999.99999999997</v>
      </c>
      <c r="P103" s="98">
        <v>127.98</v>
      </c>
      <c r="Q103" s="86"/>
      <c r="R103" s="96">
        <v>319.94999999999993</v>
      </c>
      <c r="S103" s="97">
        <v>1.7475665432970899E-3</v>
      </c>
      <c r="T103" s="97">
        <v>2.688048470345602E-3</v>
      </c>
      <c r="U103" s="97">
        <f>R103/'סכום נכסי הקרן'!$C$42</f>
        <v>5.222078643671176E-4</v>
      </c>
    </row>
    <row r="104" spans="2:21" s="134" customFormat="1">
      <c r="B104" s="89" t="s">
        <v>542</v>
      </c>
      <c r="C104" s="86" t="s">
        <v>543</v>
      </c>
      <c r="D104" s="99" t="s">
        <v>131</v>
      </c>
      <c r="E104" s="99" t="s">
        <v>323</v>
      </c>
      <c r="F104" s="99" t="s">
        <v>544</v>
      </c>
      <c r="G104" s="99" t="s">
        <v>379</v>
      </c>
      <c r="H104" s="86" t="s">
        <v>477</v>
      </c>
      <c r="I104" s="86" t="s">
        <v>171</v>
      </c>
      <c r="J104" s="86"/>
      <c r="K104" s="96">
        <v>7.1499999999999986</v>
      </c>
      <c r="L104" s="99" t="s">
        <v>175</v>
      </c>
      <c r="M104" s="100">
        <v>1.9599999999999999E-2</v>
      </c>
      <c r="N104" s="100">
        <v>1.8899999999999997E-2</v>
      </c>
      <c r="O104" s="96">
        <v>288755.49999999994</v>
      </c>
      <c r="P104" s="98">
        <v>101.58</v>
      </c>
      <c r="Q104" s="86"/>
      <c r="R104" s="96">
        <v>293.31786</v>
      </c>
      <c r="S104" s="97">
        <v>4.4831364310038641E-4</v>
      </c>
      <c r="T104" s="97">
        <v>2.4642994996032053E-3</v>
      </c>
      <c r="U104" s="97">
        <f>R104/'סכום נכסי הקרן'!$C$42</f>
        <v>4.7874009455018979E-4</v>
      </c>
    </row>
    <row r="105" spans="2:21" s="134" customFormat="1">
      <c r="B105" s="89" t="s">
        <v>545</v>
      </c>
      <c r="C105" s="86" t="s">
        <v>546</v>
      </c>
      <c r="D105" s="99" t="s">
        <v>131</v>
      </c>
      <c r="E105" s="99" t="s">
        <v>323</v>
      </c>
      <c r="F105" s="99" t="s">
        <v>544</v>
      </c>
      <c r="G105" s="99" t="s">
        <v>379</v>
      </c>
      <c r="H105" s="86" t="s">
        <v>477</v>
      </c>
      <c r="I105" s="86" t="s">
        <v>171</v>
      </c>
      <c r="J105" s="86"/>
      <c r="K105" s="96">
        <v>4.2200000000000006</v>
      </c>
      <c r="L105" s="99" t="s">
        <v>175</v>
      </c>
      <c r="M105" s="100">
        <v>2.75E-2</v>
      </c>
      <c r="N105" s="100">
        <v>8.6E-3</v>
      </c>
      <c r="O105" s="96">
        <v>128065.21999999999</v>
      </c>
      <c r="P105" s="98">
        <v>109.31</v>
      </c>
      <c r="Q105" s="86"/>
      <c r="R105" s="96">
        <v>139.98809999999997</v>
      </c>
      <c r="S105" s="97">
        <v>2.689024343896195E-4</v>
      </c>
      <c r="T105" s="97">
        <v>1.1761050103815821E-3</v>
      </c>
      <c r="U105" s="97">
        <f>R105/'סכום נכסי הקרן'!$C$42</f>
        <v>2.2848222140275199E-4</v>
      </c>
    </row>
    <row r="106" spans="2:21" s="134" customFormat="1">
      <c r="B106" s="89" t="s">
        <v>547</v>
      </c>
      <c r="C106" s="86" t="s">
        <v>548</v>
      </c>
      <c r="D106" s="99" t="s">
        <v>131</v>
      </c>
      <c r="E106" s="99" t="s">
        <v>323</v>
      </c>
      <c r="F106" s="99" t="s">
        <v>351</v>
      </c>
      <c r="G106" s="99" t="s">
        <v>331</v>
      </c>
      <c r="H106" s="86" t="s">
        <v>477</v>
      </c>
      <c r="I106" s="86" t="s">
        <v>171</v>
      </c>
      <c r="J106" s="86"/>
      <c r="K106" s="96">
        <v>4.71</v>
      </c>
      <c r="L106" s="99" t="s">
        <v>175</v>
      </c>
      <c r="M106" s="100">
        <v>1.4199999999999999E-2</v>
      </c>
      <c r="N106" s="100">
        <v>1.4200000000000004E-2</v>
      </c>
      <c r="O106" s="96">
        <f>850000/50000</f>
        <v>17</v>
      </c>
      <c r="P106" s="98">
        <v>5046567</v>
      </c>
      <c r="Q106" s="86"/>
      <c r="R106" s="96">
        <v>857.9164599999998</v>
      </c>
      <c r="S106" s="97">
        <f>4010.75826923984%/50000</f>
        <v>8.0215165384796804E-4</v>
      </c>
      <c r="T106" s="97">
        <v>7.2077544240891191E-3</v>
      </c>
      <c r="U106" s="97">
        <f>R106/'סכום נכסי הקרן'!$C$42</f>
        <v>1.400252296865128E-3</v>
      </c>
    </row>
    <row r="107" spans="2:21" s="134" customFormat="1">
      <c r="B107" s="89" t="s">
        <v>549</v>
      </c>
      <c r="C107" s="86" t="s">
        <v>550</v>
      </c>
      <c r="D107" s="99" t="s">
        <v>131</v>
      </c>
      <c r="E107" s="99" t="s">
        <v>323</v>
      </c>
      <c r="F107" s="99" t="s">
        <v>351</v>
      </c>
      <c r="G107" s="99" t="s">
        <v>331</v>
      </c>
      <c r="H107" s="86" t="s">
        <v>477</v>
      </c>
      <c r="I107" s="86" t="s">
        <v>171</v>
      </c>
      <c r="J107" s="86"/>
      <c r="K107" s="96">
        <v>5.31</v>
      </c>
      <c r="L107" s="99" t="s">
        <v>175</v>
      </c>
      <c r="M107" s="100">
        <v>1.5900000000000001E-2</v>
      </c>
      <c r="N107" s="100">
        <v>1.6200000000000003E-2</v>
      </c>
      <c r="O107" s="96">
        <f>650000/50000</f>
        <v>13</v>
      </c>
      <c r="P107" s="98">
        <v>4995000</v>
      </c>
      <c r="Q107" s="86"/>
      <c r="R107" s="96">
        <v>649.35001999999986</v>
      </c>
      <c r="S107" s="97">
        <f>4342.01736806947%/50000</f>
        <v>8.6840347361389388E-4</v>
      </c>
      <c r="T107" s="97">
        <v>5.4554909453973623E-3</v>
      </c>
      <c r="U107" s="97">
        <f>R107/'סכום נכסי הקרן'!$C$42</f>
        <v>1.0598396223501956E-3</v>
      </c>
    </row>
    <row r="108" spans="2:21" s="134" customFormat="1">
      <c r="B108" s="89" t="s">
        <v>551</v>
      </c>
      <c r="C108" s="86" t="s">
        <v>552</v>
      </c>
      <c r="D108" s="99" t="s">
        <v>131</v>
      </c>
      <c r="E108" s="99" t="s">
        <v>323</v>
      </c>
      <c r="F108" s="99" t="s">
        <v>553</v>
      </c>
      <c r="G108" s="99" t="s">
        <v>554</v>
      </c>
      <c r="H108" s="86" t="s">
        <v>477</v>
      </c>
      <c r="I108" s="86" t="s">
        <v>327</v>
      </c>
      <c r="J108" s="86"/>
      <c r="K108" s="96">
        <v>5.169999999999999</v>
      </c>
      <c r="L108" s="99" t="s">
        <v>175</v>
      </c>
      <c r="M108" s="100">
        <v>1.9400000000000001E-2</v>
      </c>
      <c r="N108" s="100">
        <v>1.04E-2</v>
      </c>
      <c r="O108" s="96">
        <v>654496.29999999993</v>
      </c>
      <c r="P108" s="98">
        <v>105.68</v>
      </c>
      <c r="Q108" s="86"/>
      <c r="R108" s="96">
        <v>691.67168000000004</v>
      </c>
      <c r="S108" s="97">
        <v>9.8805154960827446E-4</v>
      </c>
      <c r="T108" s="97">
        <v>5.8110548567131522E-3</v>
      </c>
      <c r="U108" s="97">
        <f>R108/'סכום נכסי הקרן'!$C$42</f>
        <v>1.1289151144116783E-3</v>
      </c>
    </row>
    <row r="109" spans="2:21" s="134" customFormat="1">
      <c r="B109" s="89" t="s">
        <v>555</v>
      </c>
      <c r="C109" s="86" t="s">
        <v>556</v>
      </c>
      <c r="D109" s="99" t="s">
        <v>131</v>
      </c>
      <c r="E109" s="99" t="s">
        <v>323</v>
      </c>
      <c r="F109" s="99" t="s">
        <v>553</v>
      </c>
      <c r="G109" s="99" t="s">
        <v>554</v>
      </c>
      <c r="H109" s="86" t="s">
        <v>477</v>
      </c>
      <c r="I109" s="86" t="s">
        <v>327</v>
      </c>
      <c r="J109" s="86"/>
      <c r="K109" s="96">
        <v>7.0500000000000007</v>
      </c>
      <c r="L109" s="99" t="s">
        <v>175</v>
      </c>
      <c r="M109" s="100">
        <v>1.23E-2</v>
      </c>
      <c r="N109" s="100">
        <v>1.7100000000000001E-2</v>
      </c>
      <c r="O109" s="96">
        <v>113.99999999999999</v>
      </c>
      <c r="P109" s="98">
        <v>97.38</v>
      </c>
      <c r="Q109" s="86"/>
      <c r="R109" s="96">
        <v>0.11101999999999998</v>
      </c>
      <c r="S109" s="97">
        <v>2.8495013372659781E-7</v>
      </c>
      <c r="T109" s="97">
        <v>9.3273055532979754E-7</v>
      </c>
      <c r="U109" s="97">
        <f>R109/'סכום נכסי הקרן'!$C$42</f>
        <v>1.8120180372569901E-7</v>
      </c>
    </row>
    <row r="110" spans="2:21" s="134" customFormat="1">
      <c r="B110" s="89" t="s">
        <v>557</v>
      </c>
      <c r="C110" s="86" t="s">
        <v>558</v>
      </c>
      <c r="D110" s="99" t="s">
        <v>131</v>
      </c>
      <c r="E110" s="99" t="s">
        <v>323</v>
      </c>
      <c r="F110" s="99" t="s">
        <v>465</v>
      </c>
      <c r="G110" s="99" t="s">
        <v>434</v>
      </c>
      <c r="H110" s="86" t="s">
        <v>477</v>
      </c>
      <c r="I110" s="86" t="s">
        <v>171</v>
      </c>
      <c r="J110" s="86"/>
      <c r="K110" s="96">
        <v>1.23</v>
      </c>
      <c r="L110" s="99" t="s">
        <v>175</v>
      </c>
      <c r="M110" s="100">
        <v>3.6000000000000004E-2</v>
      </c>
      <c r="N110" s="100">
        <v>-2.1999999999999997E-3</v>
      </c>
      <c r="O110" s="96">
        <v>751005.99999999988</v>
      </c>
      <c r="P110" s="98">
        <v>112.66</v>
      </c>
      <c r="Q110" s="86"/>
      <c r="R110" s="96">
        <v>846.08337999999992</v>
      </c>
      <c r="S110" s="97">
        <v>1.815286962911397E-3</v>
      </c>
      <c r="T110" s="97">
        <v>7.1083392261098201E-3</v>
      </c>
      <c r="U110" s="97">
        <f>R110/'סכום נכסי הקרן'!$C$42</f>
        <v>1.3809388809073683E-3</v>
      </c>
    </row>
    <row r="111" spans="2:21" s="134" customFormat="1">
      <c r="B111" s="89" t="s">
        <v>559</v>
      </c>
      <c r="C111" s="86" t="s">
        <v>560</v>
      </c>
      <c r="D111" s="99" t="s">
        <v>131</v>
      </c>
      <c r="E111" s="99" t="s">
        <v>323</v>
      </c>
      <c r="F111" s="99" t="s">
        <v>465</v>
      </c>
      <c r="G111" s="99" t="s">
        <v>434</v>
      </c>
      <c r="H111" s="86" t="s">
        <v>477</v>
      </c>
      <c r="I111" s="86" t="s">
        <v>171</v>
      </c>
      <c r="J111" s="86"/>
      <c r="K111" s="96">
        <v>7.66</v>
      </c>
      <c r="L111" s="99" t="s">
        <v>175</v>
      </c>
      <c r="M111" s="100">
        <v>2.2499999999999999E-2</v>
      </c>
      <c r="N111" s="100">
        <v>1.4699999999999998E-2</v>
      </c>
      <c r="O111" s="96">
        <v>97978.999999999985</v>
      </c>
      <c r="P111" s="98">
        <v>107.89</v>
      </c>
      <c r="Q111" s="86"/>
      <c r="R111" s="96">
        <v>105.70954999999999</v>
      </c>
      <c r="S111" s="97">
        <v>2.3948945450415928E-4</v>
      </c>
      <c r="T111" s="97">
        <v>8.8811499977628364E-4</v>
      </c>
      <c r="U111" s="97">
        <f>R111/'סכום נכסי הקרן'!$C$42</f>
        <v>1.7253432832851711E-4</v>
      </c>
    </row>
    <row r="112" spans="2:21" s="134" customFormat="1">
      <c r="B112" s="89" t="s">
        <v>561</v>
      </c>
      <c r="C112" s="86" t="s">
        <v>562</v>
      </c>
      <c r="D112" s="99" t="s">
        <v>131</v>
      </c>
      <c r="E112" s="99" t="s">
        <v>323</v>
      </c>
      <c r="F112" s="99" t="s">
        <v>563</v>
      </c>
      <c r="G112" s="99" t="s">
        <v>331</v>
      </c>
      <c r="H112" s="86" t="s">
        <v>564</v>
      </c>
      <c r="I112" s="86" t="s">
        <v>171</v>
      </c>
      <c r="J112" s="86"/>
      <c r="K112" s="96">
        <v>1.99</v>
      </c>
      <c r="L112" s="99" t="s">
        <v>175</v>
      </c>
      <c r="M112" s="100">
        <v>4.1500000000000002E-2</v>
      </c>
      <c r="N112" s="100">
        <v>-1.0000000000000002E-4</v>
      </c>
      <c r="O112" s="96">
        <v>17999.999999999996</v>
      </c>
      <c r="P112" s="98">
        <v>112.3</v>
      </c>
      <c r="Q112" s="96">
        <v>0.77437999999999985</v>
      </c>
      <c r="R112" s="96">
        <v>20.988369999999996</v>
      </c>
      <c r="S112" s="97">
        <v>5.9821532428255695E-5</v>
      </c>
      <c r="T112" s="97">
        <v>1.7633303914220197E-4</v>
      </c>
      <c r="U112" s="97">
        <f>R112/'סכום נכסי הקרן'!$C$42</f>
        <v>3.4256264648372809E-5</v>
      </c>
    </row>
    <row r="113" spans="2:21" s="134" customFormat="1">
      <c r="B113" s="89" t="s">
        <v>565</v>
      </c>
      <c r="C113" s="86" t="s">
        <v>566</v>
      </c>
      <c r="D113" s="99" t="s">
        <v>131</v>
      </c>
      <c r="E113" s="99" t="s">
        <v>323</v>
      </c>
      <c r="F113" s="99" t="s">
        <v>362</v>
      </c>
      <c r="G113" s="99" t="s">
        <v>331</v>
      </c>
      <c r="H113" s="86" t="s">
        <v>564</v>
      </c>
      <c r="I113" s="86" t="s">
        <v>171</v>
      </c>
      <c r="J113" s="86"/>
      <c r="K113" s="96">
        <v>2.9199999999999995</v>
      </c>
      <c r="L113" s="99" t="s">
        <v>175</v>
      </c>
      <c r="M113" s="100">
        <v>2.7999999999999997E-2</v>
      </c>
      <c r="N113" s="100">
        <v>1.0299999999999998E-2</v>
      </c>
      <c r="O113" s="96">
        <f>650000/50000</f>
        <v>13</v>
      </c>
      <c r="P113" s="98">
        <v>5329167</v>
      </c>
      <c r="Q113" s="86"/>
      <c r="R113" s="96">
        <v>692.79168000000004</v>
      </c>
      <c r="S113" s="97">
        <f>3675.0155481427%/50000</f>
        <v>7.3500310962853999E-4</v>
      </c>
      <c r="T113" s="97">
        <v>5.8204644966155968E-3</v>
      </c>
      <c r="U113" s="97">
        <f>R113/'סכום נכסי הקרן'!$C$42</f>
        <v>1.1307431275640182E-3</v>
      </c>
    </row>
    <row r="114" spans="2:21" s="134" customFormat="1">
      <c r="B114" s="89" t="s">
        <v>567</v>
      </c>
      <c r="C114" s="86" t="s">
        <v>568</v>
      </c>
      <c r="D114" s="99" t="s">
        <v>131</v>
      </c>
      <c r="E114" s="99" t="s">
        <v>323</v>
      </c>
      <c r="F114" s="99" t="s">
        <v>362</v>
      </c>
      <c r="G114" s="99" t="s">
        <v>331</v>
      </c>
      <c r="H114" s="86" t="s">
        <v>564</v>
      </c>
      <c r="I114" s="86" t="s">
        <v>171</v>
      </c>
      <c r="J114" s="86"/>
      <c r="K114" s="96">
        <v>4.120000000000001</v>
      </c>
      <c r="L114" s="99" t="s">
        <v>175</v>
      </c>
      <c r="M114" s="100">
        <v>1.49E-2</v>
      </c>
      <c r="N114" s="100">
        <v>1.2800000000000001E-2</v>
      </c>
      <c r="O114" s="96">
        <f>50000/50000</f>
        <v>1</v>
      </c>
      <c r="P114" s="98">
        <v>5150500</v>
      </c>
      <c r="Q114" s="86"/>
      <c r="R114" s="96">
        <v>51.505009999999984</v>
      </c>
      <c r="S114" s="97">
        <f>826.719576719577%/50000</f>
        <v>1.6534391534391542E-4</v>
      </c>
      <c r="T114" s="97">
        <v>4.3271749756410352E-4</v>
      </c>
      <c r="U114" s="97">
        <f>R114/'סכום נכסי הקרן'!$C$42</f>
        <v>8.4064139010179819E-5</v>
      </c>
    </row>
    <row r="115" spans="2:21" s="134" customFormat="1">
      <c r="B115" s="89" t="s">
        <v>569</v>
      </c>
      <c r="C115" s="86" t="s">
        <v>570</v>
      </c>
      <c r="D115" s="99" t="s">
        <v>131</v>
      </c>
      <c r="E115" s="99" t="s">
        <v>323</v>
      </c>
      <c r="F115" s="99" t="s">
        <v>421</v>
      </c>
      <c r="G115" s="99" t="s">
        <v>331</v>
      </c>
      <c r="H115" s="86" t="s">
        <v>564</v>
      </c>
      <c r="I115" s="86" t="s">
        <v>327</v>
      </c>
      <c r="J115" s="86"/>
      <c r="K115" s="96">
        <v>1.7099999999999995</v>
      </c>
      <c r="L115" s="99" t="s">
        <v>175</v>
      </c>
      <c r="M115" s="100">
        <v>6.4000000000000001E-2</v>
      </c>
      <c r="N115" s="100">
        <v>1.4999999999999996E-3</v>
      </c>
      <c r="O115" s="96">
        <v>1313327.9999999998</v>
      </c>
      <c r="P115" s="98">
        <v>127.45</v>
      </c>
      <c r="Q115" s="86"/>
      <c r="R115" s="96">
        <v>1673.83662</v>
      </c>
      <c r="S115" s="97">
        <v>1.0490003638235577E-3</v>
      </c>
      <c r="T115" s="97">
        <v>1.4062678437254113E-2</v>
      </c>
      <c r="U115" s="97">
        <f>R115/'סכום נכסי הקרן'!$C$42</f>
        <v>2.7319601394895292E-3</v>
      </c>
    </row>
    <row r="116" spans="2:21" s="134" customFormat="1">
      <c r="B116" s="89" t="s">
        <v>571</v>
      </c>
      <c r="C116" s="86" t="s">
        <v>572</v>
      </c>
      <c r="D116" s="99" t="s">
        <v>131</v>
      </c>
      <c r="E116" s="99" t="s">
        <v>323</v>
      </c>
      <c r="F116" s="99" t="s">
        <v>573</v>
      </c>
      <c r="G116" s="99" t="s">
        <v>379</v>
      </c>
      <c r="H116" s="86" t="s">
        <v>564</v>
      </c>
      <c r="I116" s="86" t="s">
        <v>171</v>
      </c>
      <c r="J116" s="86"/>
      <c r="K116" s="96">
        <v>1.9900000000000002</v>
      </c>
      <c r="L116" s="99" t="s">
        <v>175</v>
      </c>
      <c r="M116" s="100">
        <v>4.5999999999999999E-2</v>
      </c>
      <c r="N116" s="100">
        <v>2.3E-3</v>
      </c>
      <c r="O116" s="96">
        <v>97105.279999999984</v>
      </c>
      <c r="P116" s="98">
        <v>130.97999999999999</v>
      </c>
      <c r="Q116" s="96">
        <v>46.174009999999996</v>
      </c>
      <c r="R116" s="96">
        <v>176.76035999999996</v>
      </c>
      <c r="S116" s="97">
        <v>3.370601937300681E-4</v>
      </c>
      <c r="T116" s="97">
        <v>1.4850458362735987E-3</v>
      </c>
      <c r="U116" s="97">
        <f>R116/'סכום נכסי הקרן'!$C$42</f>
        <v>2.8850023472530985E-4</v>
      </c>
    </row>
    <row r="117" spans="2:21" s="134" customFormat="1">
      <c r="B117" s="89" t="s">
        <v>574</v>
      </c>
      <c r="C117" s="86" t="s">
        <v>575</v>
      </c>
      <c r="D117" s="99" t="s">
        <v>131</v>
      </c>
      <c r="E117" s="99" t="s">
        <v>323</v>
      </c>
      <c r="F117" s="99" t="s">
        <v>576</v>
      </c>
      <c r="G117" s="99" t="s">
        <v>331</v>
      </c>
      <c r="H117" s="86" t="s">
        <v>564</v>
      </c>
      <c r="I117" s="86" t="s">
        <v>327</v>
      </c>
      <c r="J117" s="86"/>
      <c r="K117" s="96">
        <v>1.9899999999999998</v>
      </c>
      <c r="L117" s="99" t="s">
        <v>175</v>
      </c>
      <c r="M117" s="100">
        <v>0.02</v>
      </c>
      <c r="N117" s="100">
        <v>9.9999999999999991E-5</v>
      </c>
      <c r="O117" s="96">
        <v>241869.59999999998</v>
      </c>
      <c r="P117" s="98">
        <v>106.86</v>
      </c>
      <c r="Q117" s="86"/>
      <c r="R117" s="96">
        <v>258.46184999999997</v>
      </c>
      <c r="S117" s="97">
        <v>4.2509212951701773E-4</v>
      </c>
      <c r="T117" s="97">
        <v>2.1714579794817768E-3</v>
      </c>
      <c r="U117" s="97">
        <f>R117/'סכום נכסי הקרן'!$C$42</f>
        <v>4.2184969748046354E-4</v>
      </c>
    </row>
    <row r="118" spans="2:21" s="134" customFormat="1">
      <c r="B118" s="89" t="s">
        <v>577</v>
      </c>
      <c r="C118" s="86" t="s">
        <v>578</v>
      </c>
      <c r="D118" s="99" t="s">
        <v>131</v>
      </c>
      <c r="E118" s="99" t="s">
        <v>323</v>
      </c>
      <c r="F118" s="99" t="s">
        <v>579</v>
      </c>
      <c r="G118" s="99" t="s">
        <v>379</v>
      </c>
      <c r="H118" s="86" t="s">
        <v>564</v>
      </c>
      <c r="I118" s="86" t="s">
        <v>171</v>
      </c>
      <c r="J118" s="86"/>
      <c r="K118" s="96">
        <v>6.5</v>
      </c>
      <c r="L118" s="99" t="s">
        <v>175</v>
      </c>
      <c r="M118" s="100">
        <v>1.5800000000000002E-2</v>
      </c>
      <c r="N118" s="100">
        <v>1.34E-2</v>
      </c>
      <c r="O118" s="96">
        <v>372420.71</v>
      </c>
      <c r="P118" s="98">
        <v>102.81</v>
      </c>
      <c r="Q118" s="86"/>
      <c r="R118" s="96">
        <v>382.88572999999991</v>
      </c>
      <c r="S118" s="97">
        <v>9.2127702575672127E-4</v>
      </c>
      <c r="T118" s="97">
        <v>3.2168007527540524E-3</v>
      </c>
      <c r="U118" s="97">
        <f>R118/'סכום נכסי הקרן'!$C$42</f>
        <v>6.2492870561007912E-4</v>
      </c>
    </row>
    <row r="119" spans="2:21" s="134" customFormat="1">
      <c r="B119" s="89" t="s">
        <v>580</v>
      </c>
      <c r="C119" s="86" t="s">
        <v>581</v>
      </c>
      <c r="D119" s="99" t="s">
        <v>131</v>
      </c>
      <c r="E119" s="99" t="s">
        <v>323</v>
      </c>
      <c r="F119" s="99" t="s">
        <v>579</v>
      </c>
      <c r="G119" s="99" t="s">
        <v>379</v>
      </c>
      <c r="H119" s="86" t="s">
        <v>564</v>
      </c>
      <c r="I119" s="86" t="s">
        <v>171</v>
      </c>
      <c r="J119" s="86"/>
      <c r="K119" s="96">
        <v>7.370000000000001</v>
      </c>
      <c r="L119" s="99" t="s">
        <v>175</v>
      </c>
      <c r="M119" s="100">
        <v>2.4E-2</v>
      </c>
      <c r="N119" s="100">
        <v>1.9600000000000003E-2</v>
      </c>
      <c r="O119" s="96">
        <v>525057.99999999988</v>
      </c>
      <c r="P119" s="98">
        <v>105.27</v>
      </c>
      <c r="Q119" s="86"/>
      <c r="R119" s="96">
        <v>552.72852999999986</v>
      </c>
      <c r="S119" s="97">
        <v>1.1397150941918875E-3</v>
      </c>
      <c r="T119" s="97">
        <v>4.6437289563459076E-3</v>
      </c>
      <c r="U119" s="97">
        <f>R119/'סכום נכסי הקרן'!$C$42</f>
        <v>9.0213841295851323E-4</v>
      </c>
    </row>
    <row r="120" spans="2:21" s="134" customFormat="1">
      <c r="B120" s="89" t="s">
        <v>582</v>
      </c>
      <c r="C120" s="86" t="s">
        <v>583</v>
      </c>
      <c r="D120" s="99" t="s">
        <v>131</v>
      </c>
      <c r="E120" s="99" t="s">
        <v>323</v>
      </c>
      <c r="F120" s="99" t="s">
        <v>523</v>
      </c>
      <c r="G120" s="99" t="s">
        <v>379</v>
      </c>
      <c r="H120" s="86" t="s">
        <v>564</v>
      </c>
      <c r="I120" s="86" t="s">
        <v>327</v>
      </c>
      <c r="J120" s="86"/>
      <c r="K120" s="96">
        <v>0.17</v>
      </c>
      <c r="L120" s="99" t="s">
        <v>175</v>
      </c>
      <c r="M120" s="100">
        <v>4.6500000000000007E-2</v>
      </c>
      <c r="N120" s="100">
        <v>1.23E-2</v>
      </c>
      <c r="O120" s="96">
        <v>85065.169999999984</v>
      </c>
      <c r="P120" s="98">
        <v>124.2</v>
      </c>
      <c r="Q120" s="86"/>
      <c r="R120" s="96">
        <v>105.65092999999997</v>
      </c>
      <c r="S120" s="97">
        <v>7.3350839888504523E-4</v>
      </c>
      <c r="T120" s="97">
        <v>8.8762250594496097E-4</v>
      </c>
      <c r="U120" s="97">
        <f>R120/'סכום נכסי הקרן'!$C$42</f>
        <v>1.7243865142584728E-4</v>
      </c>
    </row>
    <row r="121" spans="2:21" s="134" customFormat="1">
      <c r="B121" s="89" t="s">
        <v>584</v>
      </c>
      <c r="C121" s="86" t="s">
        <v>585</v>
      </c>
      <c r="D121" s="99" t="s">
        <v>131</v>
      </c>
      <c r="E121" s="99" t="s">
        <v>323</v>
      </c>
      <c r="F121" s="99" t="s">
        <v>523</v>
      </c>
      <c r="G121" s="99" t="s">
        <v>379</v>
      </c>
      <c r="H121" s="86" t="s">
        <v>564</v>
      </c>
      <c r="I121" s="86" t="s">
        <v>327</v>
      </c>
      <c r="J121" s="86"/>
      <c r="K121" s="96">
        <v>7.2999999999999989</v>
      </c>
      <c r="L121" s="99" t="s">
        <v>175</v>
      </c>
      <c r="M121" s="100">
        <v>2.81E-2</v>
      </c>
      <c r="N121" s="100">
        <v>2.5399999999999992E-2</v>
      </c>
      <c r="O121" s="96">
        <v>8624.9999999999982</v>
      </c>
      <c r="P121" s="98">
        <v>103.3</v>
      </c>
      <c r="Q121" s="86"/>
      <c r="R121" s="96">
        <v>8.9096200000000003</v>
      </c>
      <c r="S121" s="97">
        <v>1.6474983811537643E-5</v>
      </c>
      <c r="T121" s="97">
        <v>7.4853853453228902E-5</v>
      </c>
      <c r="U121" s="97">
        <f>R121/'סכום נכסי הקרן'!$C$42</f>
        <v>1.454187726995643E-5</v>
      </c>
    </row>
    <row r="122" spans="2:21" s="134" customFormat="1">
      <c r="B122" s="89" t="s">
        <v>586</v>
      </c>
      <c r="C122" s="86" t="s">
        <v>587</v>
      </c>
      <c r="D122" s="99" t="s">
        <v>131</v>
      </c>
      <c r="E122" s="99" t="s">
        <v>323</v>
      </c>
      <c r="F122" s="99" t="s">
        <v>523</v>
      </c>
      <c r="G122" s="99" t="s">
        <v>379</v>
      </c>
      <c r="H122" s="86" t="s">
        <v>564</v>
      </c>
      <c r="I122" s="86" t="s">
        <v>327</v>
      </c>
      <c r="J122" s="86"/>
      <c r="K122" s="96">
        <v>5.43</v>
      </c>
      <c r="L122" s="99" t="s">
        <v>175</v>
      </c>
      <c r="M122" s="100">
        <v>3.7000000000000005E-2</v>
      </c>
      <c r="N122" s="100">
        <v>1.8500000000000003E-2</v>
      </c>
      <c r="O122" s="96">
        <v>427592.40999999992</v>
      </c>
      <c r="P122" s="98">
        <v>110.38</v>
      </c>
      <c r="Q122" s="86"/>
      <c r="R122" s="96">
        <v>471.97649999999993</v>
      </c>
      <c r="S122" s="97">
        <v>6.319015251182986E-4</v>
      </c>
      <c r="T122" s="97">
        <v>3.965293667335743E-3</v>
      </c>
      <c r="U122" s="97">
        <f>R122/'סכום נכסי הקרן'!$C$42</f>
        <v>7.7033861571016381E-4</v>
      </c>
    </row>
    <row r="123" spans="2:21" s="134" customFormat="1">
      <c r="B123" s="89" t="s">
        <v>588</v>
      </c>
      <c r="C123" s="86" t="s">
        <v>589</v>
      </c>
      <c r="D123" s="99" t="s">
        <v>131</v>
      </c>
      <c r="E123" s="99" t="s">
        <v>323</v>
      </c>
      <c r="F123" s="99" t="s">
        <v>336</v>
      </c>
      <c r="G123" s="99" t="s">
        <v>331</v>
      </c>
      <c r="H123" s="86" t="s">
        <v>564</v>
      </c>
      <c r="I123" s="86" t="s">
        <v>327</v>
      </c>
      <c r="J123" s="86"/>
      <c r="K123" s="96">
        <v>3.2899999999999996</v>
      </c>
      <c r="L123" s="99" t="s">
        <v>175</v>
      </c>
      <c r="M123" s="100">
        <v>4.4999999999999998E-2</v>
      </c>
      <c r="N123" s="100">
        <v>8.8000000000000005E-3</v>
      </c>
      <c r="O123" s="96">
        <v>1250034.9999999998</v>
      </c>
      <c r="P123" s="98">
        <v>135.58000000000001</v>
      </c>
      <c r="Q123" s="96">
        <v>16.956019999999995</v>
      </c>
      <c r="R123" s="96">
        <v>1711.7534799999999</v>
      </c>
      <c r="S123" s="97">
        <v>7.3445742039517342E-4</v>
      </c>
      <c r="T123" s="97">
        <v>1.4381235579067859E-2</v>
      </c>
      <c r="U123" s="97">
        <f>R123/'סכום נכסי הקרן'!$C$42</f>
        <v>2.7938463169675941E-3</v>
      </c>
    </row>
    <row r="124" spans="2:21" s="134" customFormat="1">
      <c r="B124" s="89" t="s">
        <v>590</v>
      </c>
      <c r="C124" s="86" t="s">
        <v>591</v>
      </c>
      <c r="D124" s="99" t="s">
        <v>131</v>
      </c>
      <c r="E124" s="99" t="s">
        <v>323</v>
      </c>
      <c r="F124" s="99" t="s">
        <v>592</v>
      </c>
      <c r="G124" s="99" t="s">
        <v>379</v>
      </c>
      <c r="H124" s="86" t="s">
        <v>564</v>
      </c>
      <c r="I124" s="86" t="s">
        <v>171</v>
      </c>
      <c r="J124" s="86"/>
      <c r="K124" s="96">
        <v>2.8899999999999997</v>
      </c>
      <c r="L124" s="99" t="s">
        <v>175</v>
      </c>
      <c r="M124" s="100">
        <v>4.9500000000000002E-2</v>
      </c>
      <c r="N124" s="100">
        <v>8.6000000000000017E-3</v>
      </c>
      <c r="O124" s="96">
        <v>5591.9999999999991</v>
      </c>
      <c r="P124" s="98">
        <v>114.04</v>
      </c>
      <c r="Q124" s="86"/>
      <c r="R124" s="96">
        <v>6.3771199999999988</v>
      </c>
      <c r="S124" s="97">
        <v>7.536487038779374E-6</v>
      </c>
      <c r="T124" s="97">
        <v>5.3577145370246431E-5</v>
      </c>
      <c r="U124" s="97">
        <f>R124/'סכום נכסי הקרן'!$C$42</f>
        <v>1.0408445744687711E-5</v>
      </c>
    </row>
    <row r="125" spans="2:21" s="134" customFormat="1">
      <c r="B125" s="89" t="s">
        <v>593</v>
      </c>
      <c r="C125" s="86" t="s">
        <v>594</v>
      </c>
      <c r="D125" s="99" t="s">
        <v>131</v>
      </c>
      <c r="E125" s="99" t="s">
        <v>323</v>
      </c>
      <c r="F125" s="99" t="s">
        <v>595</v>
      </c>
      <c r="G125" s="99" t="s">
        <v>410</v>
      </c>
      <c r="H125" s="86" t="s">
        <v>564</v>
      </c>
      <c r="I125" s="86" t="s">
        <v>327</v>
      </c>
      <c r="J125" s="86"/>
      <c r="K125" s="96">
        <v>1.02</v>
      </c>
      <c r="L125" s="99" t="s">
        <v>175</v>
      </c>
      <c r="M125" s="100">
        <v>4.5999999999999999E-2</v>
      </c>
      <c r="N125" s="100">
        <v>-1.6999999999999999E-3</v>
      </c>
      <c r="O125" s="96">
        <v>11840.399999999998</v>
      </c>
      <c r="P125" s="98">
        <v>108.2</v>
      </c>
      <c r="Q125" s="96">
        <v>0.28122999999999998</v>
      </c>
      <c r="R125" s="96">
        <v>13.092549999999997</v>
      </c>
      <c r="S125" s="97">
        <v>2.7607645194053733E-5</v>
      </c>
      <c r="T125" s="97">
        <v>1.0999659009352496E-4</v>
      </c>
      <c r="U125" s="97">
        <f>R125/'סכום נכסי הקרן'!$C$42</f>
        <v>2.1369065712204112E-5</v>
      </c>
    </row>
    <row r="126" spans="2:21" s="134" customFormat="1">
      <c r="B126" s="89" t="s">
        <v>596</v>
      </c>
      <c r="C126" s="86" t="s">
        <v>597</v>
      </c>
      <c r="D126" s="99" t="s">
        <v>131</v>
      </c>
      <c r="E126" s="99" t="s">
        <v>323</v>
      </c>
      <c r="F126" s="99" t="s">
        <v>595</v>
      </c>
      <c r="G126" s="99" t="s">
        <v>410</v>
      </c>
      <c r="H126" s="86" t="s">
        <v>564</v>
      </c>
      <c r="I126" s="86" t="s">
        <v>327</v>
      </c>
      <c r="J126" s="86"/>
      <c r="K126" s="96">
        <v>3.5900000000000003</v>
      </c>
      <c r="L126" s="99" t="s">
        <v>175</v>
      </c>
      <c r="M126" s="100">
        <v>1.9799999999999998E-2</v>
      </c>
      <c r="N126" s="100">
        <v>9.5999999999999992E-3</v>
      </c>
      <c r="O126" s="96">
        <v>497958.55999999988</v>
      </c>
      <c r="P126" s="98">
        <v>103.74</v>
      </c>
      <c r="Q126" s="96">
        <v>73.569249999999982</v>
      </c>
      <c r="R126" s="96">
        <v>592.6321099999999</v>
      </c>
      <c r="S126" s="97">
        <v>5.9588025038300927E-4</v>
      </c>
      <c r="T126" s="97">
        <v>4.9789774551123192E-3</v>
      </c>
      <c r="U126" s="97">
        <f>R126/'סכום נכסי הקרן'!$C$42</f>
        <v>9.6726722462409358E-4</v>
      </c>
    </row>
    <row r="127" spans="2:21" s="134" customFormat="1">
      <c r="B127" s="89" t="s">
        <v>598</v>
      </c>
      <c r="C127" s="86" t="s">
        <v>599</v>
      </c>
      <c r="D127" s="99" t="s">
        <v>131</v>
      </c>
      <c r="E127" s="99" t="s">
        <v>323</v>
      </c>
      <c r="F127" s="99" t="s">
        <v>465</v>
      </c>
      <c r="G127" s="99" t="s">
        <v>434</v>
      </c>
      <c r="H127" s="86" t="s">
        <v>564</v>
      </c>
      <c r="I127" s="86" t="s">
        <v>327</v>
      </c>
      <c r="J127" s="86"/>
      <c r="K127" s="96">
        <v>0.73999999999999977</v>
      </c>
      <c r="L127" s="99" t="s">
        <v>175</v>
      </c>
      <c r="M127" s="100">
        <v>4.4999999999999998E-2</v>
      </c>
      <c r="N127" s="100">
        <v>8.7999999999999971E-3</v>
      </c>
      <c r="O127" s="96">
        <v>2311.4999999999995</v>
      </c>
      <c r="P127" s="98">
        <v>125.98</v>
      </c>
      <c r="Q127" s="86"/>
      <c r="R127" s="96">
        <v>2.9120300000000001</v>
      </c>
      <c r="S127" s="97">
        <v>4.4310399070783222E-5</v>
      </c>
      <c r="T127" s="97">
        <v>2.4465315790281308E-5</v>
      </c>
      <c r="U127" s="97">
        <f>R127/'סכום נכסי הקרן'!$C$42</f>
        <v>4.7528831607219191E-6</v>
      </c>
    </row>
    <row r="128" spans="2:21" s="134" customFormat="1">
      <c r="B128" s="89" t="s">
        <v>600</v>
      </c>
      <c r="C128" s="86" t="s">
        <v>601</v>
      </c>
      <c r="D128" s="99" t="s">
        <v>131</v>
      </c>
      <c r="E128" s="99" t="s">
        <v>323</v>
      </c>
      <c r="F128" s="99" t="s">
        <v>602</v>
      </c>
      <c r="G128" s="99" t="s">
        <v>410</v>
      </c>
      <c r="H128" s="86" t="s">
        <v>564</v>
      </c>
      <c r="I128" s="86" t="s">
        <v>327</v>
      </c>
      <c r="J128" s="86"/>
      <c r="K128" s="96">
        <v>0.5</v>
      </c>
      <c r="L128" s="99" t="s">
        <v>175</v>
      </c>
      <c r="M128" s="100">
        <v>3.3500000000000002E-2</v>
      </c>
      <c r="N128" s="100">
        <v>-5.3E-3</v>
      </c>
      <c r="O128" s="96">
        <v>99388.329999999987</v>
      </c>
      <c r="P128" s="98">
        <v>111.38</v>
      </c>
      <c r="Q128" s="96">
        <v>1.8187499999999999</v>
      </c>
      <c r="R128" s="96">
        <v>112.51746999999999</v>
      </c>
      <c r="S128" s="97">
        <v>5.0589613554367625E-4</v>
      </c>
      <c r="T128" s="97">
        <v>9.4531149592329169E-4</v>
      </c>
      <c r="U128" s="97">
        <f>R128/'סכום נכסי הקרן'!$C$42</f>
        <v>1.8364590627501558E-4</v>
      </c>
    </row>
    <row r="129" spans="2:21" s="134" customFormat="1">
      <c r="B129" s="89" t="s">
        <v>603</v>
      </c>
      <c r="C129" s="86" t="s">
        <v>604</v>
      </c>
      <c r="D129" s="99" t="s">
        <v>131</v>
      </c>
      <c r="E129" s="99" t="s">
        <v>323</v>
      </c>
      <c r="F129" s="99" t="s">
        <v>605</v>
      </c>
      <c r="G129" s="99" t="s">
        <v>379</v>
      </c>
      <c r="H129" s="86" t="s">
        <v>564</v>
      </c>
      <c r="I129" s="86" t="s">
        <v>171</v>
      </c>
      <c r="J129" s="86"/>
      <c r="K129" s="96">
        <v>1.4799999999999998</v>
      </c>
      <c r="L129" s="99" t="s">
        <v>175</v>
      </c>
      <c r="M129" s="100">
        <v>4.4999999999999998E-2</v>
      </c>
      <c r="N129" s="100">
        <v>-1.7999999999999993E-3</v>
      </c>
      <c r="O129" s="96">
        <v>161029.99999999997</v>
      </c>
      <c r="P129" s="98">
        <v>115.5</v>
      </c>
      <c r="Q129" s="86"/>
      <c r="R129" s="96">
        <v>185.98964000000001</v>
      </c>
      <c r="S129" s="97">
        <v>4.6339568345323733E-4</v>
      </c>
      <c r="T129" s="97">
        <v>1.562585301772556E-3</v>
      </c>
      <c r="U129" s="97">
        <f>R129/'סכום נכסי הקרן'!$C$42</f>
        <v>3.0356384653479937E-4</v>
      </c>
    </row>
    <row r="130" spans="2:21" s="134" customFormat="1">
      <c r="B130" s="89" t="s">
        <v>606</v>
      </c>
      <c r="C130" s="86" t="s">
        <v>607</v>
      </c>
      <c r="D130" s="99" t="s">
        <v>131</v>
      </c>
      <c r="E130" s="99" t="s">
        <v>323</v>
      </c>
      <c r="F130" s="99" t="s">
        <v>605</v>
      </c>
      <c r="G130" s="99" t="s">
        <v>379</v>
      </c>
      <c r="H130" s="86" t="s">
        <v>564</v>
      </c>
      <c r="I130" s="86" t="s">
        <v>171</v>
      </c>
      <c r="J130" s="86"/>
      <c r="K130" s="96">
        <v>0.34</v>
      </c>
      <c r="L130" s="99" t="s">
        <v>175</v>
      </c>
      <c r="M130" s="100">
        <v>4.2000000000000003E-2</v>
      </c>
      <c r="N130" s="100">
        <v>5.0999999999999986E-3</v>
      </c>
      <c r="O130" s="96">
        <v>17245.409999999996</v>
      </c>
      <c r="P130" s="98">
        <v>110.61</v>
      </c>
      <c r="Q130" s="86"/>
      <c r="R130" s="96">
        <v>19.075149999999997</v>
      </c>
      <c r="S130" s="97">
        <v>2.0903527272727267E-4</v>
      </c>
      <c r="T130" s="97">
        <v>1.6025918980813538E-4</v>
      </c>
      <c r="U130" s="97">
        <f>R130/'סכום נכסי הקרן'!$C$42</f>
        <v>3.1133593823980075E-5</v>
      </c>
    </row>
    <row r="131" spans="2:21" s="134" customFormat="1">
      <c r="B131" s="89" t="s">
        <v>608</v>
      </c>
      <c r="C131" s="86" t="s">
        <v>609</v>
      </c>
      <c r="D131" s="99" t="s">
        <v>131</v>
      </c>
      <c r="E131" s="99" t="s">
        <v>323</v>
      </c>
      <c r="F131" s="99" t="s">
        <v>605</v>
      </c>
      <c r="G131" s="99" t="s">
        <v>379</v>
      </c>
      <c r="H131" s="86" t="s">
        <v>564</v>
      </c>
      <c r="I131" s="86" t="s">
        <v>171</v>
      </c>
      <c r="J131" s="86"/>
      <c r="K131" s="96">
        <v>3.63</v>
      </c>
      <c r="L131" s="99" t="s">
        <v>175</v>
      </c>
      <c r="M131" s="100">
        <v>3.3000000000000002E-2</v>
      </c>
      <c r="N131" s="100">
        <v>9.6000000000000009E-3</v>
      </c>
      <c r="O131" s="96">
        <v>514.16</v>
      </c>
      <c r="P131" s="98">
        <v>108.75</v>
      </c>
      <c r="Q131" s="86"/>
      <c r="R131" s="96">
        <v>0.55914999999999992</v>
      </c>
      <c r="S131" s="97">
        <v>8.5690380585635649E-7</v>
      </c>
      <c r="T131" s="97">
        <v>4.6976787066533627E-6</v>
      </c>
      <c r="U131" s="97">
        <f>R131/'סכום נכסי הקרן'!$C$42</f>
        <v>9.1261924475972448E-7</v>
      </c>
    </row>
    <row r="132" spans="2:21" s="134" customFormat="1">
      <c r="B132" s="89" t="s">
        <v>610</v>
      </c>
      <c r="C132" s="86" t="s">
        <v>611</v>
      </c>
      <c r="D132" s="99" t="s">
        <v>131</v>
      </c>
      <c r="E132" s="99" t="s">
        <v>323</v>
      </c>
      <c r="F132" s="99" t="s">
        <v>605</v>
      </c>
      <c r="G132" s="99" t="s">
        <v>379</v>
      </c>
      <c r="H132" s="86" t="s">
        <v>564</v>
      </c>
      <c r="I132" s="86" t="s">
        <v>171</v>
      </c>
      <c r="J132" s="86"/>
      <c r="K132" s="96">
        <v>5.6700000000000017</v>
      </c>
      <c r="L132" s="99" t="s">
        <v>175</v>
      </c>
      <c r="M132" s="100">
        <v>1.6E-2</v>
      </c>
      <c r="N132" s="100">
        <v>1.2699999999999999E-2</v>
      </c>
      <c r="O132" s="96">
        <v>126079.99999999999</v>
      </c>
      <c r="P132" s="98">
        <v>103.44</v>
      </c>
      <c r="Q132" s="86"/>
      <c r="R132" s="96">
        <v>130.41715999999997</v>
      </c>
      <c r="S132" s="97">
        <v>9.2979333890240792E-4</v>
      </c>
      <c r="T132" s="97">
        <v>1.0956951006245276E-3</v>
      </c>
      <c r="U132" s="97">
        <f>R132/'סכום נכסי הקרן'!$C$42</f>
        <v>2.1286096765252283E-4</v>
      </c>
    </row>
    <row r="133" spans="2:21" s="134" customFormat="1">
      <c r="B133" s="89" t="s">
        <v>612</v>
      </c>
      <c r="C133" s="86" t="s">
        <v>613</v>
      </c>
      <c r="D133" s="99" t="s">
        <v>131</v>
      </c>
      <c r="E133" s="99" t="s">
        <v>323</v>
      </c>
      <c r="F133" s="99" t="s">
        <v>563</v>
      </c>
      <c r="G133" s="99" t="s">
        <v>331</v>
      </c>
      <c r="H133" s="86" t="s">
        <v>614</v>
      </c>
      <c r="I133" s="86" t="s">
        <v>171</v>
      </c>
      <c r="J133" s="86"/>
      <c r="K133" s="96">
        <v>2.0999999999999996</v>
      </c>
      <c r="L133" s="99" t="s">
        <v>175</v>
      </c>
      <c r="M133" s="100">
        <v>5.2999999999999999E-2</v>
      </c>
      <c r="N133" s="100">
        <v>-4.9999999999999979E-4</v>
      </c>
      <c r="O133" s="96">
        <v>121403.99999999999</v>
      </c>
      <c r="P133" s="98">
        <v>122.16</v>
      </c>
      <c r="Q133" s="86"/>
      <c r="R133" s="96">
        <v>148.30714</v>
      </c>
      <c r="S133" s="97">
        <v>4.6692768628416259E-4</v>
      </c>
      <c r="T133" s="97">
        <v>1.2459971271083954E-3</v>
      </c>
      <c r="U133" s="97">
        <f>R133/'סכום נכסי הקרן'!$C$42</f>
        <v>2.4206018080886121E-4</v>
      </c>
    </row>
    <row r="134" spans="2:21" s="134" customFormat="1">
      <c r="B134" s="89" t="s">
        <v>615</v>
      </c>
      <c r="C134" s="86" t="s">
        <v>616</v>
      </c>
      <c r="D134" s="99" t="s">
        <v>131</v>
      </c>
      <c r="E134" s="99" t="s">
        <v>323</v>
      </c>
      <c r="F134" s="99" t="s">
        <v>617</v>
      </c>
      <c r="G134" s="99" t="s">
        <v>379</v>
      </c>
      <c r="H134" s="86" t="s">
        <v>614</v>
      </c>
      <c r="I134" s="86" t="s">
        <v>171</v>
      </c>
      <c r="J134" s="86"/>
      <c r="K134" s="96">
        <v>1.9599999999999995</v>
      </c>
      <c r="L134" s="99" t="s">
        <v>175</v>
      </c>
      <c r="M134" s="100">
        <v>5.3499999999999999E-2</v>
      </c>
      <c r="N134" s="100">
        <v>8.7999999999999988E-3</v>
      </c>
      <c r="O134" s="96">
        <v>4855.0999999999995</v>
      </c>
      <c r="P134" s="98">
        <v>110.76</v>
      </c>
      <c r="Q134" s="86"/>
      <c r="R134" s="96">
        <v>5.37751</v>
      </c>
      <c r="S134" s="97">
        <v>2.0665408181289996E-5</v>
      </c>
      <c r="T134" s="97">
        <v>4.5178957742672855E-5</v>
      </c>
      <c r="U134" s="97">
        <f>R134/'סכום נכסי הקרן'!$C$42</f>
        <v>8.7769276846782911E-6</v>
      </c>
    </row>
    <row r="135" spans="2:21" s="134" customFormat="1">
      <c r="B135" s="89" t="s">
        <v>618</v>
      </c>
      <c r="C135" s="86" t="s">
        <v>619</v>
      </c>
      <c r="D135" s="99" t="s">
        <v>131</v>
      </c>
      <c r="E135" s="99" t="s">
        <v>323</v>
      </c>
      <c r="F135" s="99" t="s">
        <v>620</v>
      </c>
      <c r="G135" s="99" t="s">
        <v>379</v>
      </c>
      <c r="H135" s="86" t="s">
        <v>614</v>
      </c>
      <c r="I135" s="86" t="s">
        <v>327</v>
      </c>
      <c r="J135" s="86"/>
      <c r="K135" s="96">
        <v>1.73</v>
      </c>
      <c r="L135" s="99" t="s">
        <v>175</v>
      </c>
      <c r="M135" s="100">
        <v>4.2500000000000003E-2</v>
      </c>
      <c r="N135" s="100">
        <v>4.3000000000000009E-3</v>
      </c>
      <c r="O135" s="96">
        <v>2547.3599999999997</v>
      </c>
      <c r="P135" s="98">
        <v>114.75</v>
      </c>
      <c r="Q135" s="96">
        <v>0.52478000000000002</v>
      </c>
      <c r="R135" s="96">
        <v>3.4782299999999995</v>
      </c>
      <c r="S135" s="97">
        <v>1.6546954213863937E-5</v>
      </c>
      <c r="T135" s="97">
        <v>2.9222224819534875E-5</v>
      </c>
      <c r="U135" s="97">
        <f>R135/'סכום נכסי הקרן'!$C$42</f>
        <v>5.677009095413782E-6</v>
      </c>
    </row>
    <row r="136" spans="2:21" s="134" customFormat="1">
      <c r="B136" s="89" t="s">
        <v>621</v>
      </c>
      <c r="C136" s="86" t="s">
        <v>622</v>
      </c>
      <c r="D136" s="99" t="s">
        <v>131</v>
      </c>
      <c r="E136" s="99" t="s">
        <v>323</v>
      </c>
      <c r="F136" s="99" t="s">
        <v>620</v>
      </c>
      <c r="G136" s="99" t="s">
        <v>379</v>
      </c>
      <c r="H136" s="86" t="s">
        <v>614</v>
      </c>
      <c r="I136" s="86" t="s">
        <v>327</v>
      </c>
      <c r="J136" s="86"/>
      <c r="K136" s="96">
        <v>2.3499999999999996</v>
      </c>
      <c r="L136" s="99" t="s">
        <v>175</v>
      </c>
      <c r="M136" s="100">
        <v>4.5999999999999999E-2</v>
      </c>
      <c r="N136" s="100">
        <v>5.1999999999999989E-3</v>
      </c>
      <c r="O136" s="96">
        <v>0.71999999999999986</v>
      </c>
      <c r="P136" s="98">
        <v>111.6</v>
      </c>
      <c r="Q136" s="86"/>
      <c r="R136" s="96">
        <v>8.0000000000000004E-4</v>
      </c>
      <c r="S136" s="97">
        <v>2.0392147799568293E-9</v>
      </c>
      <c r="T136" s="97">
        <v>6.7211713588888327E-9</v>
      </c>
      <c r="U136" s="97">
        <f>R136/'סכום נכסי הקרן'!$C$42</f>
        <v>1.3057236802428323E-9</v>
      </c>
    </row>
    <row r="137" spans="2:21" s="134" customFormat="1">
      <c r="B137" s="89" t="s">
        <v>623</v>
      </c>
      <c r="C137" s="86" t="s">
        <v>624</v>
      </c>
      <c r="D137" s="99" t="s">
        <v>131</v>
      </c>
      <c r="E137" s="99" t="s">
        <v>323</v>
      </c>
      <c r="F137" s="99" t="s">
        <v>625</v>
      </c>
      <c r="G137" s="99" t="s">
        <v>379</v>
      </c>
      <c r="H137" s="86" t="s">
        <v>614</v>
      </c>
      <c r="I137" s="86" t="s">
        <v>171</v>
      </c>
      <c r="J137" s="86"/>
      <c r="K137" s="96">
        <v>7.4799999999999995</v>
      </c>
      <c r="L137" s="99" t="s">
        <v>175</v>
      </c>
      <c r="M137" s="100">
        <v>1.9E-2</v>
      </c>
      <c r="N137" s="100">
        <v>2.2199999999999998E-2</v>
      </c>
      <c r="O137" s="96">
        <v>267999.99999999994</v>
      </c>
      <c r="P137" s="98">
        <v>98.3</v>
      </c>
      <c r="Q137" s="86"/>
      <c r="R137" s="96">
        <v>263.44398999999999</v>
      </c>
      <c r="S137" s="97">
        <v>1.0168462589163756E-3</v>
      </c>
      <c r="T137" s="97">
        <v>2.2133152503242448E-3</v>
      </c>
      <c r="U137" s="97">
        <f>R137/'סכום נכסי הקרן'!$C$42</f>
        <v>4.2998132020081987E-4</v>
      </c>
    </row>
    <row r="138" spans="2:21" s="134" customFormat="1">
      <c r="B138" s="89" t="s">
        <v>626</v>
      </c>
      <c r="C138" s="86" t="s">
        <v>627</v>
      </c>
      <c r="D138" s="99" t="s">
        <v>131</v>
      </c>
      <c r="E138" s="99" t="s">
        <v>323</v>
      </c>
      <c r="F138" s="99" t="s">
        <v>421</v>
      </c>
      <c r="G138" s="99" t="s">
        <v>331</v>
      </c>
      <c r="H138" s="86" t="s">
        <v>614</v>
      </c>
      <c r="I138" s="86" t="s">
        <v>327</v>
      </c>
      <c r="J138" s="86"/>
      <c r="K138" s="96">
        <v>3.2600000000000002</v>
      </c>
      <c r="L138" s="99" t="s">
        <v>175</v>
      </c>
      <c r="M138" s="100">
        <v>5.0999999999999997E-2</v>
      </c>
      <c r="N138" s="100">
        <v>8.8000000000000005E-3</v>
      </c>
      <c r="O138" s="96">
        <v>995574.99999999988</v>
      </c>
      <c r="P138" s="98">
        <v>138.36000000000001</v>
      </c>
      <c r="Q138" s="96">
        <v>15.334759999999999</v>
      </c>
      <c r="R138" s="96">
        <v>1392.8123899999996</v>
      </c>
      <c r="S138" s="97">
        <v>8.6779830447844433E-4</v>
      </c>
      <c r="T138" s="97">
        <v>1.1701663429966876E-2</v>
      </c>
      <c r="U138" s="97">
        <f>R138/'סכום נכסי הקרן'!$C$42</f>
        <v>2.273285149698268E-3</v>
      </c>
    </row>
    <row r="139" spans="2:21" s="134" customFormat="1">
      <c r="B139" s="89" t="s">
        <v>628</v>
      </c>
      <c r="C139" s="86" t="s">
        <v>629</v>
      </c>
      <c r="D139" s="99" t="s">
        <v>131</v>
      </c>
      <c r="E139" s="99" t="s">
        <v>323</v>
      </c>
      <c r="F139" s="99" t="s">
        <v>630</v>
      </c>
      <c r="G139" s="99" t="s">
        <v>379</v>
      </c>
      <c r="H139" s="86" t="s">
        <v>614</v>
      </c>
      <c r="I139" s="86" t="s">
        <v>327</v>
      </c>
      <c r="J139" s="86"/>
      <c r="K139" s="96">
        <v>1.4999999999999998</v>
      </c>
      <c r="L139" s="99" t="s">
        <v>175</v>
      </c>
      <c r="M139" s="100">
        <v>5.4000000000000006E-2</v>
      </c>
      <c r="N139" s="100">
        <v>1.9999999999999998E-4</v>
      </c>
      <c r="O139" s="96">
        <v>106883.67999999998</v>
      </c>
      <c r="P139" s="98">
        <v>130.16999999999999</v>
      </c>
      <c r="Q139" s="96">
        <v>3.4761899999999994</v>
      </c>
      <c r="R139" s="96">
        <v>142.60667999999998</v>
      </c>
      <c r="S139" s="97">
        <v>6.9933941461561581E-4</v>
      </c>
      <c r="T139" s="97">
        <v>1.198104916502781E-3</v>
      </c>
      <c r="U139" s="97">
        <f>R139/'סכום נכסי הקרן'!$C$42</f>
        <v>2.3275614879601485E-4</v>
      </c>
    </row>
    <row r="140" spans="2:21" s="134" customFormat="1">
      <c r="B140" s="89" t="s">
        <v>631</v>
      </c>
      <c r="C140" s="86" t="s">
        <v>632</v>
      </c>
      <c r="D140" s="99" t="s">
        <v>131</v>
      </c>
      <c r="E140" s="99" t="s">
        <v>323</v>
      </c>
      <c r="F140" s="99" t="s">
        <v>633</v>
      </c>
      <c r="G140" s="99" t="s">
        <v>379</v>
      </c>
      <c r="H140" s="86" t="s">
        <v>614</v>
      </c>
      <c r="I140" s="86" t="s">
        <v>171</v>
      </c>
      <c r="J140" s="86"/>
      <c r="K140" s="96">
        <v>7.28</v>
      </c>
      <c r="L140" s="99" t="s">
        <v>175</v>
      </c>
      <c r="M140" s="100">
        <v>2.6000000000000002E-2</v>
      </c>
      <c r="N140" s="100">
        <v>2.4499999999999997E-2</v>
      </c>
      <c r="O140" s="96">
        <v>994999.99999999988</v>
      </c>
      <c r="P140" s="98">
        <v>101.64</v>
      </c>
      <c r="Q140" s="86"/>
      <c r="R140" s="96">
        <v>1011.3179899999999</v>
      </c>
      <c r="S140" s="97">
        <v>1.6236680210832068E-3</v>
      </c>
      <c r="T140" s="97">
        <v>8.4965518863962773E-3</v>
      </c>
      <c r="U140" s="97">
        <f>R140/'סכום נכסי הקרן'!$C$42</f>
        <v>1.6506273097482297E-3</v>
      </c>
    </row>
    <row r="141" spans="2:21" s="134" customFormat="1">
      <c r="B141" s="89" t="s">
        <v>634</v>
      </c>
      <c r="C141" s="86" t="s">
        <v>635</v>
      </c>
      <c r="D141" s="99" t="s">
        <v>131</v>
      </c>
      <c r="E141" s="99" t="s">
        <v>323</v>
      </c>
      <c r="F141" s="99" t="s">
        <v>633</v>
      </c>
      <c r="G141" s="99" t="s">
        <v>379</v>
      </c>
      <c r="H141" s="86" t="s">
        <v>614</v>
      </c>
      <c r="I141" s="86" t="s">
        <v>171</v>
      </c>
      <c r="J141" s="86"/>
      <c r="K141" s="96">
        <v>4.1099999999999994</v>
      </c>
      <c r="L141" s="99" t="s">
        <v>175</v>
      </c>
      <c r="M141" s="100">
        <v>4.4000000000000004E-2</v>
      </c>
      <c r="N141" s="100">
        <v>1.6700000000000003E-2</v>
      </c>
      <c r="O141" s="96">
        <v>12092.799999999997</v>
      </c>
      <c r="P141" s="98">
        <v>111.6</v>
      </c>
      <c r="Q141" s="86"/>
      <c r="R141" s="96">
        <v>13.495559999999998</v>
      </c>
      <c r="S141" s="97">
        <v>8.8589345367168703E-5</v>
      </c>
      <c r="T141" s="97">
        <v>1.1338246418020719E-4</v>
      </c>
      <c r="U141" s="97">
        <f>R141/'סכום נכסי הקרן'!$C$42</f>
        <v>2.2026840337672442E-5</v>
      </c>
    </row>
    <row r="142" spans="2:21" s="134" customFormat="1">
      <c r="B142" s="89" t="s">
        <v>636</v>
      </c>
      <c r="C142" s="86" t="s">
        <v>637</v>
      </c>
      <c r="D142" s="99" t="s">
        <v>131</v>
      </c>
      <c r="E142" s="99" t="s">
        <v>323</v>
      </c>
      <c r="F142" s="99" t="s">
        <v>638</v>
      </c>
      <c r="G142" s="99" t="s">
        <v>379</v>
      </c>
      <c r="H142" s="86" t="s">
        <v>614</v>
      </c>
      <c r="I142" s="86" t="s">
        <v>171</v>
      </c>
      <c r="J142" s="86"/>
      <c r="K142" s="96">
        <v>4.2700000000000005</v>
      </c>
      <c r="L142" s="99" t="s">
        <v>175</v>
      </c>
      <c r="M142" s="100">
        <v>4.3400000000000001E-2</v>
      </c>
      <c r="N142" s="100">
        <v>2.9100000000000001E-2</v>
      </c>
      <c r="O142" s="96">
        <v>29.119999999999994</v>
      </c>
      <c r="P142" s="98">
        <v>107.32</v>
      </c>
      <c r="Q142" s="86"/>
      <c r="R142" s="96">
        <v>3.1259999999999996E-2</v>
      </c>
      <c r="S142" s="97">
        <v>1.8073068188298519E-8</v>
      </c>
      <c r="T142" s="97">
        <v>2.6262977084858109E-7</v>
      </c>
      <c r="U142" s="97">
        <f>R142/'סכום נכסי הקרן'!$C$42</f>
        <v>5.1021152805488667E-8</v>
      </c>
    </row>
    <row r="143" spans="2:21" s="134" customFormat="1">
      <c r="B143" s="89" t="s">
        <v>639</v>
      </c>
      <c r="C143" s="86" t="s">
        <v>640</v>
      </c>
      <c r="D143" s="99" t="s">
        <v>131</v>
      </c>
      <c r="E143" s="99" t="s">
        <v>323</v>
      </c>
      <c r="F143" s="99" t="s">
        <v>641</v>
      </c>
      <c r="G143" s="99" t="s">
        <v>379</v>
      </c>
      <c r="H143" s="86" t="s">
        <v>642</v>
      </c>
      <c r="I143" s="86" t="s">
        <v>171</v>
      </c>
      <c r="J143" s="86"/>
      <c r="K143" s="96">
        <v>1</v>
      </c>
      <c r="L143" s="99" t="s">
        <v>175</v>
      </c>
      <c r="M143" s="100">
        <v>5.5999999999999994E-2</v>
      </c>
      <c r="N143" s="100">
        <v>3.0000000000000001E-3</v>
      </c>
      <c r="O143" s="96">
        <v>90238.539999999979</v>
      </c>
      <c r="P143" s="98">
        <v>111.49</v>
      </c>
      <c r="Q143" s="96">
        <v>2.6757600000000004</v>
      </c>
      <c r="R143" s="96">
        <v>103.28269999999998</v>
      </c>
      <c r="S143" s="97">
        <v>7.126946041574523E-4</v>
      </c>
      <c r="T143" s="97">
        <v>8.6772590638588439E-4</v>
      </c>
      <c r="U143" s="97">
        <f>R143/'סכום נכסי הקרן'!$C$42</f>
        <v>1.6857333393677042E-4</v>
      </c>
    </row>
    <row r="144" spans="2:21" s="134" customFormat="1">
      <c r="B144" s="89" t="s">
        <v>643</v>
      </c>
      <c r="C144" s="86" t="s">
        <v>644</v>
      </c>
      <c r="D144" s="99" t="s">
        <v>131</v>
      </c>
      <c r="E144" s="99" t="s">
        <v>323</v>
      </c>
      <c r="F144" s="99" t="s">
        <v>645</v>
      </c>
      <c r="G144" s="99" t="s">
        <v>646</v>
      </c>
      <c r="H144" s="86" t="s">
        <v>642</v>
      </c>
      <c r="I144" s="86" t="s">
        <v>171</v>
      </c>
      <c r="J144" s="86"/>
      <c r="K144" s="96">
        <v>0.41</v>
      </c>
      <c r="L144" s="99" t="s">
        <v>175</v>
      </c>
      <c r="M144" s="100">
        <v>4.2000000000000003E-2</v>
      </c>
      <c r="N144" s="100">
        <v>5.8999999999999999E-3</v>
      </c>
      <c r="O144" s="96">
        <v>51700.119999999988</v>
      </c>
      <c r="P144" s="98">
        <v>104.02</v>
      </c>
      <c r="Q144" s="86"/>
      <c r="R144" s="96">
        <v>53.778469999999992</v>
      </c>
      <c r="S144" s="97">
        <v>2.8766385200389063E-4</v>
      </c>
      <c r="T144" s="97">
        <v>4.5181789036107781E-4</v>
      </c>
      <c r="U144" s="97">
        <f>R144/'סכום נכסי הקרן'!$C$42</f>
        <v>8.7774777207785926E-5</v>
      </c>
    </row>
    <row r="145" spans="2:21" s="134" customFormat="1">
      <c r="B145" s="89" t="s">
        <v>647</v>
      </c>
      <c r="C145" s="86" t="s">
        <v>648</v>
      </c>
      <c r="D145" s="99" t="s">
        <v>131</v>
      </c>
      <c r="E145" s="99" t="s">
        <v>323</v>
      </c>
      <c r="F145" s="99" t="s">
        <v>649</v>
      </c>
      <c r="G145" s="99" t="s">
        <v>379</v>
      </c>
      <c r="H145" s="86" t="s">
        <v>642</v>
      </c>
      <c r="I145" s="86" t="s">
        <v>171</v>
      </c>
      <c r="J145" s="86"/>
      <c r="K145" s="96">
        <v>1.58</v>
      </c>
      <c r="L145" s="99" t="s">
        <v>175</v>
      </c>
      <c r="M145" s="100">
        <v>4.8000000000000001E-2</v>
      </c>
      <c r="N145" s="100">
        <v>1.1000000000000001E-3</v>
      </c>
      <c r="O145" s="96">
        <v>67599.999999999985</v>
      </c>
      <c r="P145" s="98">
        <v>107.37</v>
      </c>
      <c r="Q145" s="96">
        <v>1.6224000000000001</v>
      </c>
      <c r="R145" s="96">
        <v>74.204519999999988</v>
      </c>
      <c r="S145" s="97">
        <v>3.3400133600534394E-4</v>
      </c>
      <c r="T145" s="97">
        <v>6.2342661815511689E-4</v>
      </c>
      <c r="U145" s="97">
        <f>R145/'סכום נכסי הקרן'!$C$42</f>
        <v>1.2111324868131605E-4</v>
      </c>
    </row>
    <row r="146" spans="2:21" s="134" customFormat="1">
      <c r="B146" s="89" t="s">
        <v>650</v>
      </c>
      <c r="C146" s="86" t="s">
        <v>651</v>
      </c>
      <c r="D146" s="99" t="s">
        <v>131</v>
      </c>
      <c r="E146" s="99" t="s">
        <v>323</v>
      </c>
      <c r="F146" s="99" t="s">
        <v>652</v>
      </c>
      <c r="G146" s="99" t="s">
        <v>476</v>
      </c>
      <c r="H146" s="86" t="s">
        <v>642</v>
      </c>
      <c r="I146" s="86" t="s">
        <v>327</v>
      </c>
      <c r="J146" s="86"/>
      <c r="K146" s="96">
        <v>1.24</v>
      </c>
      <c r="L146" s="99" t="s">
        <v>175</v>
      </c>
      <c r="M146" s="100">
        <v>4.8000000000000001E-2</v>
      </c>
      <c r="N146" s="100">
        <v>3.0999999999999999E-3</v>
      </c>
      <c r="O146" s="96">
        <v>147235.49999999997</v>
      </c>
      <c r="P146" s="98">
        <v>124.59</v>
      </c>
      <c r="Q146" s="86"/>
      <c r="R146" s="96">
        <v>183.44070999999997</v>
      </c>
      <c r="S146" s="97">
        <v>3.598384320051353E-4</v>
      </c>
      <c r="T146" s="97">
        <v>1.5411705576327901E-3</v>
      </c>
      <c r="U146" s="97">
        <f>R146/'סכום נכסי הקרן'!$C$42</f>
        <v>2.9940359870944759E-4</v>
      </c>
    </row>
    <row r="147" spans="2:21" s="134" customFormat="1">
      <c r="B147" s="89" t="s">
        <v>653</v>
      </c>
      <c r="C147" s="86" t="s">
        <v>654</v>
      </c>
      <c r="D147" s="99" t="s">
        <v>131</v>
      </c>
      <c r="E147" s="99" t="s">
        <v>323</v>
      </c>
      <c r="F147" s="99" t="s">
        <v>655</v>
      </c>
      <c r="G147" s="99" t="s">
        <v>379</v>
      </c>
      <c r="H147" s="86" t="s">
        <v>642</v>
      </c>
      <c r="I147" s="86" t="s">
        <v>327</v>
      </c>
      <c r="J147" s="86"/>
      <c r="K147" s="96">
        <v>1.4400000000000002</v>
      </c>
      <c r="L147" s="99" t="s">
        <v>175</v>
      </c>
      <c r="M147" s="100">
        <v>5.4000000000000006E-2</v>
      </c>
      <c r="N147" s="100">
        <v>2.5200000000000004E-2</v>
      </c>
      <c r="O147" s="96">
        <v>39324.039999999994</v>
      </c>
      <c r="P147" s="98">
        <v>107.54</v>
      </c>
      <c r="Q147" s="86"/>
      <c r="R147" s="96">
        <v>42.289059999999992</v>
      </c>
      <c r="S147" s="97">
        <v>6.2419111111111105E-4</v>
      </c>
      <c r="T147" s="97">
        <v>3.5529002358291413E-4</v>
      </c>
      <c r="U147" s="97">
        <f>R147/'סכום נכסי הקרן'!$C$42</f>
        <v>6.9022283821512426E-5</v>
      </c>
    </row>
    <row r="148" spans="2:21" s="134" customFormat="1">
      <c r="B148" s="89" t="s">
        <v>656</v>
      </c>
      <c r="C148" s="86" t="s">
        <v>657</v>
      </c>
      <c r="D148" s="99" t="s">
        <v>131</v>
      </c>
      <c r="E148" s="99" t="s">
        <v>323</v>
      </c>
      <c r="F148" s="99" t="s">
        <v>655</v>
      </c>
      <c r="G148" s="99" t="s">
        <v>379</v>
      </c>
      <c r="H148" s="86" t="s">
        <v>642</v>
      </c>
      <c r="I148" s="86" t="s">
        <v>327</v>
      </c>
      <c r="J148" s="86"/>
      <c r="K148" s="96">
        <v>0.92000000000000015</v>
      </c>
      <c r="L148" s="99" t="s">
        <v>175</v>
      </c>
      <c r="M148" s="100">
        <v>6.4000000000000001E-2</v>
      </c>
      <c r="N148" s="100">
        <v>1.9600000000000003E-2</v>
      </c>
      <c r="O148" s="96">
        <v>16769.629999999997</v>
      </c>
      <c r="P148" s="98">
        <v>114.3</v>
      </c>
      <c r="Q148" s="86"/>
      <c r="R148" s="96">
        <v>19.167689999999997</v>
      </c>
      <c r="S148" s="97">
        <v>4.8869962814878699E-4</v>
      </c>
      <c r="T148" s="97">
        <v>1.6103666130507484E-4</v>
      </c>
      <c r="U148" s="97">
        <f>R148/'סכום נכסי הקרן'!$C$42</f>
        <v>3.1284633410692163E-5</v>
      </c>
    </row>
    <row r="149" spans="2:21" s="134" customFormat="1">
      <c r="B149" s="89" t="s">
        <v>658</v>
      </c>
      <c r="C149" s="86" t="s">
        <v>659</v>
      </c>
      <c r="D149" s="99" t="s">
        <v>131</v>
      </c>
      <c r="E149" s="99" t="s">
        <v>323</v>
      </c>
      <c r="F149" s="99" t="s">
        <v>655</v>
      </c>
      <c r="G149" s="99" t="s">
        <v>379</v>
      </c>
      <c r="H149" s="86" t="s">
        <v>642</v>
      </c>
      <c r="I149" s="86" t="s">
        <v>327</v>
      </c>
      <c r="J149" s="86"/>
      <c r="K149" s="96">
        <v>2.6900000000000004</v>
      </c>
      <c r="L149" s="99" t="s">
        <v>175</v>
      </c>
      <c r="M149" s="100">
        <v>2.5000000000000001E-2</v>
      </c>
      <c r="N149" s="100">
        <v>4.0199999999999993E-2</v>
      </c>
      <c r="O149" s="96">
        <v>217054.98999999996</v>
      </c>
      <c r="P149" s="98">
        <v>96.8</v>
      </c>
      <c r="Q149" s="86"/>
      <c r="R149" s="96">
        <v>210.10922999999994</v>
      </c>
      <c r="S149" s="97">
        <v>4.4581257800513791E-4</v>
      </c>
      <c r="T149" s="97">
        <v>1.7652251736427324E-3</v>
      </c>
      <c r="U149" s="97">
        <f>R149/'סכום נכסי הקרן'!$C$42</f>
        <v>3.4293074631073454E-4</v>
      </c>
    </row>
    <row r="150" spans="2:21" s="134" customFormat="1">
      <c r="B150" s="89" t="s">
        <v>660</v>
      </c>
      <c r="C150" s="86" t="s">
        <v>661</v>
      </c>
      <c r="D150" s="99" t="s">
        <v>131</v>
      </c>
      <c r="E150" s="99" t="s">
        <v>323</v>
      </c>
      <c r="F150" s="99" t="s">
        <v>662</v>
      </c>
      <c r="G150" s="99" t="s">
        <v>554</v>
      </c>
      <c r="H150" s="86" t="s">
        <v>642</v>
      </c>
      <c r="I150" s="86" t="s">
        <v>327</v>
      </c>
      <c r="J150" s="86"/>
      <c r="K150" s="96">
        <v>1.7099999999999997</v>
      </c>
      <c r="L150" s="99" t="s">
        <v>175</v>
      </c>
      <c r="M150" s="100">
        <v>0.05</v>
      </c>
      <c r="N150" s="100">
        <v>7.499999999999998E-3</v>
      </c>
      <c r="O150" s="96">
        <v>82.499999999999986</v>
      </c>
      <c r="P150" s="98">
        <v>107.25</v>
      </c>
      <c r="Q150" s="86"/>
      <c r="R150" s="96">
        <v>8.8480000000000003E-2</v>
      </c>
      <c r="S150" s="97">
        <v>5.3463200307170375E-7</v>
      </c>
      <c r="T150" s="97">
        <v>7.4336155229310487E-7</v>
      </c>
      <c r="U150" s="97">
        <f>R150/'סכום נכסי הקרן'!$C$42</f>
        <v>1.4441303903485725E-7</v>
      </c>
    </row>
    <row r="151" spans="2:21" s="134" customFormat="1">
      <c r="B151" s="89" t="s">
        <v>663</v>
      </c>
      <c r="C151" s="86" t="s">
        <v>664</v>
      </c>
      <c r="D151" s="99" t="s">
        <v>131</v>
      </c>
      <c r="E151" s="99" t="s">
        <v>323</v>
      </c>
      <c r="F151" s="99" t="s">
        <v>576</v>
      </c>
      <c r="G151" s="99" t="s">
        <v>331</v>
      </c>
      <c r="H151" s="86" t="s">
        <v>642</v>
      </c>
      <c r="I151" s="86" t="s">
        <v>327</v>
      </c>
      <c r="J151" s="86"/>
      <c r="K151" s="96">
        <v>1.98</v>
      </c>
      <c r="L151" s="99" t="s">
        <v>175</v>
      </c>
      <c r="M151" s="100">
        <v>2.4E-2</v>
      </c>
      <c r="N151" s="100">
        <v>3.0000000000000003E-4</v>
      </c>
      <c r="O151" s="96">
        <v>54322.999999999993</v>
      </c>
      <c r="P151" s="98">
        <v>106.63</v>
      </c>
      <c r="Q151" s="86"/>
      <c r="R151" s="96">
        <v>57.92461999999999</v>
      </c>
      <c r="S151" s="97">
        <v>4.1610558325864982E-4</v>
      </c>
      <c r="T151" s="97">
        <v>4.8665162114814897E-4</v>
      </c>
      <c r="U151" s="97">
        <f>R151/'סכום נכסי הקרן'!$C$42</f>
        <v>9.454193500383445E-5</v>
      </c>
    </row>
    <row r="152" spans="2:21" s="134" customFormat="1">
      <c r="B152" s="89" t="s">
        <v>665</v>
      </c>
      <c r="C152" s="86" t="s">
        <v>666</v>
      </c>
      <c r="D152" s="99" t="s">
        <v>131</v>
      </c>
      <c r="E152" s="99" t="s">
        <v>323</v>
      </c>
      <c r="F152" s="99" t="s">
        <v>667</v>
      </c>
      <c r="G152" s="99" t="s">
        <v>646</v>
      </c>
      <c r="H152" s="86" t="s">
        <v>668</v>
      </c>
      <c r="I152" s="86" t="s">
        <v>171</v>
      </c>
      <c r="J152" s="86"/>
      <c r="K152" s="96">
        <v>2.25</v>
      </c>
      <c r="L152" s="99" t="s">
        <v>175</v>
      </c>
      <c r="M152" s="100">
        <v>2.8500000000000001E-2</v>
      </c>
      <c r="N152" s="100">
        <v>2.6800000000000001E-2</v>
      </c>
      <c r="O152" s="96">
        <v>175999.99999999997</v>
      </c>
      <c r="P152" s="98">
        <v>101.98</v>
      </c>
      <c r="Q152" s="86"/>
      <c r="R152" s="96">
        <v>179.48477999999997</v>
      </c>
      <c r="S152" s="97">
        <v>4.8279798991445963E-4</v>
      </c>
      <c r="T152" s="97">
        <v>1.5079349533655788E-3</v>
      </c>
      <c r="U152" s="97">
        <f>R152/'סכום נכסי הקרן'!$C$42</f>
        <v>2.9294690936146881E-4</v>
      </c>
    </row>
    <row r="153" spans="2:21" s="134" customFormat="1">
      <c r="B153" s="89" t="s">
        <v>669</v>
      </c>
      <c r="C153" s="86" t="s">
        <v>670</v>
      </c>
      <c r="D153" s="99" t="s">
        <v>131</v>
      </c>
      <c r="E153" s="99" t="s">
        <v>323</v>
      </c>
      <c r="F153" s="99" t="s">
        <v>671</v>
      </c>
      <c r="G153" s="99" t="s">
        <v>434</v>
      </c>
      <c r="H153" s="86" t="s">
        <v>672</v>
      </c>
      <c r="I153" s="86" t="s">
        <v>171</v>
      </c>
      <c r="J153" s="86"/>
      <c r="K153" s="96">
        <v>0.64999999999999991</v>
      </c>
      <c r="L153" s="99" t="s">
        <v>175</v>
      </c>
      <c r="M153" s="100">
        <v>3.85E-2</v>
      </c>
      <c r="N153" s="100">
        <v>2.7999999999999994E-2</v>
      </c>
      <c r="O153" s="96">
        <v>8963.9999999999982</v>
      </c>
      <c r="P153" s="98">
        <v>102.04</v>
      </c>
      <c r="Q153" s="86"/>
      <c r="R153" s="96">
        <v>9.1468700000000016</v>
      </c>
      <c r="S153" s="97">
        <v>2.2409999999999994E-4</v>
      </c>
      <c r="T153" s="97">
        <v>7.6847100834349379E-5</v>
      </c>
      <c r="U153" s="97">
        <f>R153/'סכום נכסי הקרן'!$C$42</f>
        <v>1.4929105948878447E-5</v>
      </c>
    </row>
    <row r="154" spans="2:21" s="134" customFormat="1">
      <c r="B154" s="89" t="s">
        <v>673</v>
      </c>
      <c r="C154" s="86" t="s">
        <v>674</v>
      </c>
      <c r="D154" s="99" t="s">
        <v>131</v>
      </c>
      <c r="E154" s="99" t="s">
        <v>323</v>
      </c>
      <c r="F154" s="99" t="s">
        <v>675</v>
      </c>
      <c r="G154" s="99" t="s">
        <v>379</v>
      </c>
      <c r="H154" s="86" t="s">
        <v>676</v>
      </c>
      <c r="I154" s="86" t="s">
        <v>327</v>
      </c>
      <c r="J154" s="86"/>
      <c r="K154" s="96">
        <v>3.0000000000000002E-2</v>
      </c>
      <c r="L154" s="99" t="s">
        <v>175</v>
      </c>
      <c r="M154" s="100">
        <v>5.3499999999999999E-2</v>
      </c>
      <c r="N154" s="100">
        <v>2.5800000000000003E-2</v>
      </c>
      <c r="O154" s="96">
        <v>38821.209999999992</v>
      </c>
      <c r="P154" s="98">
        <v>107</v>
      </c>
      <c r="Q154" s="86"/>
      <c r="R154" s="96">
        <v>41.538699999999992</v>
      </c>
      <c r="S154" s="97">
        <v>4.494831845500053E-4</v>
      </c>
      <c r="T154" s="97">
        <v>3.4898590090684436E-4</v>
      </c>
      <c r="U154" s="97">
        <f>R154/'סכום נכסי הקרן'!$C$42</f>
        <v>6.7797580295628662E-5</v>
      </c>
    </row>
    <row r="155" spans="2:21" s="134" customFormat="1">
      <c r="B155" s="89" t="s">
        <v>677</v>
      </c>
      <c r="C155" s="86" t="s">
        <v>678</v>
      </c>
      <c r="D155" s="99" t="s">
        <v>131</v>
      </c>
      <c r="E155" s="99" t="s">
        <v>323</v>
      </c>
      <c r="F155" s="99" t="s">
        <v>679</v>
      </c>
      <c r="G155" s="99" t="s">
        <v>554</v>
      </c>
      <c r="H155" s="86" t="s">
        <v>680</v>
      </c>
      <c r="I155" s="86" t="s">
        <v>327</v>
      </c>
      <c r="J155" s="86"/>
      <c r="K155" s="96">
        <v>0.88000000000000012</v>
      </c>
      <c r="L155" s="99" t="s">
        <v>175</v>
      </c>
      <c r="M155" s="100">
        <v>4.9000000000000002E-2</v>
      </c>
      <c r="N155" s="100">
        <v>1.3474999999999999</v>
      </c>
      <c r="O155" s="96">
        <v>127680.59999999998</v>
      </c>
      <c r="P155" s="98">
        <v>57.8</v>
      </c>
      <c r="Q155" s="86"/>
      <c r="R155" s="96">
        <v>73.799359999999993</v>
      </c>
      <c r="S155" s="97">
        <v>1.6750105162892213E-4</v>
      </c>
      <c r="T155" s="97">
        <v>6.2002268092040764E-4</v>
      </c>
      <c r="U155" s="97">
        <f>R155/'סכום נכסי הקרן'!$C$42</f>
        <v>1.2045196492345707E-4</v>
      </c>
    </row>
    <row r="156" spans="2:21" s="134" customForma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96"/>
      <c r="P156" s="98"/>
      <c r="Q156" s="86"/>
      <c r="R156" s="86"/>
      <c r="S156" s="86"/>
      <c r="T156" s="97"/>
      <c r="U156" s="86"/>
    </row>
    <row r="157" spans="2:21" s="134" customFormat="1">
      <c r="B157" s="104" t="s">
        <v>50</v>
      </c>
      <c r="C157" s="84"/>
      <c r="D157" s="84"/>
      <c r="E157" s="84"/>
      <c r="F157" s="84"/>
      <c r="G157" s="84"/>
      <c r="H157" s="84"/>
      <c r="I157" s="84"/>
      <c r="J157" s="84"/>
      <c r="K157" s="93">
        <v>3.9685591603586241</v>
      </c>
      <c r="L157" s="84"/>
      <c r="M157" s="84"/>
      <c r="N157" s="106">
        <v>2.3982300905328893E-2</v>
      </c>
      <c r="O157" s="93"/>
      <c r="P157" s="95"/>
      <c r="Q157" s="93">
        <v>60.236589999999993</v>
      </c>
      <c r="R157" s="93">
        <v>20493.322609999988</v>
      </c>
      <c r="S157" s="84"/>
      <c r="T157" s="94">
        <v>0.17217391621850106</v>
      </c>
      <c r="U157" s="94">
        <f>R157/'סכום נכסי הקרן'!$C$42</f>
        <v>3.3448270773416035E-2</v>
      </c>
    </row>
    <row r="158" spans="2:21" s="134" customFormat="1">
      <c r="B158" s="89" t="s">
        <v>681</v>
      </c>
      <c r="C158" s="86" t="s">
        <v>682</v>
      </c>
      <c r="D158" s="99" t="s">
        <v>131</v>
      </c>
      <c r="E158" s="99" t="s">
        <v>323</v>
      </c>
      <c r="F158" s="99" t="s">
        <v>330</v>
      </c>
      <c r="G158" s="99" t="s">
        <v>331</v>
      </c>
      <c r="H158" s="86" t="s">
        <v>326</v>
      </c>
      <c r="I158" s="86" t="s">
        <v>171</v>
      </c>
      <c r="J158" s="86"/>
      <c r="K158" s="96">
        <v>5.3100000000000014</v>
      </c>
      <c r="L158" s="99" t="s">
        <v>175</v>
      </c>
      <c r="M158" s="100">
        <v>3.0099999999999998E-2</v>
      </c>
      <c r="N158" s="100">
        <v>2.0799999999999999E-2</v>
      </c>
      <c r="O158" s="96">
        <v>295273.99999999994</v>
      </c>
      <c r="P158" s="98">
        <v>105.83</v>
      </c>
      <c r="Q158" s="86"/>
      <c r="R158" s="96">
        <v>312.48846999999989</v>
      </c>
      <c r="S158" s="97">
        <v>2.5675999999999997E-4</v>
      </c>
      <c r="T158" s="97">
        <v>2.6253606931837393E-3</v>
      </c>
      <c r="U158" s="97">
        <f>R158/'סכום נכסי הקרן'!$C$42</f>
        <v>5.1002949385231468E-4</v>
      </c>
    </row>
    <row r="159" spans="2:21" s="134" customFormat="1">
      <c r="B159" s="89" t="s">
        <v>683</v>
      </c>
      <c r="C159" s="86" t="s">
        <v>684</v>
      </c>
      <c r="D159" s="99" t="s">
        <v>131</v>
      </c>
      <c r="E159" s="99" t="s">
        <v>323</v>
      </c>
      <c r="F159" s="99" t="s">
        <v>336</v>
      </c>
      <c r="G159" s="99" t="s">
        <v>331</v>
      </c>
      <c r="H159" s="86" t="s">
        <v>326</v>
      </c>
      <c r="I159" s="86" t="s">
        <v>171</v>
      </c>
      <c r="J159" s="86"/>
      <c r="K159" s="96">
        <v>3.7999999999999994</v>
      </c>
      <c r="L159" s="99" t="s">
        <v>175</v>
      </c>
      <c r="M159" s="100">
        <v>2.4700000000000003E-2</v>
      </c>
      <c r="N159" s="100">
        <v>1.6500000000000001E-2</v>
      </c>
      <c r="O159" s="96">
        <v>81073.999999999985</v>
      </c>
      <c r="P159" s="98">
        <v>103.24</v>
      </c>
      <c r="Q159" s="86"/>
      <c r="R159" s="96">
        <v>83.700799999999987</v>
      </c>
      <c r="S159" s="97">
        <v>2.4337556998466028E-5</v>
      </c>
      <c r="T159" s="97">
        <v>7.0320927459510284E-4</v>
      </c>
      <c r="U159" s="97">
        <f>R159/'סכום נכסי הקרן'!$C$42</f>
        <v>1.3661264576908655E-4</v>
      </c>
    </row>
    <row r="160" spans="2:21" s="134" customFormat="1">
      <c r="B160" s="89" t="s">
        <v>685</v>
      </c>
      <c r="C160" s="86" t="s">
        <v>686</v>
      </c>
      <c r="D160" s="99" t="s">
        <v>131</v>
      </c>
      <c r="E160" s="99" t="s">
        <v>323</v>
      </c>
      <c r="F160" s="99" t="s">
        <v>687</v>
      </c>
      <c r="G160" s="99" t="s">
        <v>379</v>
      </c>
      <c r="H160" s="86" t="s">
        <v>326</v>
      </c>
      <c r="I160" s="86" t="s">
        <v>171</v>
      </c>
      <c r="J160" s="86"/>
      <c r="K160" s="96">
        <v>4.7399999999999993</v>
      </c>
      <c r="L160" s="99" t="s">
        <v>175</v>
      </c>
      <c r="M160" s="100">
        <v>1.44E-2</v>
      </c>
      <c r="N160" s="100">
        <v>1.8800000000000001E-2</v>
      </c>
      <c r="O160" s="96">
        <v>464753.99999999994</v>
      </c>
      <c r="P160" s="98">
        <v>98.4</v>
      </c>
      <c r="Q160" s="86"/>
      <c r="R160" s="96">
        <v>457.3179199999999</v>
      </c>
      <c r="S160" s="97">
        <v>4.6475399999999995E-4</v>
      </c>
      <c r="T160" s="97">
        <v>3.8421401322632671E-3</v>
      </c>
      <c r="U160" s="97">
        <f>R160/'סכום נכסי הקרן'!$C$42</f>
        <v>7.4641354692924627E-4</v>
      </c>
    </row>
    <row r="161" spans="2:21" s="134" customFormat="1">
      <c r="B161" s="89" t="s">
        <v>688</v>
      </c>
      <c r="C161" s="86" t="s">
        <v>689</v>
      </c>
      <c r="D161" s="99" t="s">
        <v>131</v>
      </c>
      <c r="E161" s="99" t="s">
        <v>323</v>
      </c>
      <c r="F161" s="99" t="s">
        <v>351</v>
      </c>
      <c r="G161" s="99" t="s">
        <v>331</v>
      </c>
      <c r="H161" s="86" t="s">
        <v>326</v>
      </c>
      <c r="I161" s="86" t="s">
        <v>171</v>
      </c>
      <c r="J161" s="86"/>
      <c r="K161" s="96">
        <v>0.9</v>
      </c>
      <c r="L161" s="99" t="s">
        <v>175</v>
      </c>
      <c r="M161" s="100">
        <v>5.9000000000000004E-2</v>
      </c>
      <c r="N161" s="100">
        <v>4.3000000000000009E-3</v>
      </c>
      <c r="O161" s="96">
        <v>211046.32999999996</v>
      </c>
      <c r="P161" s="98">
        <v>105.49</v>
      </c>
      <c r="Q161" s="86"/>
      <c r="R161" s="96">
        <v>222.63276999999997</v>
      </c>
      <c r="S161" s="97">
        <v>3.9124112656461021E-4</v>
      </c>
      <c r="T161" s="97">
        <v>1.870441246592606E-3</v>
      </c>
      <c r="U161" s="97">
        <f>R161/'סכום נכסי הקרן'!$C$42</f>
        <v>3.6337109973381997E-4</v>
      </c>
    </row>
    <row r="162" spans="2:21" s="134" customFormat="1">
      <c r="B162" s="89" t="s">
        <v>690</v>
      </c>
      <c r="C162" s="86" t="s">
        <v>691</v>
      </c>
      <c r="D162" s="99" t="s">
        <v>131</v>
      </c>
      <c r="E162" s="99" t="s">
        <v>323</v>
      </c>
      <c r="F162" s="99" t="s">
        <v>351</v>
      </c>
      <c r="G162" s="99" t="s">
        <v>331</v>
      </c>
      <c r="H162" s="86" t="s">
        <v>326</v>
      </c>
      <c r="I162" s="86" t="s">
        <v>171</v>
      </c>
      <c r="J162" s="86"/>
      <c r="K162" s="96">
        <v>0.42</v>
      </c>
      <c r="L162" s="99" t="s">
        <v>175</v>
      </c>
      <c r="M162" s="100">
        <v>1.8799999999999997E-2</v>
      </c>
      <c r="N162" s="100">
        <v>1.8E-3</v>
      </c>
      <c r="O162" s="96">
        <v>7399.9999999999991</v>
      </c>
      <c r="P162" s="98">
        <v>100.87</v>
      </c>
      <c r="Q162" s="86"/>
      <c r="R162" s="96">
        <v>7.4643799999999993</v>
      </c>
      <c r="S162" s="97">
        <v>1.1777382015301046E-5</v>
      </c>
      <c r="T162" s="97">
        <v>6.271172133482827E-5</v>
      </c>
      <c r="U162" s="97">
        <f>R162/'סכום נכסי הקרן'!$C$42</f>
        <v>1.2183022155413739E-5</v>
      </c>
    </row>
    <row r="163" spans="2:21" s="134" customFormat="1">
      <c r="B163" s="89" t="s">
        <v>692</v>
      </c>
      <c r="C163" s="86" t="s">
        <v>693</v>
      </c>
      <c r="D163" s="99" t="s">
        <v>131</v>
      </c>
      <c r="E163" s="99" t="s">
        <v>323</v>
      </c>
      <c r="F163" s="99" t="s">
        <v>694</v>
      </c>
      <c r="G163" s="99" t="s">
        <v>695</v>
      </c>
      <c r="H163" s="86" t="s">
        <v>363</v>
      </c>
      <c r="I163" s="86" t="s">
        <v>171</v>
      </c>
      <c r="J163" s="86"/>
      <c r="K163" s="96">
        <v>1.47</v>
      </c>
      <c r="L163" s="99" t="s">
        <v>175</v>
      </c>
      <c r="M163" s="100">
        <v>4.8399999999999999E-2</v>
      </c>
      <c r="N163" s="100">
        <v>8.3999999999999977E-3</v>
      </c>
      <c r="O163" s="96">
        <v>77239.87</v>
      </c>
      <c r="P163" s="98">
        <v>105.94</v>
      </c>
      <c r="Q163" s="96">
        <v>41.423749999999991</v>
      </c>
      <c r="R163" s="96">
        <v>125.54049999999998</v>
      </c>
      <c r="S163" s="97">
        <v>1.8390445238095237E-4</v>
      </c>
      <c r="T163" s="97">
        <v>1.0547240162257292E-3</v>
      </c>
      <c r="U163" s="97">
        <f>R163/'סכום נכסי הקרן'!$C$42</f>
        <v>2.0490150459940657E-4</v>
      </c>
    </row>
    <row r="164" spans="2:21" s="134" customFormat="1">
      <c r="B164" s="89" t="s">
        <v>696</v>
      </c>
      <c r="C164" s="86" t="s">
        <v>697</v>
      </c>
      <c r="D164" s="99" t="s">
        <v>131</v>
      </c>
      <c r="E164" s="99" t="s">
        <v>323</v>
      </c>
      <c r="F164" s="99" t="s">
        <v>362</v>
      </c>
      <c r="G164" s="99" t="s">
        <v>331</v>
      </c>
      <c r="H164" s="86" t="s">
        <v>363</v>
      </c>
      <c r="I164" s="86" t="s">
        <v>171</v>
      </c>
      <c r="J164" s="86"/>
      <c r="K164" s="96">
        <v>1.5300000000000005</v>
      </c>
      <c r="L164" s="99" t="s">
        <v>175</v>
      </c>
      <c r="M164" s="100">
        <v>1.95E-2</v>
      </c>
      <c r="N164" s="100">
        <v>8.3000000000000001E-3</v>
      </c>
      <c r="O164" s="96">
        <v>339999.99999999994</v>
      </c>
      <c r="P164" s="98">
        <v>102.59</v>
      </c>
      <c r="Q164" s="86"/>
      <c r="R164" s="96">
        <v>348.80599999999993</v>
      </c>
      <c r="S164" s="97">
        <v>4.9635036496350354E-4</v>
      </c>
      <c r="T164" s="97">
        <v>2.9304811212607219E-3</v>
      </c>
      <c r="U164" s="97">
        <f>R164/'סכום נכסי הקרן'!$C$42</f>
        <v>5.6930531751347654E-4</v>
      </c>
    </row>
    <row r="165" spans="2:21" s="134" customFormat="1">
      <c r="B165" s="89" t="s">
        <v>698</v>
      </c>
      <c r="C165" s="86" t="s">
        <v>699</v>
      </c>
      <c r="D165" s="99" t="s">
        <v>131</v>
      </c>
      <c r="E165" s="99" t="s">
        <v>323</v>
      </c>
      <c r="F165" s="99" t="s">
        <v>700</v>
      </c>
      <c r="G165" s="99" t="s">
        <v>331</v>
      </c>
      <c r="H165" s="86" t="s">
        <v>363</v>
      </c>
      <c r="I165" s="86" t="s">
        <v>327</v>
      </c>
      <c r="J165" s="86"/>
      <c r="K165" s="96">
        <v>3.64</v>
      </c>
      <c r="L165" s="99" t="s">
        <v>175</v>
      </c>
      <c r="M165" s="100">
        <v>2.07E-2</v>
      </c>
      <c r="N165" s="100">
        <v>1.5800000000000002E-2</v>
      </c>
      <c r="O165" s="96">
        <v>211188.99999999997</v>
      </c>
      <c r="P165" s="98">
        <v>102.27</v>
      </c>
      <c r="Q165" s="86"/>
      <c r="R165" s="96">
        <v>215.98299999999998</v>
      </c>
      <c r="S165" s="97">
        <v>8.3321431530440334E-4</v>
      </c>
      <c r="T165" s="97">
        <v>1.8145734420086082E-3</v>
      </c>
      <c r="U165" s="97">
        <f>R165/'סכום נכסי הקרן'!$C$42</f>
        <v>3.5251764703735951E-4</v>
      </c>
    </row>
    <row r="166" spans="2:21" s="134" customFormat="1">
      <c r="B166" s="89" t="s">
        <v>701</v>
      </c>
      <c r="C166" s="86" t="s">
        <v>702</v>
      </c>
      <c r="D166" s="99" t="s">
        <v>131</v>
      </c>
      <c r="E166" s="99" t="s">
        <v>323</v>
      </c>
      <c r="F166" s="99" t="s">
        <v>372</v>
      </c>
      <c r="G166" s="99" t="s">
        <v>373</v>
      </c>
      <c r="H166" s="86" t="s">
        <v>363</v>
      </c>
      <c r="I166" s="86" t="s">
        <v>171</v>
      </c>
      <c r="J166" s="86"/>
      <c r="K166" s="96">
        <v>4.8099999999999996</v>
      </c>
      <c r="L166" s="99" t="s">
        <v>175</v>
      </c>
      <c r="M166" s="100">
        <v>1.6299999999999999E-2</v>
      </c>
      <c r="N166" s="100">
        <v>1.8899999999999997E-2</v>
      </c>
      <c r="O166" s="96">
        <v>532999.99999999988</v>
      </c>
      <c r="P166" s="98">
        <v>99.02</v>
      </c>
      <c r="Q166" s="86"/>
      <c r="R166" s="96">
        <v>527.77658999999994</v>
      </c>
      <c r="S166" s="97">
        <v>9.7788296593921686E-4</v>
      </c>
      <c r="T166" s="97">
        <v>4.4340961257500174E-3</v>
      </c>
      <c r="U166" s="97">
        <f>R166/'סכום נכסי הקרן'!$C$42</f>
        <v>8.6141298930101544E-4</v>
      </c>
    </row>
    <row r="167" spans="2:21" s="134" customFormat="1">
      <c r="B167" s="89" t="s">
        <v>703</v>
      </c>
      <c r="C167" s="86" t="s">
        <v>704</v>
      </c>
      <c r="D167" s="99" t="s">
        <v>131</v>
      </c>
      <c r="E167" s="99" t="s">
        <v>323</v>
      </c>
      <c r="F167" s="99" t="s">
        <v>351</v>
      </c>
      <c r="G167" s="99" t="s">
        <v>331</v>
      </c>
      <c r="H167" s="86" t="s">
        <v>363</v>
      </c>
      <c r="I167" s="86" t="s">
        <v>171</v>
      </c>
      <c r="J167" s="86"/>
      <c r="K167" s="96">
        <v>1.7100000000000002</v>
      </c>
      <c r="L167" s="99" t="s">
        <v>175</v>
      </c>
      <c r="M167" s="100">
        <v>6.0999999999999999E-2</v>
      </c>
      <c r="N167" s="100">
        <v>8.8000000000000005E-3</v>
      </c>
      <c r="O167" s="96">
        <v>203944.2</v>
      </c>
      <c r="P167" s="98">
        <v>110.53</v>
      </c>
      <c r="Q167" s="86"/>
      <c r="R167" s="96">
        <v>225.41951999999995</v>
      </c>
      <c r="S167" s="97">
        <v>1.984267806539566E-4</v>
      </c>
      <c r="T167" s="97">
        <v>1.893854026948085E-3</v>
      </c>
      <c r="U167" s="97">
        <f>R167/'סכום נכסי הקרן'!$C$42</f>
        <v>3.6791950656621581E-4</v>
      </c>
    </row>
    <row r="168" spans="2:21" s="134" customFormat="1">
      <c r="B168" s="89" t="s">
        <v>705</v>
      </c>
      <c r="C168" s="86" t="s">
        <v>706</v>
      </c>
      <c r="D168" s="99" t="s">
        <v>131</v>
      </c>
      <c r="E168" s="99" t="s">
        <v>323</v>
      </c>
      <c r="F168" s="99" t="s">
        <v>400</v>
      </c>
      <c r="G168" s="99" t="s">
        <v>379</v>
      </c>
      <c r="H168" s="86" t="s">
        <v>393</v>
      </c>
      <c r="I168" s="86" t="s">
        <v>171</v>
      </c>
      <c r="J168" s="86"/>
      <c r="K168" s="96">
        <v>4.9599999999999991</v>
      </c>
      <c r="L168" s="99" t="s">
        <v>175</v>
      </c>
      <c r="M168" s="100">
        <v>3.39E-2</v>
      </c>
      <c r="N168" s="100">
        <v>2.6599999999999999E-2</v>
      </c>
      <c r="O168" s="96">
        <v>490632.99999999994</v>
      </c>
      <c r="P168" s="98">
        <v>105.24</v>
      </c>
      <c r="Q168" s="86"/>
      <c r="R168" s="96">
        <v>516.3421699999999</v>
      </c>
      <c r="S168" s="97">
        <v>4.5210760026903471E-4</v>
      </c>
      <c r="T168" s="97">
        <v>4.3380302554881347E-3</v>
      </c>
      <c r="U168" s="97">
        <f>R168/'סכום נכסי הקרן'!$C$42</f>
        <v>8.4275024809621249E-4</v>
      </c>
    </row>
    <row r="169" spans="2:21" s="134" customFormat="1">
      <c r="B169" s="89" t="s">
        <v>707</v>
      </c>
      <c r="C169" s="86" t="s">
        <v>708</v>
      </c>
      <c r="D169" s="99" t="s">
        <v>131</v>
      </c>
      <c r="E169" s="99" t="s">
        <v>323</v>
      </c>
      <c r="F169" s="99" t="s">
        <v>409</v>
      </c>
      <c r="G169" s="99" t="s">
        <v>410</v>
      </c>
      <c r="H169" s="86" t="s">
        <v>393</v>
      </c>
      <c r="I169" s="86" t="s">
        <v>171</v>
      </c>
      <c r="J169" s="86"/>
      <c r="K169" s="96">
        <v>5.62</v>
      </c>
      <c r="L169" s="99" t="s">
        <v>175</v>
      </c>
      <c r="M169" s="100">
        <v>3.6499999999999998E-2</v>
      </c>
      <c r="N169" s="100">
        <v>3.0200000000000001E-2</v>
      </c>
      <c r="O169" s="96">
        <v>892084.99999999988</v>
      </c>
      <c r="P169" s="98">
        <v>103.95</v>
      </c>
      <c r="Q169" s="86"/>
      <c r="R169" s="96">
        <v>927.32232999999985</v>
      </c>
      <c r="S169" s="97">
        <v>5.5931216174869957E-4</v>
      </c>
      <c r="T169" s="97">
        <v>7.7908653560675714E-3</v>
      </c>
      <c r="U169" s="97">
        <f>R169/'סכום נכסי הקרן'!$C$42</f>
        <v>1.5135334068736976E-3</v>
      </c>
    </row>
    <row r="170" spans="2:21" s="134" customFormat="1">
      <c r="B170" s="89" t="s">
        <v>709</v>
      </c>
      <c r="C170" s="86" t="s">
        <v>710</v>
      </c>
      <c r="D170" s="99" t="s">
        <v>131</v>
      </c>
      <c r="E170" s="99" t="s">
        <v>323</v>
      </c>
      <c r="F170" s="99" t="s">
        <v>330</v>
      </c>
      <c r="G170" s="99" t="s">
        <v>331</v>
      </c>
      <c r="H170" s="86" t="s">
        <v>393</v>
      </c>
      <c r="I170" s="86" t="s">
        <v>171</v>
      </c>
      <c r="J170" s="86"/>
      <c r="K170" s="96">
        <v>2.5499999999999994</v>
      </c>
      <c r="L170" s="99" t="s">
        <v>175</v>
      </c>
      <c r="M170" s="100">
        <v>1.5600000000000001E-2</v>
      </c>
      <c r="N170" s="100">
        <v>8.9000000000000017E-3</v>
      </c>
      <c r="O170" s="96">
        <v>311083.99999999994</v>
      </c>
      <c r="P170" s="98">
        <v>102.06</v>
      </c>
      <c r="Q170" s="86"/>
      <c r="R170" s="96">
        <v>317.49231999999995</v>
      </c>
      <c r="S170" s="97">
        <v>3.2745684210526307E-4</v>
      </c>
      <c r="T170" s="97">
        <v>2.6674003598139598E-3</v>
      </c>
      <c r="U170" s="97">
        <f>R170/'סכום נכסי הקרן'!$C$42</f>
        <v>5.1819655064904368E-4</v>
      </c>
    </row>
    <row r="171" spans="2:21" s="134" customFormat="1">
      <c r="B171" s="89" t="s">
        <v>711</v>
      </c>
      <c r="C171" s="86" t="s">
        <v>712</v>
      </c>
      <c r="D171" s="99" t="s">
        <v>131</v>
      </c>
      <c r="E171" s="99" t="s">
        <v>323</v>
      </c>
      <c r="F171" s="99" t="s">
        <v>498</v>
      </c>
      <c r="G171" s="99" t="s">
        <v>379</v>
      </c>
      <c r="H171" s="86" t="s">
        <v>393</v>
      </c>
      <c r="I171" s="86" t="s">
        <v>327</v>
      </c>
      <c r="J171" s="86"/>
      <c r="K171" s="96">
        <v>6.25</v>
      </c>
      <c r="L171" s="99" t="s">
        <v>175</v>
      </c>
      <c r="M171" s="100">
        <v>2.5499999999999998E-2</v>
      </c>
      <c r="N171" s="100">
        <v>3.0100000000000002E-2</v>
      </c>
      <c r="O171" s="96">
        <v>517999.99999999994</v>
      </c>
      <c r="P171" s="98">
        <v>97.3</v>
      </c>
      <c r="Q171" s="86"/>
      <c r="R171" s="96">
        <v>504.0140199999999</v>
      </c>
      <c r="S171" s="97">
        <v>1.2222400498334166E-3</v>
      </c>
      <c r="T171" s="97">
        <v>4.2344557446280283E-3</v>
      </c>
      <c r="U171" s="97">
        <f>R171/'סכום נכסי הקרן'!$C$42</f>
        <v>8.2262880136048041E-4</v>
      </c>
    </row>
    <row r="172" spans="2:21" s="134" customFormat="1">
      <c r="B172" s="89" t="s">
        <v>713</v>
      </c>
      <c r="C172" s="86" t="s">
        <v>714</v>
      </c>
      <c r="D172" s="99" t="s">
        <v>131</v>
      </c>
      <c r="E172" s="99" t="s">
        <v>323</v>
      </c>
      <c r="F172" s="99" t="s">
        <v>715</v>
      </c>
      <c r="G172" s="99" t="s">
        <v>379</v>
      </c>
      <c r="H172" s="86" t="s">
        <v>393</v>
      </c>
      <c r="I172" s="86" t="s">
        <v>327</v>
      </c>
      <c r="J172" s="86"/>
      <c r="K172" s="96">
        <v>5.1100000000000003</v>
      </c>
      <c r="L172" s="99" t="s">
        <v>175</v>
      </c>
      <c r="M172" s="100">
        <v>3.15E-2</v>
      </c>
      <c r="N172" s="100">
        <v>3.4200000000000001E-2</v>
      </c>
      <c r="O172" s="96">
        <v>56999.999999999993</v>
      </c>
      <c r="P172" s="98">
        <v>99.05</v>
      </c>
      <c r="Q172" s="86"/>
      <c r="R172" s="96">
        <v>56.457859999999997</v>
      </c>
      <c r="S172" s="97">
        <v>2.3805645696816304E-4</v>
      </c>
      <c r="T172" s="97">
        <v>4.7432868952019429E-4</v>
      </c>
      <c r="U172" s="97">
        <f>R172/'סכום נכסי הקרן'!$C$42</f>
        <v>9.2147955922293237E-5</v>
      </c>
    </row>
    <row r="173" spans="2:21" s="134" customFormat="1">
      <c r="B173" s="89" t="s">
        <v>716</v>
      </c>
      <c r="C173" s="86" t="s">
        <v>717</v>
      </c>
      <c r="D173" s="99" t="s">
        <v>131</v>
      </c>
      <c r="E173" s="99" t="s">
        <v>323</v>
      </c>
      <c r="F173" s="99" t="s">
        <v>421</v>
      </c>
      <c r="G173" s="99" t="s">
        <v>331</v>
      </c>
      <c r="H173" s="86" t="s">
        <v>393</v>
      </c>
      <c r="I173" s="86" t="s">
        <v>171</v>
      </c>
      <c r="J173" s="86"/>
      <c r="K173" s="96">
        <v>2.3300000000000005</v>
      </c>
      <c r="L173" s="99" t="s">
        <v>175</v>
      </c>
      <c r="M173" s="100">
        <v>6.4000000000000001E-2</v>
      </c>
      <c r="N173" s="100">
        <v>1.2199999999999997E-2</v>
      </c>
      <c r="O173" s="96">
        <v>57839.999999999993</v>
      </c>
      <c r="P173" s="98">
        <v>112.76</v>
      </c>
      <c r="Q173" s="86"/>
      <c r="R173" s="96">
        <v>65.220389999999995</v>
      </c>
      <c r="S173" s="97">
        <v>1.7774172136588242E-4</v>
      </c>
      <c r="T173" s="97">
        <v>5.479467716044495E-4</v>
      </c>
      <c r="U173" s="97">
        <f>R173/'סכום נכסי הקרן'!$C$42</f>
        <v>1.0644975957209101E-4</v>
      </c>
    </row>
    <row r="174" spans="2:21" s="134" customFormat="1">
      <c r="B174" s="89" t="s">
        <v>718</v>
      </c>
      <c r="C174" s="86" t="s">
        <v>719</v>
      </c>
      <c r="D174" s="99" t="s">
        <v>131</v>
      </c>
      <c r="E174" s="99" t="s">
        <v>323</v>
      </c>
      <c r="F174" s="99" t="s">
        <v>426</v>
      </c>
      <c r="G174" s="99" t="s">
        <v>331</v>
      </c>
      <c r="H174" s="86" t="s">
        <v>393</v>
      </c>
      <c r="I174" s="86" t="s">
        <v>327</v>
      </c>
      <c r="J174" s="86"/>
      <c r="K174" s="96">
        <v>1.75</v>
      </c>
      <c r="L174" s="99" t="s">
        <v>175</v>
      </c>
      <c r="M174" s="100">
        <v>1.0500000000000001E-2</v>
      </c>
      <c r="N174" s="100">
        <v>7.000000000000001E-3</v>
      </c>
      <c r="O174" s="96">
        <v>125699.99999999999</v>
      </c>
      <c r="P174" s="98">
        <v>100.6</v>
      </c>
      <c r="Q174" s="96">
        <v>0.32905999999999996</v>
      </c>
      <c r="R174" s="96">
        <v>126.78325999999998</v>
      </c>
      <c r="S174" s="97">
        <v>4.1899999999999994E-4</v>
      </c>
      <c r="T174" s="97">
        <v>1.0651650198731952E-3</v>
      </c>
      <c r="U174" s="97">
        <f>R174/'סכום נכסי הקרן'!$C$42</f>
        <v>2.0692988105047982E-4</v>
      </c>
    </row>
    <row r="175" spans="2:21" s="134" customFormat="1">
      <c r="B175" s="89" t="s">
        <v>720</v>
      </c>
      <c r="C175" s="86" t="s">
        <v>721</v>
      </c>
      <c r="D175" s="99" t="s">
        <v>131</v>
      </c>
      <c r="E175" s="99" t="s">
        <v>323</v>
      </c>
      <c r="F175" s="99" t="s">
        <v>437</v>
      </c>
      <c r="G175" s="99" t="s">
        <v>379</v>
      </c>
      <c r="H175" s="86" t="s">
        <v>393</v>
      </c>
      <c r="I175" s="86" t="s">
        <v>327</v>
      </c>
      <c r="J175" s="86"/>
      <c r="K175" s="96">
        <v>0.18</v>
      </c>
      <c r="L175" s="99" t="s">
        <v>175</v>
      </c>
      <c r="M175" s="100">
        <v>5.2499999999999998E-2</v>
      </c>
      <c r="N175" s="100">
        <v>2.9999999999999988E-3</v>
      </c>
      <c r="O175" s="96">
        <v>4105.9999999999991</v>
      </c>
      <c r="P175" s="98">
        <v>102.57</v>
      </c>
      <c r="Q175" s="86"/>
      <c r="R175" s="96">
        <v>4.2115200000000002</v>
      </c>
      <c r="S175" s="97">
        <v>1.8073249833980073E-4</v>
      </c>
      <c r="T175" s="97">
        <v>3.5382934501734372E-5</v>
      </c>
      <c r="U175" s="97">
        <f>R175/'סכום נכסי הקרן'!$C$42</f>
        <v>6.8738517422703662E-6</v>
      </c>
    </row>
    <row r="176" spans="2:21" s="134" customFormat="1">
      <c r="B176" s="89" t="s">
        <v>722</v>
      </c>
      <c r="C176" s="86" t="s">
        <v>723</v>
      </c>
      <c r="D176" s="99" t="s">
        <v>131</v>
      </c>
      <c r="E176" s="99" t="s">
        <v>323</v>
      </c>
      <c r="F176" s="99" t="s">
        <v>440</v>
      </c>
      <c r="G176" s="99" t="s">
        <v>441</v>
      </c>
      <c r="H176" s="86" t="s">
        <v>393</v>
      </c>
      <c r="I176" s="86" t="s">
        <v>171</v>
      </c>
      <c r="J176" s="86"/>
      <c r="K176" s="96">
        <v>3.73</v>
      </c>
      <c r="L176" s="99" t="s">
        <v>175</v>
      </c>
      <c r="M176" s="100">
        <v>4.8000000000000001E-2</v>
      </c>
      <c r="N176" s="100">
        <v>1.8100000000000002E-2</v>
      </c>
      <c r="O176" s="96">
        <v>930385.79999999981</v>
      </c>
      <c r="P176" s="98">
        <v>112.63</v>
      </c>
      <c r="Q176" s="86"/>
      <c r="R176" s="96">
        <v>1047.8935599999998</v>
      </c>
      <c r="S176" s="97">
        <v>4.3806895804084729E-4</v>
      </c>
      <c r="T176" s="97">
        <v>8.8038402282950689E-3</v>
      </c>
      <c r="U176" s="97">
        <f>R176/'סכום נכסי הקרן'!$C$42</f>
        <v>1.7103242945824535E-3</v>
      </c>
    </row>
    <row r="177" spans="2:21" s="134" customFormat="1">
      <c r="B177" s="89" t="s">
        <v>724</v>
      </c>
      <c r="C177" s="86" t="s">
        <v>725</v>
      </c>
      <c r="D177" s="99" t="s">
        <v>131</v>
      </c>
      <c r="E177" s="99" t="s">
        <v>323</v>
      </c>
      <c r="F177" s="99" t="s">
        <v>726</v>
      </c>
      <c r="G177" s="99" t="s">
        <v>476</v>
      </c>
      <c r="H177" s="86" t="s">
        <v>393</v>
      </c>
      <c r="I177" s="86" t="s">
        <v>327</v>
      </c>
      <c r="J177" s="86"/>
      <c r="K177" s="96">
        <v>4.0299999999999994</v>
      </c>
      <c r="L177" s="99" t="s">
        <v>175</v>
      </c>
      <c r="M177" s="100">
        <v>2.4500000000000001E-2</v>
      </c>
      <c r="N177" s="100">
        <v>2.1600000000000001E-2</v>
      </c>
      <c r="O177" s="96">
        <v>51833.999999999993</v>
      </c>
      <c r="P177" s="98">
        <v>101.81</v>
      </c>
      <c r="Q177" s="86"/>
      <c r="R177" s="96">
        <v>52.772199999999991</v>
      </c>
      <c r="S177" s="97">
        <v>3.304344721807502E-5</v>
      </c>
      <c r="T177" s="97">
        <v>4.4336374898194147E-4</v>
      </c>
      <c r="U177" s="97">
        <f>R177/'סכום נכסי הקרן'!$C$42</f>
        <v>8.6132388998138478E-5</v>
      </c>
    </row>
    <row r="178" spans="2:21" s="134" customFormat="1">
      <c r="B178" s="89" t="s">
        <v>727</v>
      </c>
      <c r="C178" s="86" t="s">
        <v>728</v>
      </c>
      <c r="D178" s="99" t="s">
        <v>131</v>
      </c>
      <c r="E178" s="99" t="s">
        <v>323</v>
      </c>
      <c r="F178" s="99" t="s">
        <v>421</v>
      </c>
      <c r="G178" s="99" t="s">
        <v>331</v>
      </c>
      <c r="H178" s="86" t="s">
        <v>393</v>
      </c>
      <c r="I178" s="86" t="s">
        <v>171</v>
      </c>
      <c r="J178" s="86"/>
      <c r="K178" s="96">
        <v>0.69</v>
      </c>
      <c r="L178" s="99" t="s">
        <v>175</v>
      </c>
      <c r="M178" s="100">
        <v>6.0999999999999999E-2</v>
      </c>
      <c r="N178" s="100">
        <v>4.5000000000000005E-3</v>
      </c>
      <c r="O178" s="96">
        <v>5290.9999999999991</v>
      </c>
      <c r="P178" s="98">
        <v>105.77</v>
      </c>
      <c r="Q178" s="86"/>
      <c r="R178" s="96">
        <v>5.5962899999999989</v>
      </c>
      <c r="S178" s="97">
        <v>3.5273333333333327E-5</v>
      </c>
      <c r="T178" s="97">
        <v>4.7017030080044969E-5</v>
      </c>
      <c r="U178" s="97">
        <f>R178/'סכום נכסי הקרן'!$C$42</f>
        <v>9.1340104681326974E-6</v>
      </c>
    </row>
    <row r="179" spans="2:21" s="134" customFormat="1">
      <c r="B179" s="89" t="s">
        <v>729</v>
      </c>
      <c r="C179" s="86" t="s">
        <v>730</v>
      </c>
      <c r="D179" s="99" t="s">
        <v>131</v>
      </c>
      <c r="E179" s="99" t="s">
        <v>323</v>
      </c>
      <c r="F179" s="99" t="s">
        <v>330</v>
      </c>
      <c r="G179" s="99" t="s">
        <v>331</v>
      </c>
      <c r="H179" s="86" t="s">
        <v>393</v>
      </c>
      <c r="I179" s="86" t="s">
        <v>327</v>
      </c>
      <c r="J179" s="86"/>
      <c r="K179" s="96">
        <v>2.4799999999999995</v>
      </c>
      <c r="L179" s="99" t="s">
        <v>175</v>
      </c>
      <c r="M179" s="100">
        <v>3.2500000000000001E-2</v>
      </c>
      <c r="N179" s="100">
        <v>1.9099999999999999E-2</v>
      </c>
      <c r="O179" s="96">
        <f>450000/50000</f>
        <v>9</v>
      </c>
      <c r="P179" s="98">
        <v>5166998</v>
      </c>
      <c r="Q179" s="86"/>
      <c r="R179" s="96">
        <v>465.02981999999997</v>
      </c>
      <c r="S179" s="97">
        <f>2430.46178773967%/50000</f>
        <v>4.8609235754793395E-4</v>
      </c>
      <c r="T179" s="97">
        <v>3.9069313840165362E-3</v>
      </c>
      <c r="U179" s="97">
        <f>R179/'סכום נכסי הקרן'!$C$42</f>
        <v>7.5900055999132731E-4</v>
      </c>
    </row>
    <row r="180" spans="2:21" s="134" customFormat="1">
      <c r="B180" s="89" t="s">
        <v>731</v>
      </c>
      <c r="C180" s="86" t="s">
        <v>732</v>
      </c>
      <c r="D180" s="99" t="s">
        <v>131</v>
      </c>
      <c r="E180" s="99" t="s">
        <v>323</v>
      </c>
      <c r="F180" s="99" t="s">
        <v>330</v>
      </c>
      <c r="G180" s="99" t="s">
        <v>331</v>
      </c>
      <c r="H180" s="86" t="s">
        <v>393</v>
      </c>
      <c r="I180" s="86" t="s">
        <v>171</v>
      </c>
      <c r="J180" s="86"/>
      <c r="K180" s="96">
        <v>2.0699999999999998</v>
      </c>
      <c r="L180" s="99" t="s">
        <v>175</v>
      </c>
      <c r="M180" s="100">
        <v>2.18E-2</v>
      </c>
      <c r="N180" s="100">
        <v>8.5999999999999983E-3</v>
      </c>
      <c r="O180" s="96">
        <v>28930.999999999996</v>
      </c>
      <c r="P180" s="98">
        <v>103.1</v>
      </c>
      <c r="Q180" s="86"/>
      <c r="R180" s="96">
        <v>29.827859999999998</v>
      </c>
      <c r="S180" s="97">
        <v>2.8931028931028927E-5</v>
      </c>
      <c r="T180" s="97">
        <v>2.5059769791118232E-4</v>
      </c>
      <c r="U180" s="97">
        <f>R180/'סכום נכסי הקרן'!$C$42</f>
        <v>4.8683678916209955E-5</v>
      </c>
    </row>
    <row r="181" spans="2:21" s="134" customFormat="1">
      <c r="B181" s="89" t="s">
        <v>733</v>
      </c>
      <c r="C181" s="86" t="s">
        <v>734</v>
      </c>
      <c r="D181" s="99" t="s">
        <v>131</v>
      </c>
      <c r="E181" s="99" t="s">
        <v>323</v>
      </c>
      <c r="F181" s="99" t="s">
        <v>1902</v>
      </c>
      <c r="G181" s="99" t="s">
        <v>379</v>
      </c>
      <c r="H181" s="86" t="s">
        <v>393</v>
      </c>
      <c r="I181" s="86" t="s">
        <v>327</v>
      </c>
      <c r="J181" s="86"/>
      <c r="K181" s="96">
        <v>4.6099999999999994</v>
      </c>
      <c r="L181" s="99" t="s">
        <v>175</v>
      </c>
      <c r="M181" s="100">
        <v>3.3799999999999997E-2</v>
      </c>
      <c r="N181" s="100">
        <v>3.4500000000000003E-2</v>
      </c>
      <c r="O181" s="96">
        <v>215972.99999999997</v>
      </c>
      <c r="P181" s="98">
        <v>100.27</v>
      </c>
      <c r="Q181" s="86"/>
      <c r="R181" s="96">
        <v>216.55610999999996</v>
      </c>
      <c r="S181" s="97">
        <v>3.4090467839672687E-4</v>
      </c>
      <c r="T181" s="97">
        <v>1.819388405155474E-3</v>
      </c>
      <c r="U181" s="97">
        <f>R181/'סכום נכסי הקרן'!$C$42</f>
        <v>3.5345305116033947E-4</v>
      </c>
    </row>
    <row r="182" spans="2:21" s="134" customFormat="1">
      <c r="B182" s="89" t="s">
        <v>736</v>
      </c>
      <c r="C182" s="86" t="s">
        <v>737</v>
      </c>
      <c r="D182" s="99" t="s">
        <v>131</v>
      </c>
      <c r="E182" s="99" t="s">
        <v>323</v>
      </c>
      <c r="F182" s="99" t="s">
        <v>738</v>
      </c>
      <c r="G182" s="99" t="s">
        <v>739</v>
      </c>
      <c r="H182" s="86" t="s">
        <v>393</v>
      </c>
      <c r="I182" s="86" t="s">
        <v>171</v>
      </c>
      <c r="J182" s="86"/>
      <c r="K182" s="96">
        <v>6.169999999999999</v>
      </c>
      <c r="L182" s="99" t="s">
        <v>175</v>
      </c>
      <c r="M182" s="100">
        <v>2.6099999999999998E-2</v>
      </c>
      <c r="N182" s="100">
        <v>2.3399999999999997E-2</v>
      </c>
      <c r="O182" s="96">
        <v>375999.99999999994</v>
      </c>
      <c r="P182" s="98">
        <v>101.72</v>
      </c>
      <c r="Q182" s="86"/>
      <c r="R182" s="96">
        <v>382.46719999999993</v>
      </c>
      <c r="S182" s="97">
        <v>9.3274325745698453E-4</v>
      </c>
      <c r="T182" s="97">
        <v>3.2132844879430079E-3</v>
      </c>
      <c r="U182" s="97">
        <f>R182/'סכום נכסי הקרן'!$C$42</f>
        <v>6.2424559994521411E-4</v>
      </c>
    </row>
    <row r="183" spans="2:21" s="134" customFormat="1">
      <c r="B183" s="89" t="s">
        <v>740</v>
      </c>
      <c r="C183" s="86" t="s">
        <v>741</v>
      </c>
      <c r="D183" s="99" t="s">
        <v>131</v>
      </c>
      <c r="E183" s="99" t="s">
        <v>323</v>
      </c>
      <c r="F183" s="99" t="s">
        <v>742</v>
      </c>
      <c r="G183" s="99" t="s">
        <v>695</v>
      </c>
      <c r="H183" s="86" t="s">
        <v>393</v>
      </c>
      <c r="I183" s="86" t="s">
        <v>327</v>
      </c>
      <c r="J183" s="86"/>
      <c r="K183" s="96">
        <v>4.33</v>
      </c>
      <c r="L183" s="99" t="s">
        <v>175</v>
      </c>
      <c r="M183" s="100">
        <v>1.0500000000000001E-2</v>
      </c>
      <c r="N183" s="100">
        <v>8.5999999999999983E-3</v>
      </c>
      <c r="O183" s="96">
        <v>218116.99999999997</v>
      </c>
      <c r="P183" s="98">
        <v>100.91</v>
      </c>
      <c r="Q183" s="86"/>
      <c r="R183" s="96">
        <v>220.10184999999998</v>
      </c>
      <c r="S183" s="97">
        <v>4.7074730976255115E-4</v>
      </c>
      <c r="T183" s="97">
        <v>1.8491778128230574E-3</v>
      </c>
      <c r="U183" s="97">
        <f>R183/'סכום נכסי הקרן'!$C$42</f>
        <v>3.5924024701281974E-4</v>
      </c>
    </row>
    <row r="184" spans="2:21" s="134" customFormat="1">
      <c r="B184" s="89" t="s">
        <v>743</v>
      </c>
      <c r="C184" s="86" t="s">
        <v>744</v>
      </c>
      <c r="D184" s="99" t="s">
        <v>131</v>
      </c>
      <c r="E184" s="99" t="s">
        <v>323</v>
      </c>
      <c r="F184" s="99" t="s">
        <v>480</v>
      </c>
      <c r="G184" s="99" t="s">
        <v>379</v>
      </c>
      <c r="H184" s="86" t="s">
        <v>477</v>
      </c>
      <c r="I184" s="86" t="s">
        <v>171</v>
      </c>
      <c r="J184" s="86"/>
      <c r="K184" s="96">
        <v>4.1100000000000003</v>
      </c>
      <c r="L184" s="99" t="s">
        <v>175</v>
      </c>
      <c r="M184" s="100">
        <v>3.5000000000000003E-2</v>
      </c>
      <c r="N184" s="100">
        <v>2.1499999999999998E-2</v>
      </c>
      <c r="O184" s="96">
        <v>99199.999999999985</v>
      </c>
      <c r="P184" s="98">
        <v>105.6</v>
      </c>
      <c r="Q184" s="96">
        <v>8.0444999999999993</v>
      </c>
      <c r="R184" s="96">
        <v>113.14689999999997</v>
      </c>
      <c r="S184" s="97">
        <v>6.5259151326314618E-4</v>
      </c>
      <c r="T184" s="97">
        <v>9.505996295338234E-4</v>
      </c>
      <c r="U184" s="97">
        <f>R184/'סכום נכסי הקרן'!$C$42</f>
        <v>1.846732333450846E-4</v>
      </c>
    </row>
    <row r="185" spans="2:21" s="134" customFormat="1">
      <c r="B185" s="89" t="s">
        <v>745</v>
      </c>
      <c r="C185" s="86" t="s">
        <v>746</v>
      </c>
      <c r="D185" s="99" t="s">
        <v>131</v>
      </c>
      <c r="E185" s="99" t="s">
        <v>323</v>
      </c>
      <c r="F185" s="99" t="s">
        <v>715</v>
      </c>
      <c r="G185" s="99" t="s">
        <v>379</v>
      </c>
      <c r="H185" s="86" t="s">
        <v>477</v>
      </c>
      <c r="I185" s="86" t="s">
        <v>171</v>
      </c>
      <c r="J185" s="86"/>
      <c r="K185" s="96">
        <v>4.55</v>
      </c>
      <c r="L185" s="99" t="s">
        <v>175</v>
      </c>
      <c r="M185" s="100">
        <v>4.3499999999999997E-2</v>
      </c>
      <c r="N185" s="100">
        <v>3.8399999999999997E-2</v>
      </c>
      <c r="O185" s="96">
        <v>407825.99999999994</v>
      </c>
      <c r="P185" s="98">
        <v>102.97</v>
      </c>
      <c r="Q185" s="86"/>
      <c r="R185" s="96">
        <v>419.93844999999993</v>
      </c>
      <c r="S185" s="97">
        <v>2.1737132842831038E-4</v>
      </c>
      <c r="T185" s="97">
        <v>3.5280978532952118E-3</v>
      </c>
      <c r="U185" s="97">
        <f>R185/'סכום נכסי הקרן'!$C$42</f>
        <v>6.8540447301183817E-4</v>
      </c>
    </row>
    <row r="186" spans="2:21" s="134" customFormat="1">
      <c r="B186" s="89" t="s">
        <v>747</v>
      </c>
      <c r="C186" s="86" t="s">
        <v>748</v>
      </c>
      <c r="D186" s="99" t="s">
        <v>131</v>
      </c>
      <c r="E186" s="99" t="s">
        <v>323</v>
      </c>
      <c r="F186" s="99" t="s">
        <v>465</v>
      </c>
      <c r="G186" s="99" t="s">
        <v>434</v>
      </c>
      <c r="H186" s="86" t="s">
        <v>477</v>
      </c>
      <c r="I186" s="86" t="s">
        <v>171</v>
      </c>
      <c r="J186" s="86"/>
      <c r="K186" s="96">
        <v>6.26</v>
      </c>
      <c r="L186" s="99" t="s">
        <v>175</v>
      </c>
      <c r="M186" s="100">
        <v>3.61E-2</v>
      </c>
      <c r="N186" s="100">
        <v>2.8399999999999995E-2</v>
      </c>
      <c r="O186" s="96">
        <v>765251.99999999988</v>
      </c>
      <c r="P186" s="98">
        <v>106.5</v>
      </c>
      <c r="Q186" s="86"/>
      <c r="R186" s="96">
        <v>814.99335999999983</v>
      </c>
      <c r="S186" s="97">
        <v>9.970710097719868E-4</v>
      </c>
      <c r="T186" s="97">
        <v>6.8471375361457178E-3</v>
      </c>
      <c r="U186" s="97">
        <f>R186/'סכום נכסי הקרן'!$C$42</f>
        <v>1.330195161740839E-3</v>
      </c>
    </row>
    <row r="187" spans="2:21" s="134" customFormat="1">
      <c r="B187" s="89" t="s">
        <v>749</v>
      </c>
      <c r="C187" s="86" t="s">
        <v>750</v>
      </c>
      <c r="D187" s="99" t="s">
        <v>131</v>
      </c>
      <c r="E187" s="99" t="s">
        <v>323</v>
      </c>
      <c r="F187" s="99" t="s">
        <v>433</v>
      </c>
      <c r="G187" s="99" t="s">
        <v>434</v>
      </c>
      <c r="H187" s="86" t="s">
        <v>477</v>
      </c>
      <c r="I187" s="86" t="s">
        <v>327</v>
      </c>
      <c r="J187" s="86"/>
      <c r="K187" s="96">
        <v>8.76</v>
      </c>
      <c r="L187" s="99" t="s">
        <v>175</v>
      </c>
      <c r="M187" s="100">
        <v>3.95E-2</v>
      </c>
      <c r="N187" s="100">
        <v>3.4400000000000007E-2</v>
      </c>
      <c r="O187" s="96">
        <v>211369.99999999997</v>
      </c>
      <c r="P187" s="98">
        <v>104.66</v>
      </c>
      <c r="Q187" s="86"/>
      <c r="R187" s="96">
        <v>221.21983999999998</v>
      </c>
      <c r="S187" s="97">
        <v>8.8067173775316398E-4</v>
      </c>
      <c r="T187" s="97">
        <v>1.8585705657824625E-3</v>
      </c>
      <c r="U187" s="97">
        <f>R187/'סכום נכסי הקרן'!$C$42</f>
        <v>3.6106497953441313E-4</v>
      </c>
    </row>
    <row r="188" spans="2:21" s="134" customFormat="1">
      <c r="B188" s="89" t="s">
        <v>751</v>
      </c>
      <c r="C188" s="86" t="s">
        <v>752</v>
      </c>
      <c r="D188" s="99" t="s">
        <v>131</v>
      </c>
      <c r="E188" s="99" t="s">
        <v>323</v>
      </c>
      <c r="F188" s="99" t="s">
        <v>433</v>
      </c>
      <c r="G188" s="99" t="s">
        <v>434</v>
      </c>
      <c r="H188" s="86" t="s">
        <v>477</v>
      </c>
      <c r="I188" s="86" t="s">
        <v>327</v>
      </c>
      <c r="J188" s="86"/>
      <c r="K188" s="96">
        <v>9.4200000000000017</v>
      </c>
      <c r="L188" s="99" t="s">
        <v>175</v>
      </c>
      <c r="M188" s="100">
        <v>3.95E-2</v>
      </c>
      <c r="N188" s="100">
        <v>3.5300000000000005E-2</v>
      </c>
      <c r="O188" s="96">
        <v>31500.999999999996</v>
      </c>
      <c r="P188" s="98">
        <v>104.21</v>
      </c>
      <c r="Q188" s="86"/>
      <c r="R188" s="96">
        <v>32.827189999999995</v>
      </c>
      <c r="S188" s="97">
        <v>1.3124871273578284E-4</v>
      </c>
      <c r="T188" s="97">
        <v>2.7579646152600234E-4</v>
      </c>
      <c r="U188" s="97">
        <f>R188/'סכום נכסי הקרן'!$C$42</f>
        <v>5.3579049173538366E-5</v>
      </c>
    </row>
    <row r="189" spans="2:21" s="134" customFormat="1">
      <c r="B189" s="89" t="s">
        <v>753</v>
      </c>
      <c r="C189" s="86" t="s">
        <v>754</v>
      </c>
      <c r="D189" s="99" t="s">
        <v>131</v>
      </c>
      <c r="E189" s="99" t="s">
        <v>323</v>
      </c>
      <c r="F189" s="99" t="s">
        <v>755</v>
      </c>
      <c r="G189" s="99" t="s">
        <v>379</v>
      </c>
      <c r="H189" s="86" t="s">
        <v>477</v>
      </c>
      <c r="I189" s="86" t="s">
        <v>171</v>
      </c>
      <c r="J189" s="86"/>
      <c r="K189" s="96">
        <v>3.3600000000000008</v>
      </c>
      <c r="L189" s="99" t="s">
        <v>175</v>
      </c>
      <c r="M189" s="100">
        <v>3.9E-2</v>
      </c>
      <c r="N189" s="100">
        <v>4.2900000000000001E-2</v>
      </c>
      <c r="O189" s="96">
        <v>443054.99999999994</v>
      </c>
      <c r="P189" s="98">
        <v>99.2</v>
      </c>
      <c r="Q189" s="86"/>
      <c r="R189" s="96">
        <v>439.51055999999994</v>
      </c>
      <c r="S189" s="97">
        <v>4.9330007960852638E-4</v>
      </c>
      <c r="T189" s="97">
        <v>3.6925322347514892E-3</v>
      </c>
      <c r="U189" s="97">
        <f>R189/'סכום נכסי הקרן'!$C$42</f>
        <v>7.1734918238598505E-4</v>
      </c>
    </row>
    <row r="190" spans="2:21" s="134" customFormat="1">
      <c r="B190" s="89" t="s">
        <v>756</v>
      </c>
      <c r="C190" s="86" t="s">
        <v>757</v>
      </c>
      <c r="D190" s="99" t="s">
        <v>131</v>
      </c>
      <c r="E190" s="99" t="s">
        <v>323</v>
      </c>
      <c r="F190" s="99" t="s">
        <v>518</v>
      </c>
      <c r="G190" s="99" t="s">
        <v>434</v>
      </c>
      <c r="H190" s="86" t="s">
        <v>477</v>
      </c>
      <c r="I190" s="86" t="s">
        <v>171</v>
      </c>
      <c r="J190" s="86"/>
      <c r="K190" s="96">
        <v>5.42</v>
      </c>
      <c r="L190" s="99" t="s">
        <v>175</v>
      </c>
      <c r="M190" s="100">
        <v>3.9199999999999999E-2</v>
      </c>
      <c r="N190" s="100">
        <v>2.6500000000000003E-2</v>
      </c>
      <c r="O190" s="96">
        <v>335592.83</v>
      </c>
      <c r="P190" s="98">
        <v>108.81</v>
      </c>
      <c r="Q190" s="86"/>
      <c r="R190" s="96">
        <v>365.15856999999994</v>
      </c>
      <c r="S190" s="97">
        <v>3.4962903733276102E-4</v>
      </c>
      <c r="T190" s="97">
        <v>3.067866652671003E-3</v>
      </c>
      <c r="U190" s="97">
        <f>R190/'סכום נכסי הקרן'!$C$42</f>
        <v>5.9599523986576222E-4</v>
      </c>
    </row>
    <row r="191" spans="2:21" s="134" customFormat="1">
      <c r="B191" s="89" t="s">
        <v>758</v>
      </c>
      <c r="C191" s="86" t="s">
        <v>759</v>
      </c>
      <c r="D191" s="99" t="s">
        <v>131</v>
      </c>
      <c r="E191" s="99" t="s">
        <v>323</v>
      </c>
      <c r="F191" s="99" t="s">
        <v>553</v>
      </c>
      <c r="G191" s="99" t="s">
        <v>554</v>
      </c>
      <c r="H191" s="86" t="s">
        <v>477</v>
      </c>
      <c r="I191" s="86" t="s">
        <v>327</v>
      </c>
      <c r="J191" s="86"/>
      <c r="K191" s="96">
        <v>0.89999999999999969</v>
      </c>
      <c r="L191" s="99" t="s">
        <v>175</v>
      </c>
      <c r="M191" s="100">
        <v>2.3E-2</v>
      </c>
      <c r="N191" s="100">
        <v>7.7999999999999979E-3</v>
      </c>
      <c r="O191" s="96">
        <v>1454100.9999999998</v>
      </c>
      <c r="P191" s="98">
        <v>101.35</v>
      </c>
      <c r="Q191" s="86"/>
      <c r="R191" s="96">
        <v>1473.73136</v>
      </c>
      <c r="S191" s="97">
        <v>4.8862613355018809E-4</v>
      </c>
      <c r="T191" s="97">
        <v>1.2381501259410359E-2</v>
      </c>
      <c r="U191" s="97">
        <f>R191/'סכום נכסי הקרן'!$C$42</f>
        <v>2.4053574188355928E-3</v>
      </c>
    </row>
    <row r="192" spans="2:21" s="134" customFormat="1">
      <c r="B192" s="89" t="s">
        <v>760</v>
      </c>
      <c r="C192" s="86" t="s">
        <v>761</v>
      </c>
      <c r="D192" s="99" t="s">
        <v>131</v>
      </c>
      <c r="E192" s="99" t="s">
        <v>323</v>
      </c>
      <c r="F192" s="99" t="s">
        <v>553</v>
      </c>
      <c r="G192" s="99" t="s">
        <v>554</v>
      </c>
      <c r="H192" s="86" t="s">
        <v>477</v>
      </c>
      <c r="I192" s="86" t="s">
        <v>327</v>
      </c>
      <c r="J192" s="86"/>
      <c r="K192" s="96">
        <v>5.64</v>
      </c>
      <c r="L192" s="99" t="s">
        <v>175</v>
      </c>
      <c r="M192" s="100">
        <v>1.7500000000000002E-2</v>
      </c>
      <c r="N192" s="100">
        <v>1.41E-2</v>
      </c>
      <c r="O192" s="96">
        <v>1751750.9999999998</v>
      </c>
      <c r="P192" s="98">
        <v>102.1</v>
      </c>
      <c r="Q192" s="86"/>
      <c r="R192" s="96">
        <v>1788.5378299999995</v>
      </c>
      <c r="S192" s="97">
        <v>1.2126217812844817E-3</v>
      </c>
      <c r="T192" s="97">
        <v>1.5026336546606477E-2</v>
      </c>
      <c r="U192" s="97">
        <f>R192/'סכום נכסי הקרן'!$C$42</f>
        <v>2.9191702470514106E-3</v>
      </c>
    </row>
    <row r="193" spans="2:21" s="134" customFormat="1">
      <c r="B193" s="89" t="s">
        <v>762</v>
      </c>
      <c r="C193" s="86" t="s">
        <v>763</v>
      </c>
      <c r="D193" s="99" t="s">
        <v>131</v>
      </c>
      <c r="E193" s="99" t="s">
        <v>323</v>
      </c>
      <c r="F193" s="99" t="s">
        <v>553</v>
      </c>
      <c r="G193" s="99" t="s">
        <v>554</v>
      </c>
      <c r="H193" s="86" t="s">
        <v>477</v>
      </c>
      <c r="I193" s="86" t="s">
        <v>327</v>
      </c>
      <c r="J193" s="86"/>
      <c r="K193" s="96">
        <v>4.1799999999999988</v>
      </c>
      <c r="L193" s="99" t="s">
        <v>175</v>
      </c>
      <c r="M193" s="100">
        <v>2.9600000000000001E-2</v>
      </c>
      <c r="N193" s="100">
        <v>2.0999999999999998E-2</v>
      </c>
      <c r="O193" s="96">
        <v>416999.99999999994</v>
      </c>
      <c r="P193" s="98">
        <v>103.88</v>
      </c>
      <c r="Q193" s="86"/>
      <c r="R193" s="96">
        <v>433.17959000000002</v>
      </c>
      <c r="S193" s="97">
        <v>1.0210727875531961E-3</v>
      </c>
      <c r="T193" s="97">
        <v>3.6393428169540095E-3</v>
      </c>
      <c r="U193" s="97">
        <f>R193/'סכום נכסי הקרן'!$C$42</f>
        <v>7.0701606057610152E-4</v>
      </c>
    </row>
    <row r="194" spans="2:21" s="134" customFormat="1">
      <c r="B194" s="89" t="s">
        <v>764</v>
      </c>
      <c r="C194" s="86" t="s">
        <v>765</v>
      </c>
      <c r="D194" s="99" t="s">
        <v>131</v>
      </c>
      <c r="E194" s="99" t="s">
        <v>323</v>
      </c>
      <c r="F194" s="99" t="s">
        <v>421</v>
      </c>
      <c r="G194" s="99" t="s">
        <v>331</v>
      </c>
      <c r="H194" s="86" t="s">
        <v>564</v>
      </c>
      <c r="I194" s="86" t="s">
        <v>171</v>
      </c>
      <c r="J194" s="86"/>
      <c r="K194" s="96">
        <v>3.34</v>
      </c>
      <c r="L194" s="99" t="s">
        <v>175</v>
      </c>
      <c r="M194" s="100">
        <v>3.6000000000000004E-2</v>
      </c>
      <c r="N194" s="100">
        <v>2.6000000000000002E-2</v>
      </c>
      <c r="O194" s="96">
        <f>600000/50000</f>
        <v>12</v>
      </c>
      <c r="P194" s="98">
        <v>5250001</v>
      </c>
      <c r="Q194" s="86"/>
      <c r="R194" s="96">
        <v>630.00011999999992</v>
      </c>
      <c r="S194" s="97">
        <f>3826.28658886551%/50000</f>
        <v>7.6525731777310198E-4</v>
      </c>
      <c r="T194" s="97">
        <v>5.2929234533006589E-3</v>
      </c>
      <c r="U194" s="97">
        <f>R194/'סכום נכסי הקרן'!$C$42</f>
        <v>1.0282575940497823E-3</v>
      </c>
    </row>
    <row r="195" spans="2:21" s="134" customFormat="1">
      <c r="B195" s="89" t="s">
        <v>766</v>
      </c>
      <c r="C195" s="86" t="s">
        <v>767</v>
      </c>
      <c r="D195" s="99" t="s">
        <v>29</v>
      </c>
      <c r="E195" s="99" t="s">
        <v>323</v>
      </c>
      <c r="F195" s="99" t="s">
        <v>768</v>
      </c>
      <c r="G195" s="99" t="s">
        <v>739</v>
      </c>
      <c r="H195" s="86" t="s">
        <v>564</v>
      </c>
      <c r="I195" s="86" t="s">
        <v>171</v>
      </c>
      <c r="J195" s="86"/>
      <c r="K195" s="96">
        <v>1.1300000000000001</v>
      </c>
      <c r="L195" s="99" t="s">
        <v>175</v>
      </c>
      <c r="M195" s="100">
        <v>5.5500000000000001E-2</v>
      </c>
      <c r="N195" s="100">
        <v>1.3500000000000003E-2</v>
      </c>
      <c r="O195" s="96">
        <v>4565.2</v>
      </c>
      <c r="P195" s="98">
        <v>106.69</v>
      </c>
      <c r="Q195" s="86"/>
      <c r="R195" s="96">
        <v>4.8706099999999983</v>
      </c>
      <c r="S195" s="97">
        <v>1.9021666666666666E-4</v>
      </c>
      <c r="T195" s="97">
        <v>4.0920255540396909E-5</v>
      </c>
      <c r="U195" s="97">
        <f>R195/'סכום נכסי הקרן'!$C$42</f>
        <v>7.9495885177844235E-6</v>
      </c>
    </row>
    <row r="196" spans="2:21" s="134" customFormat="1">
      <c r="B196" s="89" t="s">
        <v>769</v>
      </c>
      <c r="C196" s="86" t="s">
        <v>770</v>
      </c>
      <c r="D196" s="99" t="s">
        <v>131</v>
      </c>
      <c r="E196" s="99" t="s">
        <v>323</v>
      </c>
      <c r="F196" s="99" t="s">
        <v>771</v>
      </c>
      <c r="G196" s="99" t="s">
        <v>379</v>
      </c>
      <c r="H196" s="86" t="s">
        <v>564</v>
      </c>
      <c r="I196" s="86" t="s">
        <v>171</v>
      </c>
      <c r="J196" s="86"/>
      <c r="K196" s="96">
        <v>3.0899999999999994</v>
      </c>
      <c r="L196" s="99" t="s">
        <v>175</v>
      </c>
      <c r="M196" s="100">
        <v>6.7500000000000004E-2</v>
      </c>
      <c r="N196" s="100">
        <v>4.3399999999999987E-2</v>
      </c>
      <c r="O196" s="96">
        <v>316027.91999999993</v>
      </c>
      <c r="P196" s="98">
        <v>107.05</v>
      </c>
      <c r="Q196" s="86"/>
      <c r="R196" s="96">
        <v>338.30790000000002</v>
      </c>
      <c r="S196" s="97">
        <v>3.9515640565528386E-4</v>
      </c>
      <c r="T196" s="97">
        <v>2.8422817099572843E-3</v>
      </c>
      <c r="U196" s="97">
        <f>R196/'סכום נכסי הקרן'!$C$42</f>
        <v>5.5217079530403015E-4</v>
      </c>
    </row>
    <row r="197" spans="2:21" s="134" customFormat="1">
      <c r="B197" s="89" t="s">
        <v>772</v>
      </c>
      <c r="C197" s="86" t="s">
        <v>773</v>
      </c>
      <c r="D197" s="99" t="s">
        <v>131</v>
      </c>
      <c r="E197" s="99" t="s">
        <v>323</v>
      </c>
      <c r="F197" s="99" t="s">
        <v>523</v>
      </c>
      <c r="G197" s="99" t="s">
        <v>379</v>
      </c>
      <c r="H197" s="86" t="s">
        <v>564</v>
      </c>
      <c r="I197" s="86" t="s">
        <v>327</v>
      </c>
      <c r="J197" s="86"/>
      <c r="K197" s="96">
        <v>3.01</v>
      </c>
      <c r="L197" s="99" t="s">
        <v>175</v>
      </c>
      <c r="M197" s="100">
        <v>5.74E-2</v>
      </c>
      <c r="N197" s="100">
        <v>2.2099999999999998E-2</v>
      </c>
      <c r="O197" s="96">
        <v>0.68</v>
      </c>
      <c r="P197" s="98">
        <v>112.35</v>
      </c>
      <c r="Q197" s="86"/>
      <c r="R197" s="96">
        <v>7.5999999999999993E-4</v>
      </c>
      <c r="S197" s="97">
        <v>3.6714837144914749E-9</v>
      </c>
      <c r="T197" s="97">
        <v>6.3851127909443908E-9</v>
      </c>
      <c r="U197" s="97">
        <f>R197/'סכום נכסי הקרן'!$C$42</f>
        <v>1.2404374962306905E-9</v>
      </c>
    </row>
    <row r="198" spans="2:21" s="134" customFormat="1">
      <c r="B198" s="89" t="s">
        <v>774</v>
      </c>
      <c r="C198" s="86" t="s">
        <v>775</v>
      </c>
      <c r="D198" s="99" t="s">
        <v>131</v>
      </c>
      <c r="E198" s="99" t="s">
        <v>323</v>
      </c>
      <c r="F198" s="99" t="s">
        <v>526</v>
      </c>
      <c r="G198" s="99" t="s">
        <v>379</v>
      </c>
      <c r="H198" s="86" t="s">
        <v>564</v>
      </c>
      <c r="I198" s="86" t="s">
        <v>327</v>
      </c>
      <c r="J198" s="86"/>
      <c r="K198" s="96">
        <v>3.83</v>
      </c>
      <c r="L198" s="99" t="s">
        <v>175</v>
      </c>
      <c r="M198" s="100">
        <v>3.7000000000000005E-2</v>
      </c>
      <c r="N198" s="100">
        <v>2.2100000000000005E-2</v>
      </c>
      <c r="O198" s="96">
        <v>76130.479999999981</v>
      </c>
      <c r="P198" s="98">
        <v>105.79</v>
      </c>
      <c r="Q198" s="86"/>
      <c r="R198" s="96">
        <v>80.538429999999977</v>
      </c>
      <c r="S198" s="97">
        <v>3.2070882699752591E-4</v>
      </c>
      <c r="T198" s="97">
        <v>6.7664073625734117E-4</v>
      </c>
      <c r="U198" s="97">
        <f>R198/'סכום נכסי הקרן'!$C$42</f>
        <v>1.3145116902572464E-4</v>
      </c>
    </row>
    <row r="199" spans="2:21" s="134" customFormat="1">
      <c r="B199" s="89" t="s">
        <v>776</v>
      </c>
      <c r="C199" s="86" t="s">
        <v>777</v>
      </c>
      <c r="D199" s="99" t="s">
        <v>131</v>
      </c>
      <c r="E199" s="99" t="s">
        <v>323</v>
      </c>
      <c r="F199" s="99" t="s">
        <v>778</v>
      </c>
      <c r="G199" s="99" t="s">
        <v>379</v>
      </c>
      <c r="H199" s="86" t="s">
        <v>564</v>
      </c>
      <c r="I199" s="86" t="s">
        <v>171</v>
      </c>
      <c r="J199" s="86"/>
      <c r="K199" s="96">
        <v>2.5400000000000005</v>
      </c>
      <c r="L199" s="99" t="s">
        <v>175</v>
      </c>
      <c r="M199" s="100">
        <v>4.4500000000000005E-2</v>
      </c>
      <c r="N199" s="100">
        <v>3.6799999999999999E-2</v>
      </c>
      <c r="O199" s="96">
        <v>52886.3</v>
      </c>
      <c r="P199" s="98">
        <v>101.99</v>
      </c>
      <c r="Q199" s="86"/>
      <c r="R199" s="96">
        <v>53.938739999999989</v>
      </c>
      <c r="S199" s="97">
        <v>4.1973253968253972E-5</v>
      </c>
      <c r="T199" s="97">
        <v>4.5316439302818919E-4</v>
      </c>
      <c r="U199" s="97">
        <f>R199/'סכום נכסי הקרן'!$C$42</f>
        <v>8.8036362625576562E-5</v>
      </c>
    </row>
    <row r="200" spans="2:21" s="134" customFormat="1">
      <c r="B200" s="89" t="s">
        <v>779</v>
      </c>
      <c r="C200" s="86" t="s">
        <v>780</v>
      </c>
      <c r="D200" s="99" t="s">
        <v>131</v>
      </c>
      <c r="E200" s="99" t="s">
        <v>323</v>
      </c>
      <c r="F200" s="99" t="s">
        <v>781</v>
      </c>
      <c r="G200" s="99" t="s">
        <v>646</v>
      </c>
      <c r="H200" s="86" t="s">
        <v>564</v>
      </c>
      <c r="I200" s="86" t="s">
        <v>327</v>
      </c>
      <c r="J200" s="86"/>
      <c r="K200" s="96">
        <v>3.3400000000000003</v>
      </c>
      <c r="L200" s="99" t="s">
        <v>175</v>
      </c>
      <c r="M200" s="100">
        <v>2.9500000000000002E-2</v>
      </c>
      <c r="N200" s="100">
        <v>2.18E-2</v>
      </c>
      <c r="O200" s="96">
        <v>255411.79999999996</v>
      </c>
      <c r="P200" s="98">
        <v>102.58</v>
      </c>
      <c r="Q200" s="86"/>
      <c r="R200" s="96">
        <v>262.00141999999994</v>
      </c>
      <c r="S200" s="97">
        <v>1.0988338663141231E-3</v>
      </c>
      <c r="T200" s="97">
        <v>2.2011955501152541E-3</v>
      </c>
      <c r="U200" s="97">
        <f>R200/'סכום נכסי הקרן'!$C$42</f>
        <v>4.276268229390599E-4</v>
      </c>
    </row>
    <row r="201" spans="2:21" s="134" customFormat="1">
      <c r="B201" s="89" t="s">
        <v>782</v>
      </c>
      <c r="C201" s="86" t="s">
        <v>783</v>
      </c>
      <c r="D201" s="99" t="s">
        <v>131</v>
      </c>
      <c r="E201" s="99" t="s">
        <v>323</v>
      </c>
      <c r="F201" s="99" t="s">
        <v>539</v>
      </c>
      <c r="G201" s="99" t="s">
        <v>434</v>
      </c>
      <c r="H201" s="86" t="s">
        <v>564</v>
      </c>
      <c r="I201" s="86" t="s">
        <v>171</v>
      </c>
      <c r="J201" s="86"/>
      <c r="K201" s="96">
        <v>9.25</v>
      </c>
      <c r="L201" s="99" t="s">
        <v>175</v>
      </c>
      <c r="M201" s="100">
        <v>3.4300000000000004E-2</v>
      </c>
      <c r="N201" s="100">
        <v>3.6499999999999998E-2</v>
      </c>
      <c r="O201" s="96">
        <v>315218.99999999994</v>
      </c>
      <c r="P201" s="98">
        <v>98.23</v>
      </c>
      <c r="Q201" s="86"/>
      <c r="R201" s="96">
        <v>309.63961999999992</v>
      </c>
      <c r="S201" s="97">
        <v>1.2416062706790607E-3</v>
      </c>
      <c r="T201" s="97">
        <v>2.6014261819015264E-3</v>
      </c>
      <c r="U201" s="97">
        <f>R201/'סכום נכסי הקרן'!$C$42</f>
        <v>5.0537973021924003E-4</v>
      </c>
    </row>
    <row r="202" spans="2:21" s="134" customFormat="1">
      <c r="B202" s="89" t="s">
        <v>784</v>
      </c>
      <c r="C202" s="86" t="s">
        <v>785</v>
      </c>
      <c r="D202" s="99" t="s">
        <v>131</v>
      </c>
      <c r="E202" s="99" t="s">
        <v>323</v>
      </c>
      <c r="F202" s="99" t="s">
        <v>592</v>
      </c>
      <c r="G202" s="99" t="s">
        <v>379</v>
      </c>
      <c r="H202" s="86" t="s">
        <v>564</v>
      </c>
      <c r="I202" s="86" t="s">
        <v>171</v>
      </c>
      <c r="J202" s="86"/>
      <c r="K202" s="96">
        <v>3.6400000000000006</v>
      </c>
      <c r="L202" s="99" t="s">
        <v>175</v>
      </c>
      <c r="M202" s="100">
        <v>7.0499999999999993E-2</v>
      </c>
      <c r="N202" s="100">
        <v>2.6000000000000002E-2</v>
      </c>
      <c r="O202" s="96">
        <v>160.70999999999998</v>
      </c>
      <c r="P202" s="98">
        <v>116.57</v>
      </c>
      <c r="Q202" s="86"/>
      <c r="R202" s="96">
        <v>0.18733999999999998</v>
      </c>
      <c r="S202" s="97">
        <v>3.0411069440046692E-7</v>
      </c>
      <c r="T202" s="97">
        <v>1.5739303029677922E-6</v>
      </c>
      <c r="U202" s="97">
        <f>R202/'סכום נכסי הקרן'!$C$42</f>
        <v>3.0576784282086521E-7</v>
      </c>
    </row>
    <row r="203" spans="2:21" s="134" customFormat="1">
      <c r="B203" s="89" t="s">
        <v>786</v>
      </c>
      <c r="C203" s="86" t="s">
        <v>787</v>
      </c>
      <c r="D203" s="99" t="s">
        <v>131</v>
      </c>
      <c r="E203" s="99" t="s">
        <v>323</v>
      </c>
      <c r="F203" s="99" t="s">
        <v>595</v>
      </c>
      <c r="G203" s="99" t="s">
        <v>410</v>
      </c>
      <c r="H203" s="86" t="s">
        <v>564</v>
      </c>
      <c r="I203" s="86" t="s">
        <v>327</v>
      </c>
      <c r="J203" s="86"/>
      <c r="K203" s="96">
        <v>3.930000000000001</v>
      </c>
      <c r="L203" s="99" t="s">
        <v>175</v>
      </c>
      <c r="M203" s="100">
        <v>4.1399999999999999E-2</v>
      </c>
      <c r="N203" s="100">
        <v>2.6200000000000001E-2</v>
      </c>
      <c r="O203" s="96">
        <v>77840.51999999999</v>
      </c>
      <c r="P203" s="98">
        <v>105.99</v>
      </c>
      <c r="Q203" s="96">
        <v>10.43928</v>
      </c>
      <c r="R203" s="96">
        <v>93.460509999999985</v>
      </c>
      <c r="S203" s="97">
        <v>1.0757263610272558E-4</v>
      </c>
      <c r="T203" s="97">
        <v>7.8520512874892903E-4</v>
      </c>
      <c r="U203" s="97">
        <f>R203/'סכום נכסי הקרן'!$C$42</f>
        <v>1.5254200134321501E-4</v>
      </c>
    </row>
    <row r="204" spans="2:21" s="134" customFormat="1">
      <c r="B204" s="89" t="s">
        <v>788</v>
      </c>
      <c r="C204" s="86" t="s">
        <v>789</v>
      </c>
      <c r="D204" s="99" t="s">
        <v>131</v>
      </c>
      <c r="E204" s="99" t="s">
        <v>323</v>
      </c>
      <c r="F204" s="99" t="s">
        <v>595</v>
      </c>
      <c r="G204" s="99" t="s">
        <v>410</v>
      </c>
      <c r="H204" s="86" t="s">
        <v>564</v>
      </c>
      <c r="I204" s="86" t="s">
        <v>327</v>
      </c>
      <c r="J204" s="86"/>
      <c r="K204" s="96">
        <v>5.1199999999999992</v>
      </c>
      <c r="L204" s="99" t="s">
        <v>175</v>
      </c>
      <c r="M204" s="100">
        <v>3.5499999999999997E-2</v>
      </c>
      <c r="N204" s="100">
        <v>3.1199999999999992E-2</v>
      </c>
      <c r="O204" s="96">
        <v>63158.999999999993</v>
      </c>
      <c r="P204" s="98">
        <v>104.03</v>
      </c>
      <c r="Q204" s="86"/>
      <c r="R204" s="96">
        <v>65.704309999999992</v>
      </c>
      <c r="S204" s="97">
        <v>2.0777968950985454E-4</v>
      </c>
      <c r="T204" s="97">
        <v>5.520124081594413E-4</v>
      </c>
      <c r="U204" s="97">
        <f>R204/'סכום נכסי הקרן'!$C$42</f>
        <v>1.072395918262699E-4</v>
      </c>
    </row>
    <row r="205" spans="2:21" s="134" customFormat="1">
      <c r="B205" s="89" t="s">
        <v>790</v>
      </c>
      <c r="C205" s="86" t="s">
        <v>791</v>
      </c>
      <c r="D205" s="99" t="s">
        <v>131</v>
      </c>
      <c r="E205" s="99" t="s">
        <v>323</v>
      </c>
      <c r="F205" s="99" t="s">
        <v>792</v>
      </c>
      <c r="G205" s="99" t="s">
        <v>379</v>
      </c>
      <c r="H205" s="86" t="s">
        <v>564</v>
      </c>
      <c r="I205" s="86" t="s">
        <v>327</v>
      </c>
      <c r="J205" s="86"/>
      <c r="K205" s="96">
        <v>5.6000000000000005</v>
      </c>
      <c r="L205" s="99" t="s">
        <v>175</v>
      </c>
      <c r="M205" s="100">
        <v>3.9E-2</v>
      </c>
      <c r="N205" s="100">
        <v>3.9799999999999995E-2</v>
      </c>
      <c r="O205" s="96">
        <v>311999.99999999994</v>
      </c>
      <c r="P205" s="98">
        <v>100</v>
      </c>
      <c r="Q205" s="86"/>
      <c r="R205" s="96">
        <v>312.00000999999997</v>
      </c>
      <c r="S205" s="97">
        <v>7.412863218418113E-4</v>
      </c>
      <c r="T205" s="97">
        <v>2.6212569139812867E-3</v>
      </c>
      <c r="U205" s="97">
        <f>R205/'סכום נכסי הקרן'!$C$42</f>
        <v>5.092322516162506E-4</v>
      </c>
    </row>
    <row r="206" spans="2:21" s="134" customFormat="1">
      <c r="B206" s="89" t="s">
        <v>793</v>
      </c>
      <c r="C206" s="86" t="s">
        <v>794</v>
      </c>
      <c r="D206" s="99" t="s">
        <v>131</v>
      </c>
      <c r="E206" s="99" t="s">
        <v>323</v>
      </c>
      <c r="F206" s="99" t="s">
        <v>602</v>
      </c>
      <c r="G206" s="99" t="s">
        <v>410</v>
      </c>
      <c r="H206" s="86" t="s">
        <v>564</v>
      </c>
      <c r="I206" s="86" t="s">
        <v>327</v>
      </c>
      <c r="J206" s="86"/>
      <c r="K206" s="96">
        <v>1.98</v>
      </c>
      <c r="L206" s="99" t="s">
        <v>175</v>
      </c>
      <c r="M206" s="100">
        <v>1.3899999999999999E-2</v>
      </c>
      <c r="N206" s="100">
        <v>9.5000000000000015E-3</v>
      </c>
      <c r="O206" s="96">
        <v>876044.39999999991</v>
      </c>
      <c r="P206" s="98">
        <v>100.89</v>
      </c>
      <c r="Q206" s="86"/>
      <c r="R206" s="96">
        <v>883.84119999999984</v>
      </c>
      <c r="S206" s="97">
        <v>2.005074687535476E-3</v>
      </c>
      <c r="T206" s="97">
        <v>7.4255601990574193E-3</v>
      </c>
      <c r="U206" s="97">
        <f>R206/'סכום נכסי הקרן'!$C$42</f>
        <v>1.4425654805178011E-3</v>
      </c>
    </row>
    <row r="207" spans="2:21" s="134" customFormat="1">
      <c r="B207" s="89" t="s">
        <v>795</v>
      </c>
      <c r="C207" s="86" t="s">
        <v>796</v>
      </c>
      <c r="D207" s="99" t="s">
        <v>131</v>
      </c>
      <c r="E207" s="99" t="s">
        <v>323</v>
      </c>
      <c r="F207" s="99" t="s">
        <v>602</v>
      </c>
      <c r="G207" s="99" t="s">
        <v>410</v>
      </c>
      <c r="H207" s="86" t="s">
        <v>564</v>
      </c>
      <c r="I207" s="86" t="s">
        <v>327</v>
      </c>
      <c r="J207" s="86"/>
      <c r="K207" s="96">
        <v>3.8200000000000003</v>
      </c>
      <c r="L207" s="99" t="s">
        <v>175</v>
      </c>
      <c r="M207" s="100">
        <v>2.1600000000000001E-2</v>
      </c>
      <c r="N207" s="100">
        <v>2.58E-2</v>
      </c>
      <c r="O207" s="96">
        <v>44261.999999999993</v>
      </c>
      <c r="P207" s="98">
        <v>98.51</v>
      </c>
      <c r="Q207" s="86"/>
      <c r="R207" s="96">
        <v>43.602489999999989</v>
      </c>
      <c r="S207" s="97">
        <v>6.8726291975721736E-5</v>
      </c>
      <c r="T207" s="97">
        <v>3.6632475870529581E-4</v>
      </c>
      <c r="U207" s="97">
        <f>R207/'סכום נכסי הקרן'!$C$42</f>
        <v>7.11660046381891E-5</v>
      </c>
    </row>
    <row r="208" spans="2:21" s="134" customFormat="1">
      <c r="B208" s="89" t="s">
        <v>797</v>
      </c>
      <c r="C208" s="86" t="s">
        <v>798</v>
      </c>
      <c r="D208" s="99" t="s">
        <v>131</v>
      </c>
      <c r="E208" s="99" t="s">
        <v>323</v>
      </c>
      <c r="F208" s="99" t="s">
        <v>799</v>
      </c>
      <c r="G208" s="99" t="s">
        <v>162</v>
      </c>
      <c r="H208" s="86" t="s">
        <v>564</v>
      </c>
      <c r="I208" s="86" t="s">
        <v>171</v>
      </c>
      <c r="J208" s="86"/>
      <c r="K208" s="96">
        <v>2.93</v>
      </c>
      <c r="L208" s="99" t="s">
        <v>175</v>
      </c>
      <c r="M208" s="100">
        <v>2.4E-2</v>
      </c>
      <c r="N208" s="100">
        <v>2.1000000000000001E-2</v>
      </c>
      <c r="O208" s="96">
        <v>160683.20999999996</v>
      </c>
      <c r="P208" s="98">
        <v>101.09</v>
      </c>
      <c r="Q208" s="86"/>
      <c r="R208" s="96">
        <v>162.43465999999998</v>
      </c>
      <c r="S208" s="97">
        <v>4.30310957889049E-4</v>
      </c>
      <c r="T208" s="97">
        <v>1.3646889806035567E-3</v>
      </c>
      <c r="U208" s="97">
        <f>R208/'סכום נכסי הקרן'!$C$42</f>
        <v>2.6511847756774143E-4</v>
      </c>
    </row>
    <row r="209" spans="2:21" s="134" customFormat="1">
      <c r="B209" s="89" t="s">
        <v>800</v>
      </c>
      <c r="C209" s="86" t="s">
        <v>801</v>
      </c>
      <c r="D209" s="99" t="s">
        <v>131</v>
      </c>
      <c r="E209" s="99" t="s">
        <v>323</v>
      </c>
      <c r="F209" s="99" t="s">
        <v>802</v>
      </c>
      <c r="G209" s="99" t="s">
        <v>379</v>
      </c>
      <c r="H209" s="86" t="s">
        <v>564</v>
      </c>
      <c r="I209" s="86" t="s">
        <v>327</v>
      </c>
      <c r="J209" s="86"/>
      <c r="K209" s="96">
        <v>1.91</v>
      </c>
      <c r="L209" s="99" t="s">
        <v>175</v>
      </c>
      <c r="M209" s="100">
        <v>5.0999999999999997E-2</v>
      </c>
      <c r="N209" s="100">
        <v>2.5999999999999995E-2</v>
      </c>
      <c r="O209" s="96">
        <v>753813.99999999988</v>
      </c>
      <c r="P209" s="98">
        <v>106.11</v>
      </c>
      <c r="Q209" s="86"/>
      <c r="R209" s="96">
        <v>799.87200999999993</v>
      </c>
      <c r="S209" s="97">
        <v>8.8998110979929149E-4</v>
      </c>
      <c r="T209" s="97">
        <v>6.7200960554860516E-3</v>
      </c>
      <c r="U209" s="97">
        <f>R209/'סכום נכסי הקרן'!$C$42</f>
        <v>1.3055147807755393E-3</v>
      </c>
    </row>
    <row r="210" spans="2:21" s="134" customFormat="1">
      <c r="B210" s="89" t="s">
        <v>803</v>
      </c>
      <c r="C210" s="86" t="s">
        <v>804</v>
      </c>
      <c r="D210" s="99" t="s">
        <v>131</v>
      </c>
      <c r="E210" s="99" t="s">
        <v>323</v>
      </c>
      <c r="F210" s="99" t="s">
        <v>805</v>
      </c>
      <c r="G210" s="99" t="s">
        <v>379</v>
      </c>
      <c r="H210" s="86" t="s">
        <v>564</v>
      </c>
      <c r="I210" s="86" t="s">
        <v>327</v>
      </c>
      <c r="J210" s="86"/>
      <c r="K210" s="96">
        <v>3.5199999999999996</v>
      </c>
      <c r="L210" s="99" t="s">
        <v>175</v>
      </c>
      <c r="M210" s="100">
        <v>3.3500000000000002E-2</v>
      </c>
      <c r="N210" s="100">
        <v>2.2400000000000003E-2</v>
      </c>
      <c r="O210" s="96">
        <v>164502.99999999997</v>
      </c>
      <c r="P210" s="98">
        <v>104.76</v>
      </c>
      <c r="Q210" s="86"/>
      <c r="R210" s="96">
        <v>172.33333999999996</v>
      </c>
      <c r="S210" s="97">
        <v>2.9923912790393085E-4</v>
      </c>
      <c r="T210" s="97">
        <v>1.4478523862370637E-3</v>
      </c>
      <c r="U210" s="97">
        <f>R210/'סכום נכסי הקרן'!$C$42</f>
        <v>2.8127465366667404E-4</v>
      </c>
    </row>
    <row r="211" spans="2:21" s="134" customFormat="1">
      <c r="B211" s="89" t="s">
        <v>806</v>
      </c>
      <c r="C211" s="86" t="s">
        <v>807</v>
      </c>
      <c r="D211" s="99" t="s">
        <v>131</v>
      </c>
      <c r="E211" s="99" t="s">
        <v>323</v>
      </c>
      <c r="F211" s="99" t="s">
        <v>808</v>
      </c>
      <c r="G211" s="99" t="s">
        <v>809</v>
      </c>
      <c r="H211" s="86" t="s">
        <v>614</v>
      </c>
      <c r="I211" s="86" t="s">
        <v>327</v>
      </c>
      <c r="J211" s="86"/>
      <c r="K211" s="96">
        <v>0.5099999999999999</v>
      </c>
      <c r="L211" s="99" t="s">
        <v>175</v>
      </c>
      <c r="M211" s="100">
        <v>6.3E-2</v>
      </c>
      <c r="N211" s="100">
        <v>1.2E-2</v>
      </c>
      <c r="O211" s="96">
        <v>29749.999999999996</v>
      </c>
      <c r="P211" s="98">
        <v>102.53</v>
      </c>
      <c r="Q211" s="86"/>
      <c r="R211" s="96">
        <v>30.502679999999998</v>
      </c>
      <c r="S211" s="97">
        <v>3.1733333333333331E-4</v>
      </c>
      <c r="T211" s="97">
        <v>2.5626717398168899E-4</v>
      </c>
      <c r="U211" s="97">
        <f>R211/'סכום נכסי הקרן'!$C$42</f>
        <v>4.9785089483586792E-5</v>
      </c>
    </row>
    <row r="212" spans="2:21" s="134" customFormat="1">
      <c r="B212" s="89" t="s">
        <v>810</v>
      </c>
      <c r="C212" s="86" t="s">
        <v>811</v>
      </c>
      <c r="D212" s="99" t="s">
        <v>131</v>
      </c>
      <c r="E212" s="99" t="s">
        <v>323</v>
      </c>
      <c r="F212" s="99" t="s">
        <v>563</v>
      </c>
      <c r="G212" s="99" t="s">
        <v>331</v>
      </c>
      <c r="H212" s="86" t="s">
        <v>614</v>
      </c>
      <c r="I212" s="86" t="s">
        <v>171</v>
      </c>
      <c r="J212" s="86"/>
      <c r="K212" s="96">
        <v>2.1399999999999992</v>
      </c>
      <c r="L212" s="99" t="s">
        <v>175</v>
      </c>
      <c r="M212" s="100">
        <v>2.6800000000000001E-2</v>
      </c>
      <c r="N212" s="100">
        <v>1.3299999999999999E-2</v>
      </c>
      <c r="O212" s="96">
        <v>21657.999999999996</v>
      </c>
      <c r="P212" s="98">
        <v>103.11</v>
      </c>
      <c r="Q212" s="86"/>
      <c r="R212" s="96">
        <v>22.33156</v>
      </c>
      <c r="S212" s="97">
        <v>2.2437013094646108E-4</v>
      </c>
      <c r="T212" s="97">
        <v>1.8761780183913437E-4</v>
      </c>
      <c r="U212" s="97">
        <f>R212/'סכום נכסי הקרן'!$C$42</f>
        <v>3.6448558385954527E-5</v>
      </c>
    </row>
    <row r="213" spans="2:21" s="134" customFormat="1">
      <c r="B213" s="89" t="s">
        <v>812</v>
      </c>
      <c r="C213" s="86" t="s">
        <v>813</v>
      </c>
      <c r="D213" s="99" t="s">
        <v>131</v>
      </c>
      <c r="E213" s="99" t="s">
        <v>323</v>
      </c>
      <c r="F213" s="99" t="s">
        <v>814</v>
      </c>
      <c r="G213" s="99" t="s">
        <v>379</v>
      </c>
      <c r="H213" s="86" t="s">
        <v>614</v>
      </c>
      <c r="I213" s="86" t="s">
        <v>171</v>
      </c>
      <c r="J213" s="86"/>
      <c r="K213" s="96">
        <v>4.71</v>
      </c>
      <c r="L213" s="99" t="s">
        <v>175</v>
      </c>
      <c r="M213" s="100">
        <v>3.95E-2</v>
      </c>
      <c r="N213" s="100">
        <v>4.2100000000000005E-2</v>
      </c>
      <c r="O213" s="96">
        <v>273405.99999999994</v>
      </c>
      <c r="P213" s="98">
        <v>100.3</v>
      </c>
      <c r="Q213" s="86"/>
      <c r="R213" s="96">
        <v>274.2262199999999</v>
      </c>
      <c r="S213" s="97">
        <v>4.4242600773500323E-4</v>
      </c>
      <c r="T213" s="97">
        <v>2.3039017696504342E-3</v>
      </c>
      <c r="U213" s="97">
        <f>R213/'סכום נכסי הקרן'!$C$42</f>
        <v>4.4757958649685058E-4</v>
      </c>
    </row>
    <row r="214" spans="2:21" s="134" customFormat="1">
      <c r="B214" s="89" t="s">
        <v>815</v>
      </c>
      <c r="C214" s="86" t="s">
        <v>816</v>
      </c>
      <c r="D214" s="99" t="s">
        <v>131</v>
      </c>
      <c r="E214" s="99" t="s">
        <v>323</v>
      </c>
      <c r="F214" s="99" t="s">
        <v>814</v>
      </c>
      <c r="G214" s="99" t="s">
        <v>379</v>
      </c>
      <c r="H214" s="86" t="s">
        <v>614</v>
      </c>
      <c r="I214" s="86" t="s">
        <v>171</v>
      </c>
      <c r="J214" s="86"/>
      <c r="K214" s="96">
        <v>5.39</v>
      </c>
      <c r="L214" s="99" t="s">
        <v>175</v>
      </c>
      <c r="M214" s="100">
        <v>0.03</v>
      </c>
      <c r="N214" s="100">
        <v>4.0900000000000006E-2</v>
      </c>
      <c r="O214" s="96">
        <v>444361.99999999994</v>
      </c>
      <c r="P214" s="98">
        <v>95.68</v>
      </c>
      <c r="Q214" s="86"/>
      <c r="R214" s="96">
        <v>425.16556999999995</v>
      </c>
      <c r="S214" s="97">
        <v>6.9026034547036157E-4</v>
      </c>
      <c r="T214" s="97">
        <v>3.5720133148370559E-3</v>
      </c>
      <c r="U214" s="97">
        <f>R214/'סכום נכסי הקרן'!$C$42</f>
        <v>6.9393594096617685E-4</v>
      </c>
    </row>
    <row r="215" spans="2:21" s="134" customFormat="1">
      <c r="B215" s="89" t="s">
        <v>817</v>
      </c>
      <c r="C215" s="86" t="s">
        <v>818</v>
      </c>
      <c r="D215" s="99" t="s">
        <v>131</v>
      </c>
      <c r="E215" s="99" t="s">
        <v>323</v>
      </c>
      <c r="F215" s="99" t="s">
        <v>617</v>
      </c>
      <c r="G215" s="99" t="s">
        <v>379</v>
      </c>
      <c r="H215" s="86" t="s">
        <v>614</v>
      </c>
      <c r="I215" s="86" t="s">
        <v>171</v>
      </c>
      <c r="J215" s="86"/>
      <c r="K215" s="96">
        <v>1.9100000000000004</v>
      </c>
      <c r="L215" s="99" t="s">
        <v>175</v>
      </c>
      <c r="M215" s="100">
        <v>0.05</v>
      </c>
      <c r="N215" s="100">
        <v>2.29E-2</v>
      </c>
      <c r="O215" s="96">
        <v>0.67</v>
      </c>
      <c r="P215" s="98">
        <v>105.16</v>
      </c>
      <c r="Q215" s="86"/>
      <c r="R215" s="96">
        <v>6.9999999999999988E-4</v>
      </c>
      <c r="S215" s="97">
        <v>4.0606060606060611E-9</v>
      </c>
      <c r="T215" s="97">
        <v>5.8810249390277275E-9</v>
      </c>
      <c r="U215" s="97">
        <f>R215/'סכום נכסי הקרן'!$C$42</f>
        <v>1.142508220212478E-9</v>
      </c>
    </row>
    <row r="216" spans="2:21" s="134" customFormat="1">
      <c r="B216" s="89" t="s">
        <v>819</v>
      </c>
      <c r="C216" s="86" t="s">
        <v>820</v>
      </c>
      <c r="D216" s="99" t="s">
        <v>131</v>
      </c>
      <c r="E216" s="99" t="s">
        <v>323</v>
      </c>
      <c r="F216" s="99" t="s">
        <v>617</v>
      </c>
      <c r="G216" s="99" t="s">
        <v>379</v>
      </c>
      <c r="H216" s="86" t="s">
        <v>614</v>
      </c>
      <c r="I216" s="86" t="s">
        <v>171</v>
      </c>
      <c r="J216" s="86"/>
      <c r="K216" s="96">
        <v>2.8</v>
      </c>
      <c r="L216" s="99" t="s">
        <v>175</v>
      </c>
      <c r="M216" s="100">
        <v>4.6500000000000007E-2</v>
      </c>
      <c r="N216" s="100">
        <v>2.4699999999999996E-2</v>
      </c>
      <c r="O216" s="96">
        <v>76.359999999999985</v>
      </c>
      <c r="P216" s="98">
        <v>106.15</v>
      </c>
      <c r="Q216" s="86"/>
      <c r="R216" s="96">
        <v>8.1059999999999993E-2</v>
      </c>
      <c r="S216" s="97">
        <v>4.743126204792722E-7</v>
      </c>
      <c r="T216" s="97">
        <v>6.8102268793941094E-7</v>
      </c>
      <c r="U216" s="97">
        <f>R216/'סכום נכסי הקרן'!$C$42</f>
        <v>1.3230245190060496E-7</v>
      </c>
    </row>
    <row r="217" spans="2:21" s="134" customFormat="1">
      <c r="B217" s="89" t="s">
        <v>821</v>
      </c>
      <c r="C217" s="86" t="s">
        <v>822</v>
      </c>
      <c r="D217" s="99" t="s">
        <v>131</v>
      </c>
      <c r="E217" s="99" t="s">
        <v>323</v>
      </c>
      <c r="F217" s="99" t="s">
        <v>823</v>
      </c>
      <c r="G217" s="99" t="s">
        <v>162</v>
      </c>
      <c r="H217" s="86" t="s">
        <v>614</v>
      </c>
      <c r="I217" s="86" t="s">
        <v>327</v>
      </c>
      <c r="J217" s="86"/>
      <c r="K217" s="96">
        <v>2.4899999999999998</v>
      </c>
      <c r="L217" s="99" t="s">
        <v>175</v>
      </c>
      <c r="M217" s="100">
        <v>3.4000000000000002E-2</v>
      </c>
      <c r="N217" s="100">
        <v>2.69E-2</v>
      </c>
      <c r="O217" s="96">
        <v>63554.029999999992</v>
      </c>
      <c r="P217" s="98">
        <v>102.28</v>
      </c>
      <c r="Q217" s="86"/>
      <c r="R217" s="96">
        <v>65.003059999999991</v>
      </c>
      <c r="S217" s="97">
        <v>1.2229091095563755E-4</v>
      </c>
      <c r="T217" s="97">
        <v>5.4612088139016537E-4</v>
      </c>
      <c r="U217" s="97">
        <f>R217/'סכום נכסי הקרן'!$C$42</f>
        <v>1.0609504341280703E-4</v>
      </c>
    </row>
    <row r="218" spans="2:21" s="134" customFormat="1">
      <c r="B218" s="89" t="s">
        <v>825</v>
      </c>
      <c r="C218" s="86" t="s">
        <v>826</v>
      </c>
      <c r="D218" s="99" t="s">
        <v>131</v>
      </c>
      <c r="E218" s="99" t="s">
        <v>323</v>
      </c>
      <c r="F218" s="99" t="s">
        <v>827</v>
      </c>
      <c r="G218" s="99" t="s">
        <v>441</v>
      </c>
      <c r="H218" s="86" t="s">
        <v>642</v>
      </c>
      <c r="I218" s="86" t="s">
        <v>171</v>
      </c>
      <c r="J218" s="86"/>
      <c r="K218" s="96">
        <v>6.05</v>
      </c>
      <c r="L218" s="99" t="s">
        <v>175</v>
      </c>
      <c r="M218" s="100">
        <v>4.4500000000000005E-2</v>
      </c>
      <c r="N218" s="100">
        <v>3.5400000000000001E-2</v>
      </c>
      <c r="O218" s="96">
        <v>264409.99999999994</v>
      </c>
      <c r="P218" s="98">
        <v>105.64</v>
      </c>
      <c r="Q218" s="86"/>
      <c r="R218" s="96">
        <v>279.32271999999989</v>
      </c>
      <c r="S218" s="97">
        <v>8.5624999999999981E-4</v>
      </c>
      <c r="T218" s="97">
        <v>2.3467198319386553E-3</v>
      </c>
      <c r="U218" s="97">
        <f>R218/'סכום נכסי הקרן'!$C$42</f>
        <v>4.5589786241729754E-4</v>
      </c>
    </row>
    <row r="219" spans="2:21" s="134" customFormat="1">
      <c r="B219" s="89" t="s">
        <v>829</v>
      </c>
      <c r="C219" s="86" t="s">
        <v>830</v>
      </c>
      <c r="D219" s="99" t="s">
        <v>131</v>
      </c>
      <c r="E219" s="99" t="s">
        <v>323</v>
      </c>
      <c r="F219" s="99" t="s">
        <v>645</v>
      </c>
      <c r="G219" s="99" t="s">
        <v>646</v>
      </c>
      <c r="H219" s="86" t="s">
        <v>642</v>
      </c>
      <c r="I219" s="86" t="s">
        <v>171</v>
      </c>
      <c r="J219" s="86"/>
      <c r="K219" s="96">
        <v>1.7</v>
      </c>
      <c r="L219" s="99" t="s">
        <v>175</v>
      </c>
      <c r="M219" s="100">
        <v>3.3000000000000002E-2</v>
      </c>
      <c r="N219" s="100">
        <v>2.75E-2</v>
      </c>
      <c r="O219" s="96">
        <v>65114.959999999992</v>
      </c>
      <c r="P219" s="98">
        <v>101.37</v>
      </c>
      <c r="Q219" s="86"/>
      <c r="R219" s="96">
        <v>66.007029999999986</v>
      </c>
      <c r="S219" s="97">
        <v>1.2246075936125158E-4</v>
      </c>
      <c r="T219" s="97">
        <v>5.5455569940164476E-4</v>
      </c>
      <c r="U219" s="97">
        <f>R219/'סכום נכסי הקרן'!$C$42</f>
        <v>1.0773367766687377E-4</v>
      </c>
    </row>
    <row r="220" spans="2:21" s="134" customFormat="1">
      <c r="B220" s="89" t="s">
        <v>831</v>
      </c>
      <c r="C220" s="86" t="s">
        <v>832</v>
      </c>
      <c r="D220" s="99" t="s">
        <v>131</v>
      </c>
      <c r="E220" s="99" t="s">
        <v>323</v>
      </c>
      <c r="F220" s="99" t="s">
        <v>652</v>
      </c>
      <c r="G220" s="99" t="s">
        <v>476</v>
      </c>
      <c r="H220" s="86" t="s">
        <v>642</v>
      </c>
      <c r="I220" s="86" t="s">
        <v>327</v>
      </c>
      <c r="J220" s="86"/>
      <c r="K220" s="96">
        <v>1.9300000000000004</v>
      </c>
      <c r="L220" s="99" t="s">
        <v>175</v>
      </c>
      <c r="M220" s="100">
        <v>0.06</v>
      </c>
      <c r="N220" s="100">
        <v>2.3000000000000007E-2</v>
      </c>
      <c r="O220" s="96">
        <v>274697.59999999992</v>
      </c>
      <c r="P220" s="98">
        <v>107.14</v>
      </c>
      <c r="Q220" s="86"/>
      <c r="R220" s="96">
        <v>294.31099999999992</v>
      </c>
      <c r="S220" s="97">
        <v>5.020993676307545E-4</v>
      </c>
      <c r="T220" s="97">
        <v>2.4726433297574133E-3</v>
      </c>
      <c r="U220" s="97">
        <f>R220/'סכום נכסי הקרן'!$C$42</f>
        <v>4.8036105256993512E-4</v>
      </c>
    </row>
    <row r="221" spans="2:21" s="134" customFormat="1">
      <c r="B221" s="89" t="s">
        <v>833</v>
      </c>
      <c r="C221" s="86" t="s">
        <v>834</v>
      </c>
      <c r="D221" s="99" t="s">
        <v>131</v>
      </c>
      <c r="E221" s="99" t="s">
        <v>323</v>
      </c>
      <c r="F221" s="99" t="s">
        <v>652</v>
      </c>
      <c r="G221" s="99" t="s">
        <v>476</v>
      </c>
      <c r="H221" s="86" t="s">
        <v>642</v>
      </c>
      <c r="I221" s="86" t="s">
        <v>327</v>
      </c>
      <c r="J221" s="86"/>
      <c r="K221" s="96">
        <v>3.8800000000000003</v>
      </c>
      <c r="L221" s="99" t="s">
        <v>175</v>
      </c>
      <c r="M221" s="100">
        <v>5.9000000000000004E-2</v>
      </c>
      <c r="N221" s="100">
        <v>3.4300000000000004E-2</v>
      </c>
      <c r="O221" s="96">
        <v>4273.9999999999991</v>
      </c>
      <c r="P221" s="98">
        <v>109.81</v>
      </c>
      <c r="Q221" s="86"/>
      <c r="R221" s="96">
        <v>4.6932799999999988</v>
      </c>
      <c r="S221" s="97">
        <v>4.8057624172287812E-6</v>
      </c>
      <c r="T221" s="97">
        <v>3.9430423894057212E-5</v>
      </c>
      <c r="U221" s="97">
        <f>R221/'סכום נכסי הקרן'!$C$42</f>
        <v>7.6601585425125986E-6</v>
      </c>
    </row>
    <row r="222" spans="2:21" s="134" customFormat="1">
      <c r="B222" s="89" t="s">
        <v>835</v>
      </c>
      <c r="C222" s="86" t="s">
        <v>836</v>
      </c>
      <c r="D222" s="99" t="s">
        <v>131</v>
      </c>
      <c r="E222" s="99" t="s">
        <v>323</v>
      </c>
      <c r="F222" s="99" t="s">
        <v>655</v>
      </c>
      <c r="G222" s="99" t="s">
        <v>379</v>
      </c>
      <c r="H222" s="86" t="s">
        <v>642</v>
      </c>
      <c r="I222" s="86" t="s">
        <v>327</v>
      </c>
      <c r="J222" s="86"/>
      <c r="K222" s="96">
        <v>4.4000000000000004</v>
      </c>
      <c r="L222" s="99" t="s">
        <v>175</v>
      </c>
      <c r="M222" s="100">
        <v>6.9000000000000006E-2</v>
      </c>
      <c r="N222" s="100">
        <v>7.2400000000000006E-2</v>
      </c>
      <c r="O222" s="96">
        <v>332234.99999999994</v>
      </c>
      <c r="P222" s="98">
        <v>99.9</v>
      </c>
      <c r="Q222" s="86"/>
      <c r="R222" s="96">
        <v>331.90275999999994</v>
      </c>
      <c r="S222" s="97">
        <v>5.0219858788531967E-4</v>
      </c>
      <c r="T222" s="97">
        <v>2.7884691555601919E-3</v>
      </c>
      <c r="U222" s="97">
        <f>R222/'סכום נכסי הקרן'!$C$42</f>
        <v>5.4171661658744183E-4</v>
      </c>
    </row>
    <row r="223" spans="2:21" s="134" customFormat="1">
      <c r="B223" s="89" t="s">
        <v>837</v>
      </c>
      <c r="C223" s="86" t="s">
        <v>838</v>
      </c>
      <c r="D223" s="99" t="s">
        <v>131</v>
      </c>
      <c r="E223" s="99" t="s">
        <v>323</v>
      </c>
      <c r="F223" s="99" t="s">
        <v>839</v>
      </c>
      <c r="G223" s="99" t="s">
        <v>379</v>
      </c>
      <c r="H223" s="86" t="s">
        <v>642</v>
      </c>
      <c r="I223" s="86" t="s">
        <v>171</v>
      </c>
      <c r="J223" s="86"/>
      <c r="K223" s="96">
        <v>3.97</v>
      </c>
      <c r="L223" s="99" t="s">
        <v>175</v>
      </c>
      <c r="M223" s="100">
        <v>4.5999999999999999E-2</v>
      </c>
      <c r="N223" s="100">
        <v>5.8200000000000002E-2</v>
      </c>
      <c r="O223" s="96">
        <v>184205.95</v>
      </c>
      <c r="P223" s="98">
        <v>96.74</v>
      </c>
      <c r="Q223" s="86"/>
      <c r="R223" s="96">
        <v>178.20084999999997</v>
      </c>
      <c r="S223" s="97">
        <v>7.4577307692307699E-4</v>
      </c>
      <c r="T223" s="97">
        <v>1.497148061437056E-3</v>
      </c>
      <c r="U223" s="97">
        <f>R223/'סכום נכסי הקרן'!$C$42</f>
        <v>2.9085133710550113E-4</v>
      </c>
    </row>
    <row r="224" spans="2:21" s="134" customFormat="1">
      <c r="B224" s="89" t="s">
        <v>840</v>
      </c>
      <c r="C224" s="86" t="s">
        <v>841</v>
      </c>
      <c r="D224" s="99" t="s">
        <v>131</v>
      </c>
      <c r="E224" s="99" t="s">
        <v>323</v>
      </c>
      <c r="F224" s="99" t="s">
        <v>667</v>
      </c>
      <c r="G224" s="99" t="s">
        <v>646</v>
      </c>
      <c r="H224" s="86" t="s">
        <v>668</v>
      </c>
      <c r="I224" s="86" t="s">
        <v>171</v>
      </c>
      <c r="J224" s="86"/>
      <c r="K224" s="96">
        <v>1.38</v>
      </c>
      <c r="L224" s="99" t="s">
        <v>175</v>
      </c>
      <c r="M224" s="100">
        <v>4.2999999999999997E-2</v>
      </c>
      <c r="N224" s="100">
        <v>3.6199999999999996E-2</v>
      </c>
      <c r="O224" s="96">
        <v>215906.93999999997</v>
      </c>
      <c r="P224" s="98">
        <v>101.32</v>
      </c>
      <c r="Q224" s="86"/>
      <c r="R224" s="96">
        <v>218.75690999999998</v>
      </c>
      <c r="S224" s="97">
        <v>4.9849907077703572E-4</v>
      </c>
      <c r="T224" s="97">
        <v>1.8378783475637773E-3</v>
      </c>
      <c r="U224" s="97">
        <f>R224/'סכום נכסי הקרן'!$C$42</f>
        <v>3.5704509700468749E-4</v>
      </c>
    </row>
    <row r="225" spans="2:21" s="134" customFormat="1">
      <c r="B225" s="89" t="s">
        <v>842</v>
      </c>
      <c r="C225" s="86" t="s">
        <v>843</v>
      </c>
      <c r="D225" s="99" t="s">
        <v>131</v>
      </c>
      <c r="E225" s="99" t="s">
        <v>323</v>
      </c>
      <c r="F225" s="99" t="s">
        <v>667</v>
      </c>
      <c r="G225" s="99" t="s">
        <v>646</v>
      </c>
      <c r="H225" s="86" t="s">
        <v>668</v>
      </c>
      <c r="I225" s="86" t="s">
        <v>171</v>
      </c>
      <c r="J225" s="86"/>
      <c r="K225" s="96">
        <v>2.3099999999999996</v>
      </c>
      <c r="L225" s="99" t="s">
        <v>175</v>
      </c>
      <c r="M225" s="100">
        <v>4.2500000000000003E-2</v>
      </c>
      <c r="N225" s="100">
        <v>0.04</v>
      </c>
      <c r="O225" s="96">
        <v>136190.89000000001</v>
      </c>
      <c r="P225" s="98">
        <v>101.29</v>
      </c>
      <c r="Q225" s="86"/>
      <c r="R225" s="96">
        <v>137.94775999999999</v>
      </c>
      <c r="S225" s="97">
        <v>2.7722625333172121E-4</v>
      </c>
      <c r="T225" s="97">
        <v>1.1589631669185882E-3</v>
      </c>
      <c r="U225" s="97">
        <f>R225/'סכום נכסי הקרן'!$C$42</f>
        <v>2.2515207108556869E-4</v>
      </c>
    </row>
    <row r="226" spans="2:21" s="134" customFormat="1">
      <c r="B226" s="89" t="s">
        <v>844</v>
      </c>
      <c r="C226" s="86" t="s">
        <v>845</v>
      </c>
      <c r="D226" s="99" t="s">
        <v>131</v>
      </c>
      <c r="E226" s="99" t="s">
        <v>323</v>
      </c>
      <c r="F226" s="99" t="s">
        <v>667</v>
      </c>
      <c r="G226" s="99" t="s">
        <v>646</v>
      </c>
      <c r="H226" s="86" t="s">
        <v>668</v>
      </c>
      <c r="I226" s="86" t="s">
        <v>171</v>
      </c>
      <c r="J226" s="86"/>
      <c r="K226" s="96">
        <v>2.21</v>
      </c>
      <c r="L226" s="99" t="s">
        <v>175</v>
      </c>
      <c r="M226" s="100">
        <v>3.7000000000000005E-2</v>
      </c>
      <c r="N226" s="100">
        <v>3.9300000000000002E-2</v>
      </c>
      <c r="O226" s="96">
        <v>330999.99999999994</v>
      </c>
      <c r="P226" s="98">
        <v>100.16</v>
      </c>
      <c r="Q226" s="86"/>
      <c r="R226" s="96">
        <v>331.52961999999991</v>
      </c>
      <c r="S226" s="97">
        <v>1.0038877144009208E-3</v>
      </c>
      <c r="T226" s="97">
        <v>2.7853342332091221E-3</v>
      </c>
      <c r="U226" s="97">
        <f>R226/'סכום נכסי הקרן'!$C$42</f>
        <v>5.411075944198845E-4</v>
      </c>
    </row>
    <row r="227" spans="2:21" s="134" customFormat="1">
      <c r="B227" s="89" t="s">
        <v>846</v>
      </c>
      <c r="C227" s="86" t="s">
        <v>847</v>
      </c>
      <c r="D227" s="99" t="s">
        <v>131</v>
      </c>
      <c r="E227" s="99" t="s">
        <v>323</v>
      </c>
      <c r="F227" s="99" t="s">
        <v>848</v>
      </c>
      <c r="G227" s="99" t="s">
        <v>646</v>
      </c>
      <c r="H227" s="86" t="s">
        <v>668</v>
      </c>
      <c r="I227" s="86" t="s">
        <v>327</v>
      </c>
      <c r="J227" s="86"/>
      <c r="K227" s="96">
        <v>1.2</v>
      </c>
      <c r="L227" s="99" t="s">
        <v>175</v>
      </c>
      <c r="M227" s="100">
        <v>4.7E-2</v>
      </c>
      <c r="N227" s="100">
        <v>3.1600000000000003E-2</v>
      </c>
      <c r="O227" s="96">
        <v>51999.999999999993</v>
      </c>
      <c r="P227" s="98">
        <v>102.2</v>
      </c>
      <c r="Q227" s="86"/>
      <c r="R227" s="96">
        <v>53.143999999999991</v>
      </c>
      <c r="S227" s="97">
        <v>4.7210923881464256E-4</v>
      </c>
      <c r="T227" s="97">
        <v>4.4648741337098509E-4</v>
      </c>
      <c r="U227" s="97">
        <f>R227/'סכום נכסי הקרן'!$C$42</f>
        <v>8.6739224078531335E-5</v>
      </c>
    </row>
    <row r="228" spans="2:21" s="134" customFormat="1"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96"/>
      <c r="P228" s="98"/>
      <c r="Q228" s="86"/>
      <c r="R228" s="86"/>
      <c r="S228" s="86"/>
      <c r="T228" s="97"/>
      <c r="U228" s="86"/>
    </row>
    <row r="229" spans="2:21" s="134" customFormat="1">
      <c r="B229" s="104" t="s">
        <v>51</v>
      </c>
      <c r="C229" s="84"/>
      <c r="D229" s="84"/>
      <c r="E229" s="84"/>
      <c r="F229" s="84"/>
      <c r="G229" s="84"/>
      <c r="H229" s="84"/>
      <c r="I229" s="84"/>
      <c r="J229" s="84"/>
      <c r="K229" s="93">
        <v>4.6243973699912564</v>
      </c>
      <c r="L229" s="84"/>
      <c r="M229" s="84"/>
      <c r="N229" s="106">
        <v>5.6160964636473645E-2</v>
      </c>
      <c r="O229" s="93"/>
      <c r="P229" s="95"/>
      <c r="Q229" s="84"/>
      <c r="R229" s="93">
        <v>3190.0319799999993</v>
      </c>
      <c r="S229" s="84"/>
      <c r="T229" s="94">
        <v>2.6800939472394286E-2</v>
      </c>
      <c r="U229" s="94">
        <f>R229/'סכום נכסי הקרן'!$C$42</f>
        <v>5.2066253712724098E-3</v>
      </c>
    </row>
    <row r="230" spans="2:21" s="134" customFormat="1">
      <c r="B230" s="89" t="s">
        <v>849</v>
      </c>
      <c r="C230" s="86" t="s">
        <v>850</v>
      </c>
      <c r="D230" s="99" t="s">
        <v>131</v>
      </c>
      <c r="E230" s="99" t="s">
        <v>323</v>
      </c>
      <c r="F230" s="99" t="s">
        <v>851</v>
      </c>
      <c r="G230" s="99" t="s">
        <v>441</v>
      </c>
      <c r="H230" s="86" t="s">
        <v>393</v>
      </c>
      <c r="I230" s="86" t="s">
        <v>327</v>
      </c>
      <c r="J230" s="86"/>
      <c r="K230" s="96">
        <v>3.8500000000000005</v>
      </c>
      <c r="L230" s="99" t="s">
        <v>175</v>
      </c>
      <c r="M230" s="100">
        <v>3.49E-2</v>
      </c>
      <c r="N230" s="100">
        <v>4.9000000000000016E-2</v>
      </c>
      <c r="O230" s="96">
        <v>1464463.4999999998</v>
      </c>
      <c r="P230" s="98">
        <v>96.99</v>
      </c>
      <c r="Q230" s="86"/>
      <c r="R230" s="96">
        <v>1420.3831599999996</v>
      </c>
      <c r="S230" s="97">
        <v>6.7088245907065468E-4</v>
      </c>
      <c r="T230" s="97">
        <v>1.1933298267050014E-2</v>
      </c>
      <c r="U230" s="97">
        <f>R230/'סכום נכסי הקרן'!$C$42</f>
        <v>2.3182849087876791E-3</v>
      </c>
    </row>
    <row r="231" spans="2:21" s="134" customFormat="1">
      <c r="B231" s="89" t="s">
        <v>852</v>
      </c>
      <c r="C231" s="86" t="s">
        <v>853</v>
      </c>
      <c r="D231" s="99" t="s">
        <v>131</v>
      </c>
      <c r="E231" s="99" t="s">
        <v>323</v>
      </c>
      <c r="F231" s="99" t="s">
        <v>854</v>
      </c>
      <c r="G231" s="99" t="s">
        <v>441</v>
      </c>
      <c r="H231" s="86" t="s">
        <v>564</v>
      </c>
      <c r="I231" s="86" t="s">
        <v>171</v>
      </c>
      <c r="J231" s="86"/>
      <c r="K231" s="96">
        <v>5.4999999999999991</v>
      </c>
      <c r="L231" s="99" t="s">
        <v>175</v>
      </c>
      <c r="M231" s="100">
        <v>4.6900000000000004E-2</v>
      </c>
      <c r="N231" s="100">
        <v>6.2899999999999998E-2</v>
      </c>
      <c r="O231" s="96">
        <v>1569653.9999999998</v>
      </c>
      <c r="P231" s="98">
        <v>98.77</v>
      </c>
      <c r="Q231" s="86"/>
      <c r="R231" s="96">
        <v>1550.3472699999998</v>
      </c>
      <c r="S231" s="97">
        <v>8.1033638954280745E-4</v>
      </c>
      <c r="T231" s="97">
        <v>1.3025187084319363E-2</v>
      </c>
      <c r="U231" s="97">
        <f>R231/'סכום נכסי הקרן'!$C$42</f>
        <v>2.5304064287985347E-3</v>
      </c>
    </row>
    <row r="232" spans="2:21" s="134" customFormat="1">
      <c r="B232" s="89" t="s">
        <v>855</v>
      </c>
      <c r="C232" s="86" t="s">
        <v>856</v>
      </c>
      <c r="D232" s="99" t="s">
        <v>131</v>
      </c>
      <c r="E232" s="99" t="s">
        <v>323</v>
      </c>
      <c r="F232" s="99" t="s">
        <v>652</v>
      </c>
      <c r="G232" s="99" t="s">
        <v>476</v>
      </c>
      <c r="H232" s="86" t="s">
        <v>642</v>
      </c>
      <c r="I232" s="86" t="s">
        <v>327</v>
      </c>
      <c r="J232" s="86"/>
      <c r="K232" s="96">
        <v>3.4499999999999997</v>
      </c>
      <c r="L232" s="99" t="s">
        <v>175</v>
      </c>
      <c r="M232" s="100">
        <v>6.7000000000000004E-2</v>
      </c>
      <c r="N232" s="100">
        <v>5.489999999999999E-2</v>
      </c>
      <c r="O232" s="96">
        <v>222708.99999999997</v>
      </c>
      <c r="P232" s="98">
        <v>98.47</v>
      </c>
      <c r="Q232" s="86"/>
      <c r="R232" s="96">
        <v>219.30154999999996</v>
      </c>
      <c r="S232" s="97">
        <v>1.8492863471386209E-4</v>
      </c>
      <c r="T232" s="97">
        <v>1.8424541210249087E-3</v>
      </c>
      <c r="U232" s="97">
        <f>R232/'סכום נכסי הקרן'!$C$42</f>
        <v>3.5793403368619681E-4</v>
      </c>
    </row>
    <row r="233" spans="2:21" s="134" customFormat="1">
      <c r="B233" s="135"/>
    </row>
    <row r="234" spans="2:21" s="134" customFormat="1">
      <c r="B234" s="135"/>
    </row>
    <row r="235" spans="2:21" s="134" customFormat="1">
      <c r="B235" s="135"/>
    </row>
    <row r="236" spans="2:21" s="134" customFormat="1">
      <c r="B236" s="136" t="s">
        <v>264</v>
      </c>
      <c r="C236" s="140"/>
      <c r="D236" s="140"/>
      <c r="E236" s="140"/>
      <c r="F236" s="140"/>
      <c r="G236" s="140"/>
      <c r="H236" s="140"/>
      <c r="I236" s="140"/>
      <c r="J236" s="140"/>
      <c r="K236" s="140"/>
    </row>
    <row r="237" spans="2:21" s="134" customFormat="1">
      <c r="B237" s="136" t="s">
        <v>122</v>
      </c>
      <c r="C237" s="140"/>
      <c r="D237" s="140"/>
      <c r="E237" s="140"/>
      <c r="F237" s="140"/>
      <c r="G237" s="140"/>
      <c r="H237" s="140"/>
      <c r="I237" s="140"/>
      <c r="J237" s="140"/>
      <c r="K237" s="140"/>
    </row>
    <row r="238" spans="2:21" s="134" customFormat="1">
      <c r="B238" s="136" t="s">
        <v>247</v>
      </c>
      <c r="C238" s="140"/>
      <c r="D238" s="140"/>
      <c r="E238" s="140"/>
      <c r="F238" s="140"/>
      <c r="G238" s="140"/>
      <c r="H238" s="140"/>
      <c r="I238" s="140"/>
      <c r="J238" s="140"/>
      <c r="K238" s="140"/>
    </row>
    <row r="239" spans="2:21" s="134" customFormat="1">
      <c r="B239" s="136" t="s">
        <v>255</v>
      </c>
      <c r="C239" s="140"/>
      <c r="D239" s="140"/>
      <c r="E239" s="140"/>
      <c r="F239" s="140"/>
      <c r="G239" s="140"/>
      <c r="H239" s="140"/>
      <c r="I239" s="140"/>
      <c r="J239" s="140"/>
      <c r="K239" s="140"/>
    </row>
    <row r="240" spans="2:21" s="134" customFormat="1">
      <c r="B240" s="165" t="s">
        <v>260</v>
      </c>
      <c r="C240" s="165"/>
      <c r="D240" s="165"/>
      <c r="E240" s="165"/>
      <c r="F240" s="165"/>
      <c r="G240" s="165"/>
      <c r="H240" s="165"/>
      <c r="I240" s="165"/>
      <c r="J240" s="165"/>
      <c r="K240" s="165"/>
    </row>
    <row r="241" spans="2:6" s="134" customFormat="1">
      <c r="B241" s="135"/>
    </row>
    <row r="242" spans="2:6" s="134" customFormat="1">
      <c r="B242" s="135"/>
    </row>
    <row r="243" spans="2:6" s="134" customFormat="1">
      <c r="B243" s="135"/>
    </row>
    <row r="244" spans="2:6" s="134" customFormat="1">
      <c r="B244" s="135"/>
    </row>
    <row r="245" spans="2:6" s="134" customFormat="1">
      <c r="B245" s="135"/>
    </row>
    <row r="246" spans="2:6" s="134" customFormat="1">
      <c r="B246" s="135"/>
    </row>
    <row r="247" spans="2:6" s="134" customFormat="1">
      <c r="B247" s="135"/>
    </row>
    <row r="248" spans="2:6" s="134" customFormat="1">
      <c r="B248" s="135"/>
    </row>
    <row r="249" spans="2:6">
      <c r="C249" s="1"/>
      <c r="D249" s="1"/>
      <c r="E249" s="1"/>
      <c r="F249" s="1"/>
    </row>
    <row r="250" spans="2:6">
      <c r="C250" s="1"/>
      <c r="D250" s="1"/>
      <c r="E250" s="1"/>
      <c r="F250" s="1"/>
    </row>
    <row r="251" spans="2:6">
      <c r="C251" s="1"/>
      <c r="D251" s="1"/>
      <c r="E251" s="1"/>
      <c r="F251" s="1"/>
    </row>
    <row r="252" spans="2:6">
      <c r="C252" s="1"/>
      <c r="D252" s="1"/>
      <c r="E252" s="1"/>
      <c r="F252" s="1"/>
    </row>
    <row r="253" spans="2:6">
      <c r="C253" s="1"/>
      <c r="D253" s="1"/>
      <c r="E253" s="1"/>
      <c r="F253" s="1"/>
    </row>
    <row r="254" spans="2:6">
      <c r="C254" s="1"/>
      <c r="D254" s="1"/>
      <c r="E254" s="1"/>
      <c r="F254" s="1"/>
    </row>
    <row r="255" spans="2:6">
      <c r="C255" s="1"/>
      <c r="D255" s="1"/>
      <c r="E255" s="1"/>
      <c r="F255" s="1"/>
    </row>
    <row r="256" spans="2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40:K240"/>
  </mergeCells>
  <phoneticPr fontId="4" type="noConversion"/>
  <conditionalFormatting sqref="B12:B232">
    <cfRule type="cellIs" dxfId="13" priority="2" operator="equal">
      <formula>"NR3"</formula>
    </cfRule>
  </conditionalFormatting>
  <conditionalFormatting sqref="B12:B232">
    <cfRule type="containsText" dxfId="12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$BC$7:$BC$24</formula1>
    </dataValidation>
    <dataValidation allowBlank="1" showInputMessage="1" showErrorMessage="1" sqref="H2 B34 Q9 B36 B238 B240"/>
    <dataValidation type="list" allowBlank="1" showInputMessage="1" showErrorMessage="1" sqref="I12:I35 I241:I828 I37:I239">
      <formula1>$BE$7:$BE$10</formula1>
    </dataValidation>
    <dataValidation type="list" allowBlank="1" showInputMessage="1" showErrorMessage="1" sqref="E12:E35 E241:E822 E37:E239">
      <formula1>$BA$7:$BA$24</formula1>
    </dataValidation>
    <dataValidation type="list" allowBlank="1" showInputMessage="1" showErrorMessage="1" sqref="L12:L828">
      <formula1>$BF$7:$BF$20</formula1>
    </dataValidation>
    <dataValidation type="list" allowBlank="1" showInputMessage="1" showErrorMessage="1" sqref="G12:G35 G232:G239 G219:G230 G200:G216 G182:G198 G37:G180 G241:G555">
      <formula1>$BC$7:$BC$29</formula1>
    </dataValidation>
    <dataValidation type="list" allowBlank="1" showInputMessage="1" showErrorMessage="1" sqref="G181 G231 G217:G218 G199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V363"/>
  <sheetViews>
    <sheetView rightToLeft="1" zoomScale="90" zoomScaleNormal="90" workbookViewId="0">
      <selection activeCell="L30" sqref="L30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48">
      <c r="B1" s="58" t="s">
        <v>190</v>
      </c>
      <c r="C1" s="80" t="s" vm="1">
        <v>265</v>
      </c>
    </row>
    <row r="2" spans="2:48">
      <c r="B2" s="58" t="s">
        <v>189</v>
      </c>
      <c r="C2" s="80" t="s">
        <v>266</v>
      </c>
    </row>
    <row r="3" spans="2:48">
      <c r="B3" s="58" t="s">
        <v>191</v>
      </c>
      <c r="C3" s="80" t="s">
        <v>267</v>
      </c>
    </row>
    <row r="4" spans="2:48">
      <c r="B4" s="58" t="s">
        <v>192</v>
      </c>
      <c r="C4" s="80">
        <v>2145</v>
      </c>
    </row>
    <row r="6" spans="2:48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  <c r="AV6" s="3"/>
    </row>
    <row r="7" spans="2:48" ht="26.25" customHeight="1">
      <c r="B7" s="162" t="s">
        <v>98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AR7" s="3"/>
      <c r="AV7" s="3"/>
    </row>
    <row r="8" spans="2:48" s="3" customFormat="1" ht="78.75">
      <c r="B8" s="23" t="s">
        <v>125</v>
      </c>
      <c r="C8" s="31" t="s">
        <v>49</v>
      </c>
      <c r="D8" s="31" t="s">
        <v>130</v>
      </c>
      <c r="E8" s="31" t="s">
        <v>236</v>
      </c>
      <c r="F8" s="31" t="s">
        <v>127</v>
      </c>
      <c r="G8" s="31" t="s">
        <v>69</v>
      </c>
      <c r="H8" s="31" t="s">
        <v>110</v>
      </c>
      <c r="I8" s="14" t="s">
        <v>249</v>
      </c>
      <c r="J8" s="14" t="s">
        <v>248</v>
      </c>
      <c r="K8" s="31" t="s">
        <v>263</v>
      </c>
      <c r="L8" s="14" t="s">
        <v>66</v>
      </c>
      <c r="M8" s="14" t="s">
        <v>63</v>
      </c>
      <c r="N8" s="14" t="s">
        <v>193</v>
      </c>
      <c r="O8" s="15" t="s">
        <v>195</v>
      </c>
      <c r="AR8" s="1"/>
      <c r="AS8" s="1"/>
      <c r="AT8" s="1"/>
      <c r="AV8" s="4"/>
    </row>
    <row r="9" spans="2:48" s="3" customFormat="1" ht="24" customHeight="1">
      <c r="B9" s="16"/>
      <c r="C9" s="17"/>
      <c r="D9" s="17"/>
      <c r="E9" s="17"/>
      <c r="F9" s="17"/>
      <c r="G9" s="17"/>
      <c r="H9" s="17"/>
      <c r="I9" s="17" t="s">
        <v>256</v>
      </c>
      <c r="J9" s="17"/>
      <c r="K9" s="17" t="s">
        <v>252</v>
      </c>
      <c r="L9" s="17" t="s">
        <v>252</v>
      </c>
      <c r="M9" s="17" t="s">
        <v>20</v>
      </c>
      <c r="N9" s="17" t="s">
        <v>20</v>
      </c>
      <c r="O9" s="18" t="s">
        <v>20</v>
      </c>
      <c r="AR9" s="1"/>
      <c r="AT9" s="1"/>
      <c r="AV9" s="4"/>
    </row>
    <row r="10" spans="2:4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R10" s="1"/>
      <c r="AS10" s="3"/>
      <c r="AT10" s="1"/>
      <c r="AV10" s="1"/>
    </row>
    <row r="11" spans="2:48" s="133" customFormat="1" ht="18" customHeight="1">
      <c r="B11" s="81" t="s">
        <v>31</v>
      </c>
      <c r="C11" s="82"/>
      <c r="D11" s="82"/>
      <c r="E11" s="82"/>
      <c r="F11" s="82"/>
      <c r="G11" s="82"/>
      <c r="H11" s="82"/>
      <c r="I11" s="90"/>
      <c r="J11" s="92"/>
      <c r="K11" s="90">
        <f>K12+K131</f>
        <v>23.209509999999995</v>
      </c>
      <c r="L11" s="90">
        <v>82114.648680000013</v>
      </c>
      <c r="M11" s="82"/>
      <c r="N11" s="91">
        <v>1</v>
      </c>
      <c r="O11" s="91">
        <f>L11/'סכום נכסי הקרן'!$C$42</f>
        <v>0.13402380159537106</v>
      </c>
      <c r="AR11" s="134"/>
      <c r="AS11" s="139"/>
      <c r="AT11" s="134"/>
      <c r="AV11" s="134"/>
    </row>
    <row r="12" spans="2:48" s="134" customFormat="1" ht="20.25">
      <c r="B12" s="83" t="s">
        <v>244</v>
      </c>
      <c r="C12" s="84"/>
      <c r="D12" s="84"/>
      <c r="E12" s="84"/>
      <c r="F12" s="84"/>
      <c r="G12" s="84"/>
      <c r="H12" s="84"/>
      <c r="I12" s="93"/>
      <c r="J12" s="95"/>
      <c r="K12" s="93">
        <v>6.1092199999999988</v>
      </c>
      <c r="L12" s="93">
        <v>63189.429179999999</v>
      </c>
      <c r="M12" s="84"/>
      <c r="N12" s="94">
        <v>0.76952687730843972</v>
      </c>
      <c r="O12" s="94">
        <f>L12/'סכום נכסי הקרן'!$C$42</f>
        <v>0.10313491752669177</v>
      </c>
      <c r="AS12" s="133"/>
    </row>
    <row r="13" spans="2:48" s="134" customFormat="1">
      <c r="B13" s="104" t="s">
        <v>857</v>
      </c>
      <c r="C13" s="84"/>
      <c r="D13" s="84"/>
      <c r="E13" s="84"/>
      <c r="F13" s="84"/>
      <c r="G13" s="84"/>
      <c r="H13" s="84"/>
      <c r="I13" s="93"/>
      <c r="J13" s="95"/>
      <c r="K13" s="93">
        <v>6.1092199999999988</v>
      </c>
      <c r="L13" s="93">
        <v>47615.570879999999</v>
      </c>
      <c r="M13" s="84"/>
      <c r="N13" s="94">
        <v>0.57986694999521238</v>
      </c>
      <c r="O13" s="94">
        <f>L13/'סכום נכסי הקרן'!$C$42</f>
        <v>7.7715973057871299E-2</v>
      </c>
    </row>
    <row r="14" spans="2:48" s="134" customFormat="1">
      <c r="B14" s="89" t="s">
        <v>858</v>
      </c>
      <c r="C14" s="86" t="s">
        <v>859</v>
      </c>
      <c r="D14" s="99" t="s">
        <v>131</v>
      </c>
      <c r="E14" s="99" t="s">
        <v>323</v>
      </c>
      <c r="F14" s="99" t="s">
        <v>860</v>
      </c>
      <c r="G14" s="99" t="s">
        <v>201</v>
      </c>
      <c r="H14" s="99" t="s">
        <v>175</v>
      </c>
      <c r="I14" s="96">
        <v>4691.5899999999992</v>
      </c>
      <c r="J14" s="98">
        <v>19280</v>
      </c>
      <c r="K14" s="86"/>
      <c r="L14" s="96">
        <v>904.5386299999999</v>
      </c>
      <c r="M14" s="97">
        <v>9.2687647001635335E-5</v>
      </c>
      <c r="N14" s="97">
        <v>1.1015557449742959E-2</v>
      </c>
      <c r="O14" s="97">
        <f>L14/'סכום נכסי הקרן'!$C$42</f>
        <v>1.4763468861067619E-3</v>
      </c>
    </row>
    <row r="15" spans="2:48" s="134" customFormat="1">
      <c r="B15" s="89" t="s">
        <v>862</v>
      </c>
      <c r="C15" s="86" t="s">
        <v>863</v>
      </c>
      <c r="D15" s="99" t="s">
        <v>131</v>
      </c>
      <c r="E15" s="99" t="s">
        <v>323</v>
      </c>
      <c r="F15" s="99" t="s">
        <v>392</v>
      </c>
      <c r="G15" s="99" t="s">
        <v>379</v>
      </c>
      <c r="H15" s="99" t="s">
        <v>175</v>
      </c>
      <c r="I15" s="96">
        <v>6931.3799999999992</v>
      </c>
      <c r="J15" s="98">
        <v>4051</v>
      </c>
      <c r="K15" s="86"/>
      <c r="L15" s="96">
        <v>280.79019999999997</v>
      </c>
      <c r="M15" s="97">
        <v>5.2714367296098942E-5</v>
      </c>
      <c r="N15" s="97">
        <v>3.419489756258188E-3</v>
      </c>
      <c r="O15" s="97">
        <f>L15/'סכום נכסי הקרן'!$C$42</f>
        <v>4.5829301665015112E-4</v>
      </c>
    </row>
    <row r="16" spans="2:48" s="134" customFormat="1" ht="20.25">
      <c r="B16" s="89" t="s">
        <v>864</v>
      </c>
      <c r="C16" s="86">
        <v>1081124</v>
      </c>
      <c r="D16" s="99" t="s">
        <v>131</v>
      </c>
      <c r="E16" s="99" t="s">
        <v>323</v>
      </c>
      <c r="F16" s="99" t="s">
        <v>694</v>
      </c>
      <c r="G16" s="99" t="s">
        <v>695</v>
      </c>
      <c r="H16" s="99" t="s">
        <v>175</v>
      </c>
      <c r="I16" s="96">
        <v>3803.9999999999995</v>
      </c>
      <c r="J16" s="98">
        <v>42930</v>
      </c>
      <c r="K16" s="96">
        <v>6.1092199999999988</v>
      </c>
      <c r="L16" s="96">
        <v>1639.1664199999998</v>
      </c>
      <c r="M16" s="97">
        <v>8.897583342451562E-5</v>
      </c>
      <c r="N16" s="97">
        <v>1.9961924532951671E-2</v>
      </c>
      <c r="O16" s="97">
        <f>L16/'סכום נכסי הקרן'!$C$42</f>
        <v>2.6753730130660847E-3</v>
      </c>
      <c r="AR16" s="133"/>
    </row>
    <row r="17" spans="2:15" s="134" customFormat="1">
      <c r="B17" s="89" t="s">
        <v>865</v>
      </c>
      <c r="C17" s="86" t="s">
        <v>866</v>
      </c>
      <c r="D17" s="99" t="s">
        <v>131</v>
      </c>
      <c r="E17" s="99" t="s">
        <v>323</v>
      </c>
      <c r="F17" s="99" t="s">
        <v>400</v>
      </c>
      <c r="G17" s="99" t="s">
        <v>379</v>
      </c>
      <c r="H17" s="99" t="s">
        <v>175</v>
      </c>
      <c r="I17" s="96">
        <v>18648.999999999996</v>
      </c>
      <c r="J17" s="98">
        <v>1830</v>
      </c>
      <c r="K17" s="86"/>
      <c r="L17" s="96">
        <v>341.27670000000001</v>
      </c>
      <c r="M17" s="97">
        <v>5.4270537509092608E-5</v>
      </c>
      <c r="N17" s="97">
        <v>4.1561001049879908E-3</v>
      </c>
      <c r="O17" s="97">
        <f>L17/'סכום נכסי הקרן'!$C$42</f>
        <v>5.5701633588141125E-4</v>
      </c>
    </row>
    <row r="18" spans="2:15" s="134" customFormat="1">
      <c r="B18" s="89" t="s">
        <v>867</v>
      </c>
      <c r="C18" s="86" t="s">
        <v>868</v>
      </c>
      <c r="D18" s="99" t="s">
        <v>131</v>
      </c>
      <c r="E18" s="99" t="s">
        <v>323</v>
      </c>
      <c r="F18" s="99" t="s">
        <v>409</v>
      </c>
      <c r="G18" s="99" t="s">
        <v>410</v>
      </c>
      <c r="H18" s="99" t="s">
        <v>175</v>
      </c>
      <c r="I18" s="96">
        <v>417614.99999999994</v>
      </c>
      <c r="J18" s="98">
        <v>411.6</v>
      </c>
      <c r="K18" s="86"/>
      <c r="L18" s="96">
        <v>1718.9033399999996</v>
      </c>
      <c r="M18" s="97">
        <v>1.510096371123847E-4</v>
      </c>
      <c r="N18" s="97">
        <v>2.0932968326985716E-2</v>
      </c>
      <c r="O18" s="97">
        <f>L18/'סכום נכסי הקרן'!$C$42</f>
        <v>2.8055159938581197E-3</v>
      </c>
    </row>
    <row r="19" spans="2:15" s="134" customFormat="1">
      <c r="B19" s="89" t="s">
        <v>869</v>
      </c>
      <c r="C19" s="86" t="s">
        <v>870</v>
      </c>
      <c r="D19" s="99" t="s">
        <v>131</v>
      </c>
      <c r="E19" s="99" t="s">
        <v>323</v>
      </c>
      <c r="F19" s="99" t="s">
        <v>362</v>
      </c>
      <c r="G19" s="99" t="s">
        <v>331</v>
      </c>
      <c r="H19" s="99" t="s">
        <v>175</v>
      </c>
      <c r="I19" s="96">
        <v>13334.999999999998</v>
      </c>
      <c r="J19" s="98">
        <v>7635</v>
      </c>
      <c r="K19" s="86"/>
      <c r="L19" s="96">
        <v>1018.1272499999999</v>
      </c>
      <c r="M19" s="97">
        <v>1.3291133941539343E-4</v>
      </c>
      <c r="N19" s="97">
        <v>1.2398850465373503E-2</v>
      </c>
      <c r="O19" s="97">
        <f>L19/'סכום נכסי הקרן'!$C$42</f>
        <v>1.6617410747818925E-3</v>
      </c>
    </row>
    <row r="20" spans="2:15" s="134" customFormat="1">
      <c r="B20" s="89" t="s">
        <v>871</v>
      </c>
      <c r="C20" s="86" t="s">
        <v>872</v>
      </c>
      <c r="D20" s="99" t="s">
        <v>131</v>
      </c>
      <c r="E20" s="99" t="s">
        <v>323</v>
      </c>
      <c r="F20" s="99" t="s">
        <v>652</v>
      </c>
      <c r="G20" s="99" t="s">
        <v>476</v>
      </c>
      <c r="H20" s="99" t="s">
        <v>175</v>
      </c>
      <c r="I20" s="96">
        <v>234096.98999999996</v>
      </c>
      <c r="J20" s="98">
        <v>153.69999999999999</v>
      </c>
      <c r="K20" s="86"/>
      <c r="L20" s="96">
        <v>359.80706999999995</v>
      </c>
      <c r="M20" s="97">
        <v>7.3145596736937267E-5</v>
      </c>
      <c r="N20" s="97">
        <v>4.3817647129218637E-3</v>
      </c>
      <c r="O20" s="97">
        <f>L20/'סכום נכסי הקרן'!$C$42</f>
        <v>5.8726076452223787E-4</v>
      </c>
    </row>
    <row r="21" spans="2:15" s="134" customFormat="1">
      <c r="B21" s="89" t="s">
        <v>873</v>
      </c>
      <c r="C21" s="86" t="s">
        <v>874</v>
      </c>
      <c r="D21" s="99" t="s">
        <v>131</v>
      </c>
      <c r="E21" s="99" t="s">
        <v>323</v>
      </c>
      <c r="F21" s="99" t="s">
        <v>421</v>
      </c>
      <c r="G21" s="99" t="s">
        <v>331</v>
      </c>
      <c r="H21" s="99" t="s">
        <v>175</v>
      </c>
      <c r="I21" s="96">
        <v>160634.31999999998</v>
      </c>
      <c r="J21" s="98">
        <v>1067</v>
      </c>
      <c r="K21" s="86"/>
      <c r="L21" s="96">
        <v>1713.9681899999998</v>
      </c>
      <c r="M21" s="97">
        <v>1.3799997849344109E-4</v>
      </c>
      <c r="N21" s="97">
        <v>2.0872867600996714E-2</v>
      </c>
      <c r="O21" s="97">
        <f>L21/'סכום נכסי הקרן'!$C$42</f>
        <v>2.7974610660824323E-3</v>
      </c>
    </row>
    <row r="22" spans="2:15" s="134" customFormat="1">
      <c r="B22" s="89" t="s">
        <v>875</v>
      </c>
      <c r="C22" s="86" t="s">
        <v>876</v>
      </c>
      <c r="D22" s="99" t="s">
        <v>131</v>
      </c>
      <c r="E22" s="99" t="s">
        <v>323</v>
      </c>
      <c r="F22" s="99" t="s">
        <v>877</v>
      </c>
      <c r="G22" s="99" t="s">
        <v>441</v>
      </c>
      <c r="H22" s="99" t="s">
        <v>175</v>
      </c>
      <c r="I22" s="96">
        <v>215549.76999999996</v>
      </c>
      <c r="J22" s="98">
        <v>916</v>
      </c>
      <c r="K22" s="86"/>
      <c r="L22" s="96">
        <v>1974.4359299999996</v>
      </c>
      <c r="M22" s="97">
        <v>1.8363185573726983E-4</v>
      </c>
      <c r="N22" s="97">
        <v>2.4044868506889156E-2</v>
      </c>
      <c r="O22" s="97">
        <f>L22/'סכום נכסי הקרן'!$C$42</f>
        <v>3.2225846861540985E-3</v>
      </c>
    </row>
    <row r="23" spans="2:15" s="134" customFormat="1">
      <c r="B23" s="89" t="s">
        <v>878</v>
      </c>
      <c r="C23" s="86" t="s">
        <v>879</v>
      </c>
      <c r="D23" s="99" t="s">
        <v>131</v>
      </c>
      <c r="E23" s="99" t="s">
        <v>323</v>
      </c>
      <c r="F23" s="99" t="s">
        <v>465</v>
      </c>
      <c r="G23" s="99" t="s">
        <v>434</v>
      </c>
      <c r="H23" s="99" t="s">
        <v>175</v>
      </c>
      <c r="I23" s="96">
        <v>30985.249999999996</v>
      </c>
      <c r="J23" s="98">
        <v>1910</v>
      </c>
      <c r="K23" s="86"/>
      <c r="L23" s="96">
        <v>591.81827999999996</v>
      </c>
      <c r="M23" s="97">
        <v>1.2101036091450226E-4</v>
      </c>
      <c r="N23" s="97">
        <v>7.2072192905106372E-3</v>
      </c>
      <c r="O23" s="97">
        <f>L23/'סכום נכסי הקרן'!$C$42</f>
        <v>9.6593892824572861E-4</v>
      </c>
    </row>
    <row r="24" spans="2:15" s="134" customFormat="1">
      <c r="B24" s="89" t="s">
        <v>880</v>
      </c>
      <c r="C24" s="86" t="s">
        <v>881</v>
      </c>
      <c r="D24" s="99" t="s">
        <v>131</v>
      </c>
      <c r="E24" s="99" t="s">
        <v>323</v>
      </c>
      <c r="F24" s="99" t="s">
        <v>433</v>
      </c>
      <c r="G24" s="99" t="s">
        <v>434</v>
      </c>
      <c r="H24" s="99" t="s">
        <v>175</v>
      </c>
      <c r="I24" s="96">
        <v>24953.999999999996</v>
      </c>
      <c r="J24" s="98">
        <v>2741</v>
      </c>
      <c r="K24" s="86"/>
      <c r="L24" s="96">
        <v>683.98913999999991</v>
      </c>
      <c r="M24" s="97">
        <v>1.1640144987675621E-4</v>
      </c>
      <c r="N24" s="97">
        <v>8.3296847882221234E-3</v>
      </c>
      <c r="O24" s="97">
        <f>L24/'סכום נכסי הקרן'!$C$42</f>
        <v>1.116376021408662E-3</v>
      </c>
    </row>
    <row r="25" spans="2:15" s="134" customFormat="1">
      <c r="B25" s="89" t="s">
        <v>882</v>
      </c>
      <c r="C25" s="86" t="s">
        <v>883</v>
      </c>
      <c r="D25" s="99" t="s">
        <v>131</v>
      </c>
      <c r="E25" s="99" t="s">
        <v>323</v>
      </c>
      <c r="F25" s="99" t="s">
        <v>884</v>
      </c>
      <c r="G25" s="99" t="s">
        <v>554</v>
      </c>
      <c r="H25" s="99" t="s">
        <v>175</v>
      </c>
      <c r="I25" s="96">
        <v>441.99999999999994</v>
      </c>
      <c r="J25" s="98">
        <v>77850</v>
      </c>
      <c r="K25" s="86"/>
      <c r="L25" s="96">
        <v>344.09699999999992</v>
      </c>
      <c r="M25" s="97">
        <v>5.74140280136292E-5</v>
      </c>
      <c r="N25" s="97">
        <v>4.1904459865735114E-3</v>
      </c>
      <c r="O25" s="97">
        <f>L25/'סכום נכסי הקרן'!$C$42</f>
        <v>5.6161950150064718E-4</v>
      </c>
    </row>
    <row r="26" spans="2:15" s="134" customFormat="1">
      <c r="B26" s="89" t="s">
        <v>885</v>
      </c>
      <c r="C26" s="86" t="s">
        <v>886</v>
      </c>
      <c r="D26" s="99" t="s">
        <v>131</v>
      </c>
      <c r="E26" s="99" t="s">
        <v>323</v>
      </c>
      <c r="F26" s="99" t="s">
        <v>887</v>
      </c>
      <c r="G26" s="99" t="s">
        <v>888</v>
      </c>
      <c r="H26" s="99" t="s">
        <v>175</v>
      </c>
      <c r="I26" s="96">
        <v>5641.43</v>
      </c>
      <c r="J26" s="98">
        <v>8106</v>
      </c>
      <c r="K26" s="86"/>
      <c r="L26" s="96">
        <v>457.29431999999997</v>
      </c>
      <c r="M26" s="97">
        <v>5.7181261974233241E-5</v>
      </c>
      <c r="N26" s="97">
        <v>5.5689737135948972E-3</v>
      </c>
      <c r="O26" s="97">
        <f>L26/'סכום נכסי הקרן'!$C$42</f>
        <v>7.4637502808067924E-4</v>
      </c>
    </row>
    <row r="27" spans="2:15" s="134" customFormat="1">
      <c r="B27" s="89" t="s">
        <v>889</v>
      </c>
      <c r="C27" s="86" t="s">
        <v>890</v>
      </c>
      <c r="D27" s="99" t="s">
        <v>131</v>
      </c>
      <c r="E27" s="99" t="s">
        <v>323</v>
      </c>
      <c r="F27" s="99" t="s">
        <v>891</v>
      </c>
      <c r="G27" s="99" t="s">
        <v>476</v>
      </c>
      <c r="H27" s="99" t="s">
        <v>175</v>
      </c>
      <c r="I27" s="96">
        <v>19073.999999999996</v>
      </c>
      <c r="J27" s="98">
        <v>8683</v>
      </c>
      <c r="K27" s="86"/>
      <c r="L27" s="96">
        <v>1656.1954199999998</v>
      </c>
      <c r="M27" s="97">
        <v>1.8727862505967796E-5</v>
      </c>
      <c r="N27" s="97">
        <v>2.0169305314258569E-2</v>
      </c>
      <c r="O27" s="97">
        <f>L27/'סכום נכסי הקרן'!$C$42</f>
        <v>2.7031669737546536E-3</v>
      </c>
    </row>
    <row r="28" spans="2:15" s="134" customFormat="1">
      <c r="B28" s="89" t="s">
        <v>892</v>
      </c>
      <c r="C28" s="86" t="s">
        <v>893</v>
      </c>
      <c r="D28" s="99" t="s">
        <v>131</v>
      </c>
      <c r="E28" s="99" t="s">
        <v>323</v>
      </c>
      <c r="F28" s="99" t="s">
        <v>851</v>
      </c>
      <c r="G28" s="99" t="s">
        <v>441</v>
      </c>
      <c r="H28" s="99" t="s">
        <v>175</v>
      </c>
      <c r="I28" s="96">
        <v>7320196.8199999984</v>
      </c>
      <c r="J28" s="98">
        <v>37.6</v>
      </c>
      <c r="K28" s="86"/>
      <c r="L28" s="96">
        <v>2752.3939999999993</v>
      </c>
      <c r="M28" s="97">
        <v>5.651664406336412E-4</v>
      </c>
      <c r="N28" s="97">
        <v>3.3518915860263274E-2</v>
      </c>
      <c r="O28" s="97">
        <f>L28/'סכום נכסי הקרן'!$C$42</f>
        <v>4.4923325289478611E-3</v>
      </c>
    </row>
    <row r="29" spans="2:15" s="134" customFormat="1">
      <c r="B29" s="89" t="s">
        <v>894</v>
      </c>
      <c r="C29" s="86" t="s">
        <v>895</v>
      </c>
      <c r="D29" s="99" t="s">
        <v>131</v>
      </c>
      <c r="E29" s="99" t="s">
        <v>323</v>
      </c>
      <c r="F29" s="99" t="s">
        <v>726</v>
      </c>
      <c r="G29" s="99" t="s">
        <v>476</v>
      </c>
      <c r="H29" s="99" t="s">
        <v>175</v>
      </c>
      <c r="I29" s="96">
        <v>156215.99999999997</v>
      </c>
      <c r="J29" s="98">
        <v>1670</v>
      </c>
      <c r="K29" s="86"/>
      <c r="L29" s="96">
        <v>2608.8071999999997</v>
      </c>
      <c r="M29" s="97">
        <v>1.2204306455656944E-4</v>
      </c>
      <c r="N29" s="97">
        <v>3.177030215603182E-2</v>
      </c>
      <c r="O29" s="97">
        <f>L29/'סכום נכסי הקרן'!$C$42</f>
        <v>4.257976672784998E-3</v>
      </c>
    </row>
    <row r="30" spans="2:15" s="134" customFormat="1">
      <c r="B30" s="89" t="s">
        <v>896</v>
      </c>
      <c r="C30" s="86" t="s">
        <v>897</v>
      </c>
      <c r="D30" s="99" t="s">
        <v>131</v>
      </c>
      <c r="E30" s="99" t="s">
        <v>323</v>
      </c>
      <c r="F30" s="99" t="s">
        <v>330</v>
      </c>
      <c r="G30" s="99" t="s">
        <v>331</v>
      </c>
      <c r="H30" s="99" t="s">
        <v>175</v>
      </c>
      <c r="I30" s="96">
        <v>238511.99999999997</v>
      </c>
      <c r="J30" s="98">
        <v>2160</v>
      </c>
      <c r="K30" s="86"/>
      <c r="L30" s="96">
        <v>5151.859199999999</v>
      </c>
      <c r="M30" s="97">
        <v>1.5717767892230454E-4</v>
      </c>
      <c r="N30" s="97">
        <v>6.2739831233727172E-2</v>
      </c>
      <c r="O30" s="97">
        <f>L30/'סכום נכסי הקרן'!$C$42</f>
        <v>8.4086306933961151E-3</v>
      </c>
    </row>
    <row r="31" spans="2:15" s="134" customFormat="1">
      <c r="B31" s="89" t="s">
        <v>898</v>
      </c>
      <c r="C31" s="86" t="s">
        <v>899</v>
      </c>
      <c r="D31" s="99" t="s">
        <v>131</v>
      </c>
      <c r="E31" s="99" t="s">
        <v>323</v>
      </c>
      <c r="F31" s="99" t="s">
        <v>900</v>
      </c>
      <c r="G31" s="99" t="s">
        <v>901</v>
      </c>
      <c r="H31" s="99" t="s">
        <v>175</v>
      </c>
      <c r="I31" s="96">
        <v>6850.9999999999991</v>
      </c>
      <c r="J31" s="98">
        <v>10100</v>
      </c>
      <c r="K31" s="86"/>
      <c r="L31" s="96">
        <v>691.95099999999991</v>
      </c>
      <c r="M31" s="97">
        <v>1.2976620414513902E-4</v>
      </c>
      <c r="N31" s="97">
        <v>8.4266450764044088E-3</v>
      </c>
      <c r="O31" s="97">
        <f>L31/'סכום נכסי הקרן'!$C$42</f>
        <v>1.129371007834635E-3</v>
      </c>
    </row>
    <row r="32" spans="2:15" s="134" customFormat="1">
      <c r="B32" s="89" t="s">
        <v>902</v>
      </c>
      <c r="C32" s="86" t="s">
        <v>903</v>
      </c>
      <c r="D32" s="99" t="s">
        <v>131</v>
      </c>
      <c r="E32" s="99" t="s">
        <v>323</v>
      </c>
      <c r="F32" s="99" t="s">
        <v>336</v>
      </c>
      <c r="G32" s="99" t="s">
        <v>331</v>
      </c>
      <c r="H32" s="99" t="s">
        <v>175</v>
      </c>
      <c r="I32" s="96">
        <v>39576.999999999993</v>
      </c>
      <c r="J32" s="98">
        <v>6717</v>
      </c>
      <c r="K32" s="86"/>
      <c r="L32" s="96">
        <v>2658.3870899999993</v>
      </c>
      <c r="M32" s="97">
        <v>1.6982117753198666E-4</v>
      </c>
      <c r="N32" s="97">
        <v>3.2374090771059717E-2</v>
      </c>
      <c r="O32" s="97">
        <f>L32/'סכום נכסי הקרן'!$C$42</f>
        <v>4.3388987183310404E-3</v>
      </c>
    </row>
    <row r="33" spans="2:15" s="134" customFormat="1">
      <c r="B33" s="89" t="s">
        <v>904</v>
      </c>
      <c r="C33" s="86" t="s">
        <v>905</v>
      </c>
      <c r="D33" s="99" t="s">
        <v>131</v>
      </c>
      <c r="E33" s="99" t="s">
        <v>323</v>
      </c>
      <c r="F33" s="99" t="s">
        <v>448</v>
      </c>
      <c r="G33" s="99" t="s">
        <v>379</v>
      </c>
      <c r="H33" s="99" t="s">
        <v>175</v>
      </c>
      <c r="I33" s="96">
        <v>8904.3399999999983</v>
      </c>
      <c r="J33" s="98">
        <v>15150</v>
      </c>
      <c r="K33" s="86"/>
      <c r="L33" s="96">
        <v>1349.0075099999997</v>
      </c>
      <c r="M33" s="97">
        <v>2.0022905833333031E-4</v>
      </c>
      <c r="N33" s="97">
        <v>1.6428341735432235E-2</v>
      </c>
      <c r="O33" s="97">
        <f>L33/'סכום נכסי הקרן'!$C$42</f>
        <v>2.2017888132905236E-3</v>
      </c>
    </row>
    <row r="34" spans="2:15" s="134" customFormat="1">
      <c r="B34" s="89" t="s">
        <v>906</v>
      </c>
      <c r="C34" s="86" t="s">
        <v>907</v>
      </c>
      <c r="D34" s="99" t="s">
        <v>131</v>
      </c>
      <c r="E34" s="99" t="s">
        <v>323</v>
      </c>
      <c r="F34" s="99" t="s">
        <v>908</v>
      </c>
      <c r="G34" s="99" t="s">
        <v>203</v>
      </c>
      <c r="H34" s="99" t="s">
        <v>175</v>
      </c>
      <c r="I34" s="96">
        <v>5140.9999999999991</v>
      </c>
      <c r="J34" s="98">
        <v>37760</v>
      </c>
      <c r="K34" s="86"/>
      <c r="L34" s="96">
        <v>1941.2415999999996</v>
      </c>
      <c r="M34" s="97">
        <v>8.3848860024105928E-5</v>
      </c>
      <c r="N34" s="97">
        <v>2.3640624799662717E-2</v>
      </c>
      <c r="O34" s="97">
        <f>L34/'סכום נכסי הקרן'!$C$42</f>
        <v>3.1684064077406046E-3</v>
      </c>
    </row>
    <row r="35" spans="2:15" s="134" customFormat="1">
      <c r="B35" s="89" t="s">
        <v>909</v>
      </c>
      <c r="C35" s="86" t="s">
        <v>910</v>
      </c>
      <c r="D35" s="99" t="s">
        <v>131</v>
      </c>
      <c r="E35" s="99" t="s">
        <v>323</v>
      </c>
      <c r="F35" s="99" t="s">
        <v>911</v>
      </c>
      <c r="G35" s="99" t="s">
        <v>739</v>
      </c>
      <c r="H35" s="99" t="s">
        <v>175</v>
      </c>
      <c r="I35" s="96">
        <v>99.999999999999986</v>
      </c>
      <c r="J35" s="98">
        <v>30620</v>
      </c>
      <c r="K35" s="86"/>
      <c r="L35" s="96">
        <v>30.619999999999997</v>
      </c>
      <c r="M35" s="97">
        <v>4.4165075803831977E-6</v>
      </c>
      <c r="N35" s="97">
        <v>3.7289327169048533E-4</v>
      </c>
      <c r="O35" s="97">
        <f>L35/'סכום נכסי הקרן'!$C$42</f>
        <v>4.9976573861294398E-5</v>
      </c>
    </row>
    <row r="36" spans="2:15" s="134" customFormat="1">
      <c r="B36" s="89" t="s">
        <v>913</v>
      </c>
      <c r="C36" s="86" t="s">
        <v>914</v>
      </c>
      <c r="D36" s="99" t="s">
        <v>131</v>
      </c>
      <c r="E36" s="99" t="s">
        <v>323</v>
      </c>
      <c r="F36" s="99" t="s">
        <v>595</v>
      </c>
      <c r="G36" s="99" t="s">
        <v>410</v>
      </c>
      <c r="H36" s="99" t="s">
        <v>175</v>
      </c>
      <c r="I36" s="96">
        <v>14069.999999999998</v>
      </c>
      <c r="J36" s="98">
        <v>2077</v>
      </c>
      <c r="K36" s="86"/>
      <c r="L36" s="96">
        <v>292.23390000000001</v>
      </c>
      <c r="M36" s="97">
        <v>1.243308963152166E-4</v>
      </c>
      <c r="N36" s="97">
        <v>3.5588522230525842E-3</v>
      </c>
      <c r="O36" s="97">
        <f>L36/'סכום נכסי הקרן'!$C$42</f>
        <v>4.7697090424964479E-4</v>
      </c>
    </row>
    <row r="37" spans="2:15" s="134" customFormat="1">
      <c r="B37" s="89" t="s">
        <v>915</v>
      </c>
      <c r="C37" s="86" t="s">
        <v>916</v>
      </c>
      <c r="D37" s="99" t="s">
        <v>131</v>
      </c>
      <c r="E37" s="99" t="s">
        <v>323</v>
      </c>
      <c r="F37" s="99" t="s">
        <v>351</v>
      </c>
      <c r="G37" s="99" t="s">
        <v>331</v>
      </c>
      <c r="H37" s="99" t="s">
        <v>175</v>
      </c>
      <c r="I37" s="96">
        <v>210316.99999999997</v>
      </c>
      <c r="J37" s="98">
        <v>2475</v>
      </c>
      <c r="K37" s="86"/>
      <c r="L37" s="96">
        <v>5205.3457499999995</v>
      </c>
      <c r="M37" s="97">
        <v>1.5769397328569901E-4</v>
      </c>
      <c r="N37" s="97">
        <v>6.3391195525723809E-2</v>
      </c>
      <c r="O37" s="97">
        <f>L37/'סכום נכסי הקרן'!$C$42</f>
        <v>8.4959290120329815E-3</v>
      </c>
    </row>
    <row r="38" spans="2:15" s="134" customFormat="1">
      <c r="B38" s="89" t="s">
        <v>917</v>
      </c>
      <c r="C38" s="86" t="s">
        <v>918</v>
      </c>
      <c r="D38" s="99" t="s">
        <v>131</v>
      </c>
      <c r="E38" s="99" t="s">
        <v>323</v>
      </c>
      <c r="F38" s="99" t="s">
        <v>553</v>
      </c>
      <c r="G38" s="99" t="s">
        <v>554</v>
      </c>
      <c r="H38" s="99" t="s">
        <v>175</v>
      </c>
      <c r="I38" s="96">
        <v>2765.9999999999995</v>
      </c>
      <c r="J38" s="98">
        <v>47990</v>
      </c>
      <c r="K38" s="86"/>
      <c r="L38" s="96">
        <v>1327.4033999999997</v>
      </c>
      <c r="M38" s="97">
        <v>2.7208336177781588E-4</v>
      </c>
      <c r="N38" s="97">
        <v>1.6165244829492942E-2</v>
      </c>
      <c r="O38" s="97">
        <f>L38/'סכום נכסי הקרן'!$C$42</f>
        <v>2.1665275657685602E-3</v>
      </c>
    </row>
    <row r="39" spans="2:15" s="134" customFormat="1">
      <c r="B39" s="89" t="s">
        <v>919</v>
      </c>
      <c r="C39" s="86" t="s">
        <v>920</v>
      </c>
      <c r="D39" s="99" t="s">
        <v>131</v>
      </c>
      <c r="E39" s="99" t="s">
        <v>323</v>
      </c>
      <c r="F39" s="99" t="s">
        <v>921</v>
      </c>
      <c r="G39" s="99" t="s">
        <v>739</v>
      </c>
      <c r="H39" s="99" t="s">
        <v>175</v>
      </c>
      <c r="I39" s="96">
        <v>7399.9999999999991</v>
      </c>
      <c r="J39" s="98">
        <v>35850</v>
      </c>
      <c r="K39" s="86"/>
      <c r="L39" s="96">
        <v>2652.8999999999996</v>
      </c>
      <c r="M39" s="97">
        <v>1.242754718995776E-4</v>
      </c>
      <c r="N39" s="97">
        <v>3.2307268467266115E-2</v>
      </c>
      <c r="O39" s="97">
        <f>L39/'סכום נכסי הקרן'!$C$42</f>
        <v>4.3299429391452614E-3</v>
      </c>
    </row>
    <row r="40" spans="2:15" s="134" customFormat="1">
      <c r="B40" s="89" t="s">
        <v>922</v>
      </c>
      <c r="C40" s="86" t="s">
        <v>923</v>
      </c>
      <c r="D40" s="99" t="s">
        <v>131</v>
      </c>
      <c r="E40" s="99" t="s">
        <v>323</v>
      </c>
      <c r="F40" s="99" t="s">
        <v>602</v>
      </c>
      <c r="G40" s="99" t="s">
        <v>410</v>
      </c>
      <c r="H40" s="99" t="s">
        <v>175</v>
      </c>
      <c r="I40" s="96">
        <v>22051.999999999996</v>
      </c>
      <c r="J40" s="98">
        <v>1372</v>
      </c>
      <c r="K40" s="86"/>
      <c r="L40" s="96">
        <v>302.55343999999997</v>
      </c>
      <c r="M40" s="97">
        <v>1.2990538326211666E-4</v>
      </c>
      <c r="N40" s="97">
        <v>3.6845245624693322E-3</v>
      </c>
      <c r="O40" s="97">
        <f>L40/'סכום נכסי הקרן'!$C$42</f>
        <v>4.9381398893366115E-4</v>
      </c>
    </row>
    <row r="41" spans="2:15" s="134" customFormat="1">
      <c r="B41" s="89" t="s">
        <v>924</v>
      </c>
      <c r="C41" s="86" t="s">
        <v>925</v>
      </c>
      <c r="D41" s="99" t="s">
        <v>131</v>
      </c>
      <c r="E41" s="99" t="s">
        <v>323</v>
      </c>
      <c r="F41" s="99" t="s">
        <v>926</v>
      </c>
      <c r="G41" s="99" t="s">
        <v>476</v>
      </c>
      <c r="H41" s="99" t="s">
        <v>175</v>
      </c>
      <c r="I41" s="96">
        <v>5509.9999999999991</v>
      </c>
      <c r="J41" s="98">
        <v>26790</v>
      </c>
      <c r="K41" s="86"/>
      <c r="L41" s="96">
        <v>1476.1289999999997</v>
      </c>
      <c r="M41" s="97">
        <v>3.9198926470169957E-5</v>
      </c>
      <c r="N41" s="97">
        <v>1.7976439328778716E-2</v>
      </c>
      <c r="O41" s="97">
        <f>L41/'סכום נכסי הקרן'!$C$42</f>
        <v>2.4092707379914642E-3</v>
      </c>
    </row>
    <row r="42" spans="2:15" s="134" customFormat="1">
      <c r="B42" s="89" t="s">
        <v>927</v>
      </c>
      <c r="C42" s="86" t="s">
        <v>928</v>
      </c>
      <c r="D42" s="99" t="s">
        <v>131</v>
      </c>
      <c r="E42" s="99" t="s">
        <v>323</v>
      </c>
      <c r="F42" s="99" t="s">
        <v>378</v>
      </c>
      <c r="G42" s="99" t="s">
        <v>379</v>
      </c>
      <c r="H42" s="99" t="s">
        <v>175</v>
      </c>
      <c r="I42" s="96">
        <v>17652.999999999996</v>
      </c>
      <c r="J42" s="98">
        <v>18140</v>
      </c>
      <c r="K42" s="86"/>
      <c r="L42" s="96">
        <v>3202.2542000000003</v>
      </c>
      <c r="M42" s="97">
        <v>1.4556442848336261E-4</v>
      </c>
      <c r="N42" s="97">
        <v>3.8997356153579292E-2</v>
      </c>
      <c r="O42" s="97">
        <f>L42/'סכום נכסי הקרן'!$C$42</f>
        <v>5.2265739238713336E-3</v>
      </c>
    </row>
    <row r="43" spans="2:15" s="134" customFormat="1">
      <c r="B43" s="89" t="s">
        <v>929</v>
      </c>
      <c r="C43" s="86" t="s">
        <v>930</v>
      </c>
      <c r="D43" s="99" t="s">
        <v>131</v>
      </c>
      <c r="E43" s="99" t="s">
        <v>323</v>
      </c>
      <c r="F43" s="99" t="s">
        <v>931</v>
      </c>
      <c r="G43" s="99" t="s">
        <v>162</v>
      </c>
      <c r="H43" s="99" t="s">
        <v>175</v>
      </c>
      <c r="I43" s="96">
        <v>29544.999999999996</v>
      </c>
      <c r="J43" s="98">
        <v>2242</v>
      </c>
      <c r="K43" s="86"/>
      <c r="L43" s="96">
        <v>662.39889999999991</v>
      </c>
      <c r="M43" s="97">
        <v>1.2508127742881696E-4</v>
      </c>
      <c r="N43" s="97">
        <v>8.0667567924617451E-3</v>
      </c>
      <c r="O43" s="97">
        <f>L43/'סכום נכסי הקרן'!$C$42</f>
        <v>1.0811374118710046E-3</v>
      </c>
    </row>
    <row r="44" spans="2:15" s="134" customFormat="1">
      <c r="B44" s="89" t="s">
        <v>932</v>
      </c>
      <c r="C44" s="86" t="s">
        <v>933</v>
      </c>
      <c r="D44" s="99" t="s">
        <v>131</v>
      </c>
      <c r="E44" s="99" t="s">
        <v>323</v>
      </c>
      <c r="F44" s="99" t="s">
        <v>738</v>
      </c>
      <c r="G44" s="99" t="s">
        <v>739</v>
      </c>
      <c r="H44" s="99" t="s">
        <v>175</v>
      </c>
      <c r="I44" s="96">
        <v>22087.999999999996</v>
      </c>
      <c r="J44" s="98">
        <v>7360</v>
      </c>
      <c r="K44" s="86"/>
      <c r="L44" s="96">
        <v>1625.6767999999997</v>
      </c>
      <c r="M44" s="97">
        <v>1.9246772403491851E-4</v>
      </c>
      <c r="N44" s="97">
        <v>1.9797646657848424E-2</v>
      </c>
      <c r="O44" s="97">
        <f>L44/'סכום נכסי הקרן'!$C$42</f>
        <v>2.6533558677267382E-3</v>
      </c>
    </row>
    <row r="45" spans="2:15" s="134" customFormat="1">
      <c r="B45" s="85"/>
      <c r="C45" s="86"/>
      <c r="D45" s="86"/>
      <c r="E45" s="86"/>
      <c r="F45" s="86"/>
      <c r="G45" s="86"/>
      <c r="H45" s="86"/>
      <c r="I45" s="96"/>
      <c r="J45" s="98"/>
      <c r="K45" s="86"/>
      <c r="L45" s="86"/>
      <c r="M45" s="86"/>
      <c r="N45" s="97"/>
      <c r="O45" s="86"/>
    </row>
    <row r="46" spans="2:15" s="134" customFormat="1">
      <c r="B46" s="104" t="s">
        <v>934</v>
      </c>
      <c r="C46" s="84"/>
      <c r="D46" s="84"/>
      <c r="E46" s="84"/>
      <c r="F46" s="84"/>
      <c r="G46" s="84"/>
      <c r="H46" s="84"/>
      <c r="I46" s="93"/>
      <c r="J46" s="95"/>
      <c r="K46" s="84"/>
      <c r="L46" s="93">
        <v>13042.374479999997</v>
      </c>
      <c r="M46" s="84"/>
      <c r="N46" s="94">
        <v>0.15883127663160326</v>
      </c>
      <c r="O46" s="94">
        <f>L46/'סכום נכסי הקרן'!$C$42</f>
        <v>2.1287171506413488E-2</v>
      </c>
    </row>
    <row r="47" spans="2:15" s="134" customFormat="1">
      <c r="B47" s="89" t="s">
        <v>935</v>
      </c>
      <c r="C47" s="86" t="s">
        <v>936</v>
      </c>
      <c r="D47" s="99" t="s">
        <v>131</v>
      </c>
      <c r="E47" s="99" t="s">
        <v>323</v>
      </c>
      <c r="F47" s="99" t="s">
        <v>808</v>
      </c>
      <c r="G47" s="99" t="s">
        <v>809</v>
      </c>
      <c r="H47" s="99" t="s">
        <v>175</v>
      </c>
      <c r="I47" s="96">
        <v>80794.999999999985</v>
      </c>
      <c r="J47" s="98">
        <v>378.5</v>
      </c>
      <c r="K47" s="86"/>
      <c r="L47" s="96">
        <v>305.80907999999994</v>
      </c>
      <c r="M47" s="97">
        <v>2.7414853272834683E-4</v>
      </c>
      <c r="N47" s="97">
        <v>3.7241720559718274E-3</v>
      </c>
      <c r="O47" s="97">
        <f>L47/'סכום נכסי הקרן'!$C$42</f>
        <v>4.9912769673659326E-4</v>
      </c>
    </row>
    <row r="48" spans="2:15" s="134" customFormat="1">
      <c r="B48" s="89" t="s">
        <v>937</v>
      </c>
      <c r="C48" s="86" t="s">
        <v>938</v>
      </c>
      <c r="D48" s="99" t="s">
        <v>131</v>
      </c>
      <c r="E48" s="99" t="s">
        <v>323</v>
      </c>
      <c r="F48" s="99" t="s">
        <v>827</v>
      </c>
      <c r="G48" s="99" t="s">
        <v>441</v>
      </c>
      <c r="H48" s="99" t="s">
        <v>175</v>
      </c>
      <c r="I48" s="96">
        <v>30824.999999999996</v>
      </c>
      <c r="J48" s="98">
        <v>1848</v>
      </c>
      <c r="K48" s="86"/>
      <c r="L48" s="96">
        <v>569.64599999999984</v>
      </c>
      <c r="M48" s="97">
        <v>2.3372330259086504E-4</v>
      </c>
      <c r="N48" s="97">
        <v>6.9372031562834153E-3</v>
      </c>
      <c r="O48" s="97">
        <f>L48/'סכום נכסי הקרן'!$C$42</f>
        <v>9.2975033944451028E-4</v>
      </c>
    </row>
    <row r="49" spans="2:15" s="134" customFormat="1">
      <c r="B49" s="89" t="s">
        <v>939</v>
      </c>
      <c r="C49" s="86" t="s">
        <v>940</v>
      </c>
      <c r="D49" s="99" t="s">
        <v>131</v>
      </c>
      <c r="E49" s="99" t="s">
        <v>323</v>
      </c>
      <c r="F49" s="99" t="s">
        <v>617</v>
      </c>
      <c r="G49" s="99" t="s">
        <v>379</v>
      </c>
      <c r="H49" s="99" t="s">
        <v>175</v>
      </c>
      <c r="I49" s="96">
        <v>32886.92</v>
      </c>
      <c r="J49" s="98">
        <v>335.1</v>
      </c>
      <c r="K49" s="86"/>
      <c r="L49" s="96">
        <v>110.20407</v>
      </c>
      <c r="M49" s="97">
        <v>1.5605423256271212E-4</v>
      </c>
      <c r="N49" s="97">
        <v>1.3420756438898519E-3</v>
      </c>
      <c r="O49" s="97">
        <f>L49/'סכום נכסי הקרן'!$C$42</f>
        <v>1.7987007982267337E-4</v>
      </c>
    </row>
    <row r="50" spans="2:15" s="134" customFormat="1">
      <c r="B50" s="89" t="s">
        <v>941</v>
      </c>
      <c r="C50" s="86" t="s">
        <v>942</v>
      </c>
      <c r="D50" s="99" t="s">
        <v>131</v>
      </c>
      <c r="E50" s="99" t="s">
        <v>323</v>
      </c>
      <c r="F50" s="99" t="s">
        <v>943</v>
      </c>
      <c r="G50" s="99" t="s">
        <v>434</v>
      </c>
      <c r="H50" s="99" t="s">
        <v>175</v>
      </c>
      <c r="I50" s="96">
        <v>2393.9999999999995</v>
      </c>
      <c r="J50" s="98">
        <v>21940</v>
      </c>
      <c r="K50" s="86"/>
      <c r="L50" s="96">
        <v>525.24360000000001</v>
      </c>
      <c r="M50" s="97">
        <v>1.6313554976441765E-4</v>
      </c>
      <c r="N50" s="97">
        <v>6.3964665068089038E-3</v>
      </c>
      <c r="O50" s="97">
        <f>L50/'סכום נכסי הקרן'!$C$42</f>
        <v>8.5727875801999264E-4</v>
      </c>
    </row>
    <row r="51" spans="2:15" s="134" customFormat="1">
      <c r="B51" s="89" t="s">
        <v>944</v>
      </c>
      <c r="C51" s="86" t="s">
        <v>945</v>
      </c>
      <c r="D51" s="99" t="s">
        <v>131</v>
      </c>
      <c r="E51" s="99" t="s">
        <v>323</v>
      </c>
      <c r="F51" s="99" t="s">
        <v>946</v>
      </c>
      <c r="G51" s="99" t="s">
        <v>947</v>
      </c>
      <c r="H51" s="99" t="s">
        <v>175</v>
      </c>
      <c r="I51" s="96">
        <v>27601.999999999996</v>
      </c>
      <c r="J51" s="98">
        <v>1367</v>
      </c>
      <c r="K51" s="86"/>
      <c r="L51" s="96">
        <v>377.31934000000001</v>
      </c>
      <c r="M51" s="97">
        <v>2.5366020780617646E-4</v>
      </c>
      <c r="N51" s="97">
        <v>4.5950308022434556E-3</v>
      </c>
      <c r="O51" s="97">
        <f>L51/'סכום נכסי הקרן'!$C$42</f>
        <v>6.1584349656449561E-4</v>
      </c>
    </row>
    <row r="52" spans="2:15" s="134" customFormat="1">
      <c r="B52" s="89" t="s">
        <v>948</v>
      </c>
      <c r="C52" s="86" t="s">
        <v>949</v>
      </c>
      <c r="D52" s="99" t="s">
        <v>131</v>
      </c>
      <c r="E52" s="99" t="s">
        <v>323</v>
      </c>
      <c r="F52" s="99" t="s">
        <v>950</v>
      </c>
      <c r="G52" s="99" t="s">
        <v>162</v>
      </c>
      <c r="H52" s="99" t="s">
        <v>175</v>
      </c>
      <c r="I52" s="96">
        <v>2266.9999999999995</v>
      </c>
      <c r="J52" s="98">
        <v>4255</v>
      </c>
      <c r="K52" s="86"/>
      <c r="L52" s="96">
        <v>96.460850000000008</v>
      </c>
      <c r="M52" s="97">
        <v>1.0172352953634889E-4</v>
      </c>
      <c r="N52" s="97">
        <v>1.1747094038714943E-3</v>
      </c>
      <c r="O52" s="97">
        <f>L52/'סכום נכסי הקרן'!$C$42</f>
        <v>1.5743902007668976E-4</v>
      </c>
    </row>
    <row r="53" spans="2:15" s="134" customFormat="1">
      <c r="B53" s="89" t="s">
        <v>951</v>
      </c>
      <c r="C53" s="86" t="s">
        <v>952</v>
      </c>
      <c r="D53" s="99" t="s">
        <v>131</v>
      </c>
      <c r="E53" s="99" t="s">
        <v>323</v>
      </c>
      <c r="F53" s="99" t="s">
        <v>953</v>
      </c>
      <c r="G53" s="99" t="s">
        <v>554</v>
      </c>
      <c r="H53" s="99" t="s">
        <v>175</v>
      </c>
      <c r="I53" s="96">
        <v>952.99999999999989</v>
      </c>
      <c r="J53" s="98">
        <v>90910</v>
      </c>
      <c r="K53" s="86"/>
      <c r="L53" s="96">
        <v>866.37229999999977</v>
      </c>
      <c r="M53" s="97">
        <v>2.6432544036673834E-4</v>
      </c>
      <c r="N53" s="97">
        <v>1.0550764253723402E-2</v>
      </c>
      <c r="O53" s="97">
        <f>L53/'סכום נכסי הקרן'!$C$42</f>
        <v>1.4140535350205586E-3</v>
      </c>
    </row>
    <row r="54" spans="2:15" s="134" customFormat="1">
      <c r="B54" s="89" t="s">
        <v>954</v>
      </c>
      <c r="C54" s="86" t="s">
        <v>955</v>
      </c>
      <c r="D54" s="99" t="s">
        <v>131</v>
      </c>
      <c r="E54" s="99" t="s">
        <v>323</v>
      </c>
      <c r="F54" s="99" t="s">
        <v>956</v>
      </c>
      <c r="G54" s="99" t="s">
        <v>201</v>
      </c>
      <c r="H54" s="99" t="s">
        <v>175</v>
      </c>
      <c r="I54" s="96">
        <v>48394.999999999993</v>
      </c>
      <c r="J54" s="98">
        <v>381.9</v>
      </c>
      <c r="K54" s="86"/>
      <c r="L54" s="96">
        <v>184.82051000000001</v>
      </c>
      <c r="M54" s="97">
        <v>1.2832562438258455E-4</v>
      </c>
      <c r="N54" s="97">
        <v>2.2507617455716548E-3</v>
      </c>
      <c r="O54" s="97">
        <f>L54/'סכום נכסי הקרן'!$C$42</f>
        <v>3.016556456269465E-4</v>
      </c>
    </row>
    <row r="55" spans="2:15" s="134" customFormat="1">
      <c r="B55" s="89" t="s">
        <v>957</v>
      </c>
      <c r="C55" s="86" t="s">
        <v>958</v>
      </c>
      <c r="D55" s="99" t="s">
        <v>131</v>
      </c>
      <c r="E55" s="99" t="s">
        <v>323</v>
      </c>
      <c r="F55" s="99" t="s">
        <v>959</v>
      </c>
      <c r="G55" s="99" t="s">
        <v>960</v>
      </c>
      <c r="H55" s="99" t="s">
        <v>175</v>
      </c>
      <c r="I55" s="96">
        <v>863.99999999999989</v>
      </c>
      <c r="J55" s="98">
        <v>14610</v>
      </c>
      <c r="K55" s="86"/>
      <c r="L55" s="96">
        <v>126.23039999999997</v>
      </c>
      <c r="M55" s="97">
        <v>1.8864476422352045E-4</v>
      </c>
      <c r="N55" s="97">
        <v>1.5372458145917255E-3</v>
      </c>
      <c r="O55" s="97">
        <f>L55/'סכום נכסי הקרן'!$C$42</f>
        <v>2.0602752805815597E-4</v>
      </c>
    </row>
    <row r="56" spans="2:15" s="134" customFormat="1">
      <c r="B56" s="89" t="s">
        <v>961</v>
      </c>
      <c r="C56" s="86" t="s">
        <v>962</v>
      </c>
      <c r="D56" s="99" t="s">
        <v>131</v>
      </c>
      <c r="E56" s="99" t="s">
        <v>323</v>
      </c>
      <c r="F56" s="99" t="s">
        <v>963</v>
      </c>
      <c r="G56" s="99" t="s">
        <v>964</v>
      </c>
      <c r="H56" s="99" t="s">
        <v>175</v>
      </c>
      <c r="I56" s="96">
        <v>5667.9999999999991</v>
      </c>
      <c r="J56" s="98">
        <v>3472</v>
      </c>
      <c r="K56" s="86"/>
      <c r="L56" s="96">
        <v>196.79295999999997</v>
      </c>
      <c r="M56" s="97">
        <v>2.2918856250410416E-4</v>
      </c>
      <c r="N56" s="97">
        <v>2.3965633801454867E-3</v>
      </c>
      <c r="O56" s="97">
        <f>L56/'סכום נכסי הקרן'!$C$42</f>
        <v>3.2119653497135052E-4</v>
      </c>
    </row>
    <row r="57" spans="2:15" s="134" customFormat="1">
      <c r="B57" s="89" t="s">
        <v>965</v>
      </c>
      <c r="C57" s="86" t="s">
        <v>966</v>
      </c>
      <c r="D57" s="99" t="s">
        <v>131</v>
      </c>
      <c r="E57" s="99" t="s">
        <v>323</v>
      </c>
      <c r="F57" s="99" t="s">
        <v>967</v>
      </c>
      <c r="G57" s="99" t="s">
        <v>410</v>
      </c>
      <c r="H57" s="99" t="s">
        <v>175</v>
      </c>
      <c r="I57" s="96">
        <v>371.99999999999994</v>
      </c>
      <c r="J57" s="98">
        <v>3350</v>
      </c>
      <c r="K57" s="86"/>
      <c r="L57" s="96">
        <v>12.461999999999998</v>
      </c>
      <c r="M57" s="97">
        <v>1.2446031648050312E-5</v>
      </c>
      <c r="N57" s="97">
        <v>1.5176342102569653E-4</v>
      </c>
      <c r="O57" s="97">
        <f>L57/'סכום נכסי הקרן'!$C$42</f>
        <v>2.0339910628982715E-5</v>
      </c>
    </row>
    <row r="58" spans="2:15" s="134" customFormat="1">
      <c r="B58" s="89" t="s">
        <v>968</v>
      </c>
      <c r="C58" s="86" t="s">
        <v>969</v>
      </c>
      <c r="D58" s="99" t="s">
        <v>131</v>
      </c>
      <c r="E58" s="99" t="s">
        <v>323</v>
      </c>
      <c r="F58" s="99" t="s">
        <v>498</v>
      </c>
      <c r="G58" s="99" t="s">
        <v>379</v>
      </c>
      <c r="H58" s="99" t="s">
        <v>175</v>
      </c>
      <c r="I58" s="96">
        <v>692.99999999999989</v>
      </c>
      <c r="J58" s="98">
        <v>157700</v>
      </c>
      <c r="K58" s="86"/>
      <c r="L58" s="96">
        <v>1092.8609999999999</v>
      </c>
      <c r="M58" s="97">
        <v>3.2432356540642232E-4</v>
      </c>
      <c r="N58" s="97">
        <v>1.3308965179390446E-2</v>
      </c>
      <c r="O58" s="97">
        <f>L58/'סכום נכסי הקרן'!$C$42</f>
        <v>1.7837181086423272E-3</v>
      </c>
    </row>
    <row r="59" spans="2:15" s="134" customFormat="1">
      <c r="B59" s="89" t="s">
        <v>970</v>
      </c>
      <c r="C59" s="86" t="s">
        <v>971</v>
      </c>
      <c r="D59" s="99" t="s">
        <v>131</v>
      </c>
      <c r="E59" s="99" t="s">
        <v>323</v>
      </c>
      <c r="F59" s="99" t="s">
        <v>972</v>
      </c>
      <c r="G59" s="99" t="s">
        <v>198</v>
      </c>
      <c r="H59" s="99" t="s">
        <v>175</v>
      </c>
      <c r="I59" s="96">
        <v>2424.9999999999995</v>
      </c>
      <c r="J59" s="98">
        <v>10580</v>
      </c>
      <c r="K59" s="86"/>
      <c r="L59" s="96">
        <v>256.565</v>
      </c>
      <c r="M59" s="97">
        <v>9.527899083321809E-5</v>
      </c>
      <c r="N59" s="97">
        <v>3.1244729670564788E-3</v>
      </c>
      <c r="O59" s="97">
        <f>L59/'סכום נכסי הקרן'!$C$42</f>
        <v>4.1875374502687782E-4</v>
      </c>
    </row>
    <row r="60" spans="2:15" s="134" customFormat="1">
      <c r="B60" s="89" t="s">
        <v>973</v>
      </c>
      <c r="C60" s="86" t="s">
        <v>974</v>
      </c>
      <c r="D60" s="99" t="s">
        <v>131</v>
      </c>
      <c r="E60" s="99" t="s">
        <v>323</v>
      </c>
      <c r="F60" s="99" t="s">
        <v>975</v>
      </c>
      <c r="G60" s="99" t="s">
        <v>379</v>
      </c>
      <c r="H60" s="99" t="s">
        <v>175</v>
      </c>
      <c r="I60" s="96">
        <v>2568.9999999999995</v>
      </c>
      <c r="J60" s="98">
        <v>6095</v>
      </c>
      <c r="K60" s="86"/>
      <c r="L60" s="96">
        <v>156.58054999999996</v>
      </c>
      <c r="M60" s="97">
        <v>1.4323783865308477E-4</v>
      </c>
      <c r="N60" s="97">
        <v>1.9068528273218685E-3</v>
      </c>
      <c r="O60" s="97">
        <f>L60/'סכום נכסי הקרן'!$C$42</f>
        <v>2.5556366500055846E-4</v>
      </c>
    </row>
    <row r="61" spans="2:15" s="134" customFormat="1">
      <c r="B61" s="89" t="s">
        <v>976</v>
      </c>
      <c r="C61" s="86" t="s">
        <v>977</v>
      </c>
      <c r="D61" s="99" t="s">
        <v>131</v>
      </c>
      <c r="E61" s="99" t="s">
        <v>323</v>
      </c>
      <c r="F61" s="99" t="s">
        <v>978</v>
      </c>
      <c r="G61" s="99" t="s">
        <v>646</v>
      </c>
      <c r="H61" s="99" t="s">
        <v>175</v>
      </c>
      <c r="I61" s="96">
        <v>1930.9999999999998</v>
      </c>
      <c r="J61" s="98">
        <v>16160</v>
      </c>
      <c r="K61" s="86"/>
      <c r="L61" s="96">
        <v>312.04959999999994</v>
      </c>
      <c r="M61" s="97">
        <v>3.9780607170315378E-4</v>
      </c>
      <c r="N61" s="97">
        <v>3.800169701949943E-3</v>
      </c>
      <c r="O61" s="97">
        <f>L61/'סכום נכסי הקרן'!$C$42</f>
        <v>5.0931319016287954E-4</v>
      </c>
    </row>
    <row r="62" spans="2:15" s="134" customFormat="1">
      <c r="B62" s="89" t="s">
        <v>979</v>
      </c>
      <c r="C62" s="86" t="s">
        <v>980</v>
      </c>
      <c r="D62" s="99" t="s">
        <v>131</v>
      </c>
      <c r="E62" s="99" t="s">
        <v>323</v>
      </c>
      <c r="F62" s="99" t="s">
        <v>981</v>
      </c>
      <c r="G62" s="99" t="s">
        <v>947</v>
      </c>
      <c r="H62" s="99" t="s">
        <v>175</v>
      </c>
      <c r="I62" s="96">
        <v>2535.9999999999995</v>
      </c>
      <c r="J62" s="98">
        <v>9422</v>
      </c>
      <c r="K62" s="86"/>
      <c r="L62" s="96">
        <v>238.94191999999995</v>
      </c>
      <c r="M62" s="97">
        <v>1.8120782014637959E-4</v>
      </c>
      <c r="N62" s="97">
        <v>2.9098574230178378E-3</v>
      </c>
      <c r="O62" s="97">
        <f>L62/'סכום נכסי הקרן'!$C$42</f>
        <v>3.8999015393336041E-4</v>
      </c>
    </row>
    <row r="63" spans="2:15" s="134" customFormat="1">
      <c r="B63" s="89" t="s">
        <v>982</v>
      </c>
      <c r="C63" s="86" t="s">
        <v>983</v>
      </c>
      <c r="D63" s="99" t="s">
        <v>131</v>
      </c>
      <c r="E63" s="99" t="s">
        <v>323</v>
      </c>
      <c r="F63" s="99" t="s">
        <v>984</v>
      </c>
      <c r="G63" s="99" t="s">
        <v>985</v>
      </c>
      <c r="H63" s="99" t="s">
        <v>175</v>
      </c>
      <c r="I63" s="96">
        <v>1283.9999999999998</v>
      </c>
      <c r="J63" s="98">
        <v>13560</v>
      </c>
      <c r="K63" s="86"/>
      <c r="L63" s="96">
        <v>174.11039999999997</v>
      </c>
      <c r="M63" s="97">
        <v>1.8903714138152579E-4</v>
      </c>
      <c r="N63" s="97">
        <v>2.1203330075551625E-3</v>
      </c>
      <c r="O63" s="97">
        <f>L63/'סכום נכסי הקרן'!$C$42</f>
        <v>2.8417509032068947E-4</v>
      </c>
    </row>
    <row r="64" spans="2:15" s="134" customFormat="1">
      <c r="B64" s="89" t="s">
        <v>986</v>
      </c>
      <c r="C64" s="86" t="s">
        <v>987</v>
      </c>
      <c r="D64" s="99" t="s">
        <v>131</v>
      </c>
      <c r="E64" s="99" t="s">
        <v>323</v>
      </c>
      <c r="F64" s="99" t="s">
        <v>988</v>
      </c>
      <c r="G64" s="99" t="s">
        <v>985</v>
      </c>
      <c r="H64" s="99" t="s">
        <v>175</v>
      </c>
      <c r="I64" s="96">
        <v>6851.9999999999991</v>
      </c>
      <c r="J64" s="98">
        <v>8044</v>
      </c>
      <c r="K64" s="86"/>
      <c r="L64" s="96">
        <v>551.17487999999992</v>
      </c>
      <c r="M64" s="97">
        <v>3.047679775855873E-4</v>
      </c>
      <c r="N64" s="97">
        <v>6.712260100483692E-3</v>
      </c>
      <c r="O64" s="97">
        <f>L64/'סכום נכסי הקרן'!$C$42</f>
        <v>8.9960261596375168E-4</v>
      </c>
    </row>
    <row r="65" spans="2:15" s="134" customFormat="1">
      <c r="B65" s="89" t="s">
        <v>989</v>
      </c>
      <c r="C65" s="86" t="s">
        <v>990</v>
      </c>
      <c r="D65" s="99" t="s">
        <v>131</v>
      </c>
      <c r="E65" s="99" t="s">
        <v>323</v>
      </c>
      <c r="F65" s="99" t="s">
        <v>991</v>
      </c>
      <c r="G65" s="99" t="s">
        <v>554</v>
      </c>
      <c r="H65" s="99" t="s">
        <v>175</v>
      </c>
      <c r="I65" s="96">
        <v>1397.2499999999998</v>
      </c>
      <c r="J65" s="98">
        <v>18570</v>
      </c>
      <c r="K65" s="86"/>
      <c r="L65" s="96">
        <v>259.46932999999996</v>
      </c>
      <c r="M65" s="97">
        <v>8.0895141138790519E-5</v>
      </c>
      <c r="N65" s="97">
        <v>3.1598421739725078E-3</v>
      </c>
      <c r="O65" s="97">
        <f>L65/'סכום נכסי הקרן'!$C$42</f>
        <v>4.2349406059717735E-4</v>
      </c>
    </row>
    <row r="66" spans="2:15" s="134" customFormat="1">
      <c r="B66" s="89" t="s">
        <v>992</v>
      </c>
      <c r="C66" s="86" t="s">
        <v>993</v>
      </c>
      <c r="D66" s="99" t="s">
        <v>131</v>
      </c>
      <c r="E66" s="99" t="s">
        <v>323</v>
      </c>
      <c r="F66" s="99" t="s">
        <v>579</v>
      </c>
      <c r="G66" s="99" t="s">
        <v>379</v>
      </c>
      <c r="H66" s="99" t="s">
        <v>175</v>
      </c>
      <c r="I66" s="96">
        <v>571.99999999999989</v>
      </c>
      <c r="J66" s="98">
        <v>40000</v>
      </c>
      <c r="K66" s="86"/>
      <c r="L66" s="96">
        <v>228.79999999999998</v>
      </c>
      <c r="M66" s="97">
        <v>1.0584955743041684E-4</v>
      </c>
      <c r="N66" s="97">
        <v>2.7863481568511771E-3</v>
      </c>
      <c r="O66" s="97">
        <f>L66/'סכום נכסי הקרן'!$C$42</f>
        <v>3.7343697254944998E-4</v>
      </c>
    </row>
    <row r="67" spans="2:15" s="134" customFormat="1">
      <c r="B67" s="89" t="s">
        <v>994</v>
      </c>
      <c r="C67" s="86" t="s">
        <v>995</v>
      </c>
      <c r="D67" s="99" t="s">
        <v>131</v>
      </c>
      <c r="E67" s="99" t="s">
        <v>323</v>
      </c>
      <c r="F67" s="99" t="s">
        <v>996</v>
      </c>
      <c r="G67" s="99" t="s">
        <v>434</v>
      </c>
      <c r="H67" s="99" t="s">
        <v>175</v>
      </c>
      <c r="I67" s="96">
        <v>8393.9999999999982</v>
      </c>
      <c r="J67" s="98">
        <v>5103</v>
      </c>
      <c r="K67" s="86"/>
      <c r="L67" s="96">
        <v>428.34581999999995</v>
      </c>
      <c r="M67" s="97">
        <v>1.510330297576632E-4</v>
      </c>
      <c r="N67" s="97">
        <v>5.2164361278492395E-3</v>
      </c>
      <c r="O67" s="97">
        <f>L67/'סכום נכסי הקרן'!$C$42</f>
        <v>6.9912660063379216E-4</v>
      </c>
    </row>
    <row r="68" spans="2:15" s="134" customFormat="1">
      <c r="B68" s="89" t="s">
        <v>997</v>
      </c>
      <c r="C68" s="86" t="s">
        <v>998</v>
      </c>
      <c r="D68" s="99" t="s">
        <v>131</v>
      </c>
      <c r="E68" s="99" t="s">
        <v>323</v>
      </c>
      <c r="F68" s="99" t="s">
        <v>999</v>
      </c>
      <c r="G68" s="99" t="s">
        <v>985</v>
      </c>
      <c r="H68" s="99" t="s">
        <v>175</v>
      </c>
      <c r="I68" s="96">
        <v>18264.999999999996</v>
      </c>
      <c r="J68" s="98">
        <v>3895</v>
      </c>
      <c r="K68" s="86"/>
      <c r="L68" s="96">
        <v>711.42174999999986</v>
      </c>
      <c r="M68" s="97">
        <v>2.9612906538473014E-4</v>
      </c>
      <c r="N68" s="97">
        <v>8.663761721400081E-3</v>
      </c>
      <c r="O68" s="97">
        <f>L68/'סכום נכסי הקרן'!$C$42</f>
        <v>1.161150282018495E-3</v>
      </c>
    </row>
    <row r="69" spans="2:15" s="134" customFormat="1">
      <c r="B69" s="89" t="s">
        <v>1000</v>
      </c>
      <c r="C69" s="86" t="s">
        <v>1001</v>
      </c>
      <c r="D69" s="99" t="s">
        <v>131</v>
      </c>
      <c r="E69" s="99" t="s">
        <v>323</v>
      </c>
      <c r="F69" s="99" t="s">
        <v>1002</v>
      </c>
      <c r="G69" s="99" t="s">
        <v>964</v>
      </c>
      <c r="H69" s="99" t="s">
        <v>175</v>
      </c>
      <c r="I69" s="96">
        <v>32668.039999999994</v>
      </c>
      <c r="J69" s="98">
        <v>1972</v>
      </c>
      <c r="K69" s="86"/>
      <c r="L69" s="96">
        <v>644.21374999999989</v>
      </c>
      <c r="M69" s="97">
        <v>3.0342630837922497E-4</v>
      </c>
      <c r="N69" s="97">
        <v>7.8452963065152315E-3</v>
      </c>
      <c r="O69" s="97">
        <f>L69/'סכום נכסי הקרן'!$C$42</f>
        <v>1.0514564356412946E-3</v>
      </c>
    </row>
    <row r="70" spans="2:15" s="134" customFormat="1">
      <c r="B70" s="89" t="s">
        <v>1003</v>
      </c>
      <c r="C70" s="86" t="s">
        <v>1004</v>
      </c>
      <c r="D70" s="99" t="s">
        <v>131</v>
      </c>
      <c r="E70" s="99" t="s">
        <v>323</v>
      </c>
      <c r="F70" s="99" t="s">
        <v>539</v>
      </c>
      <c r="G70" s="99" t="s">
        <v>434</v>
      </c>
      <c r="H70" s="99" t="s">
        <v>175</v>
      </c>
      <c r="I70" s="96">
        <v>8444.9999999999982</v>
      </c>
      <c r="J70" s="98">
        <v>3942</v>
      </c>
      <c r="K70" s="86"/>
      <c r="L70" s="96">
        <v>332.90189999999996</v>
      </c>
      <c r="M70" s="97">
        <v>1.3347150729444308E-4</v>
      </c>
      <c r="N70" s="97">
        <v>4.0541109942187712E-3</v>
      </c>
      <c r="O70" s="97">
        <f>L70/'סכום נכסי הקרן'!$C$42</f>
        <v>5.4334736753478908E-4</v>
      </c>
    </row>
    <row r="71" spans="2:15" s="134" customFormat="1">
      <c r="B71" s="89" t="s">
        <v>1005</v>
      </c>
      <c r="C71" s="86" t="s">
        <v>1006</v>
      </c>
      <c r="D71" s="99" t="s">
        <v>131</v>
      </c>
      <c r="E71" s="99" t="s">
        <v>323</v>
      </c>
      <c r="F71" s="99" t="s">
        <v>1007</v>
      </c>
      <c r="G71" s="99" t="s">
        <v>888</v>
      </c>
      <c r="H71" s="99" t="s">
        <v>175</v>
      </c>
      <c r="I71" s="96">
        <v>3469.9999999999995</v>
      </c>
      <c r="J71" s="98">
        <v>9998</v>
      </c>
      <c r="K71" s="86"/>
      <c r="L71" s="96">
        <v>346.93059999999991</v>
      </c>
      <c r="M71" s="97">
        <v>1.2424555289539579E-4</v>
      </c>
      <c r="N71" s="97">
        <v>4.2249538368237449E-3</v>
      </c>
      <c r="O71" s="97">
        <f>L71/'סכום נכסי הקרן'!$C$42</f>
        <v>5.6624437477606731E-4</v>
      </c>
    </row>
    <row r="72" spans="2:15" s="134" customFormat="1">
      <c r="B72" s="89" t="s">
        <v>1008</v>
      </c>
      <c r="C72" s="86" t="s">
        <v>1009</v>
      </c>
      <c r="D72" s="99" t="s">
        <v>131</v>
      </c>
      <c r="E72" s="99" t="s">
        <v>323</v>
      </c>
      <c r="F72" s="99" t="s">
        <v>1010</v>
      </c>
      <c r="G72" s="99" t="s">
        <v>441</v>
      </c>
      <c r="H72" s="99" t="s">
        <v>175</v>
      </c>
      <c r="I72" s="96">
        <v>22392.749999999996</v>
      </c>
      <c r="J72" s="98">
        <v>2143</v>
      </c>
      <c r="K72" s="86"/>
      <c r="L72" s="96">
        <v>479.87662999999992</v>
      </c>
      <c r="M72" s="97">
        <v>2.2840528278665509E-4</v>
      </c>
      <c r="N72" s="97">
        <v>5.8439832321523343E-3</v>
      </c>
      <c r="O72" s="97">
        <f>L72/'סכום נכסי הקרן'!$C$42</f>
        <v>7.8323284923265981E-4</v>
      </c>
    </row>
    <row r="73" spans="2:15" s="134" customFormat="1">
      <c r="B73" s="89" t="s">
        <v>1011</v>
      </c>
      <c r="C73" s="86" t="s">
        <v>1012</v>
      </c>
      <c r="D73" s="99" t="s">
        <v>131</v>
      </c>
      <c r="E73" s="99" t="s">
        <v>323</v>
      </c>
      <c r="F73" s="99" t="s">
        <v>1013</v>
      </c>
      <c r="G73" s="99" t="s">
        <v>203</v>
      </c>
      <c r="H73" s="99" t="s">
        <v>175</v>
      </c>
      <c r="I73" s="96">
        <v>4154.9999999999991</v>
      </c>
      <c r="J73" s="98">
        <v>3548</v>
      </c>
      <c r="K73" s="86"/>
      <c r="L73" s="96">
        <v>147.4194</v>
      </c>
      <c r="M73" s="97">
        <v>8.3503431800124563E-5</v>
      </c>
      <c r="N73" s="97">
        <v>1.7952874714777379E-3</v>
      </c>
      <c r="O73" s="97">
        <f>L73/'סכום נכסי הקרן'!$C$42</f>
        <v>2.4061125188398774E-4</v>
      </c>
    </row>
    <row r="74" spans="2:15" s="134" customFormat="1">
      <c r="B74" s="89" t="s">
        <v>1014</v>
      </c>
      <c r="C74" s="86" t="s">
        <v>1015</v>
      </c>
      <c r="D74" s="99" t="s">
        <v>131</v>
      </c>
      <c r="E74" s="99" t="s">
        <v>323</v>
      </c>
      <c r="F74" s="99" t="s">
        <v>1016</v>
      </c>
      <c r="G74" s="99" t="s">
        <v>162</v>
      </c>
      <c r="H74" s="99" t="s">
        <v>175</v>
      </c>
      <c r="I74" s="96">
        <v>2885.9999999999995</v>
      </c>
      <c r="J74" s="98">
        <v>9851</v>
      </c>
      <c r="K74" s="86"/>
      <c r="L74" s="96">
        <v>284.29985999999997</v>
      </c>
      <c r="M74" s="97">
        <v>2.6491958047606946E-4</v>
      </c>
      <c r="N74" s="97">
        <v>3.462230729475733E-3</v>
      </c>
      <c r="O74" s="97">
        <f>L74/'סכום נכסי הקרן'!$C$42</f>
        <v>4.6402132436465244E-4</v>
      </c>
    </row>
    <row r="75" spans="2:15" s="134" customFormat="1">
      <c r="B75" s="89" t="s">
        <v>1017</v>
      </c>
      <c r="C75" s="86" t="s">
        <v>1018</v>
      </c>
      <c r="D75" s="99" t="s">
        <v>131</v>
      </c>
      <c r="E75" s="99" t="s">
        <v>323</v>
      </c>
      <c r="F75" s="99" t="s">
        <v>1019</v>
      </c>
      <c r="G75" s="99" t="s">
        <v>476</v>
      </c>
      <c r="H75" s="99" t="s">
        <v>175</v>
      </c>
      <c r="I75" s="96">
        <v>1917.9999999999998</v>
      </c>
      <c r="J75" s="98">
        <v>15550</v>
      </c>
      <c r="K75" s="86"/>
      <c r="L75" s="96">
        <v>298.24899999999997</v>
      </c>
      <c r="M75" s="97">
        <v>2.0088071215249755E-4</v>
      </c>
      <c r="N75" s="97">
        <v>3.6321046828352564E-3</v>
      </c>
      <c r="O75" s="97">
        <f>L75/'סכום נכסי הקרן'!$C$42</f>
        <v>4.8678847738593053E-4</v>
      </c>
    </row>
    <row r="76" spans="2:15" s="134" customFormat="1">
      <c r="B76" s="89" t="s">
        <v>1020</v>
      </c>
      <c r="C76" s="86" t="s">
        <v>1021</v>
      </c>
      <c r="D76" s="99" t="s">
        <v>131</v>
      </c>
      <c r="E76" s="99" t="s">
        <v>323</v>
      </c>
      <c r="F76" s="99" t="s">
        <v>1022</v>
      </c>
      <c r="G76" s="99" t="s">
        <v>947</v>
      </c>
      <c r="H76" s="99" t="s">
        <v>175</v>
      </c>
      <c r="I76" s="96">
        <v>454.99999999999994</v>
      </c>
      <c r="J76" s="98">
        <v>31850</v>
      </c>
      <c r="K76" s="86"/>
      <c r="L76" s="96">
        <v>144.91749999999996</v>
      </c>
      <c r="M76" s="97">
        <v>1.9311549622406149E-4</v>
      </c>
      <c r="N76" s="97">
        <v>1.7648190953692324E-3</v>
      </c>
      <c r="O76" s="97">
        <f>L76/'סכום נכסי הקרן'!$C$42</f>
        <v>2.3652776428948825E-4</v>
      </c>
    </row>
    <row r="77" spans="2:15" s="134" customFormat="1">
      <c r="B77" s="89" t="s">
        <v>1023</v>
      </c>
      <c r="C77" s="86" t="s">
        <v>1024</v>
      </c>
      <c r="D77" s="99" t="s">
        <v>131</v>
      </c>
      <c r="E77" s="99" t="s">
        <v>323</v>
      </c>
      <c r="F77" s="99" t="s">
        <v>1025</v>
      </c>
      <c r="G77" s="99" t="s">
        <v>1026</v>
      </c>
      <c r="H77" s="99" t="s">
        <v>175</v>
      </c>
      <c r="I77" s="96">
        <v>4647.9999999999991</v>
      </c>
      <c r="J77" s="98">
        <v>1883</v>
      </c>
      <c r="K77" s="86"/>
      <c r="L77" s="96">
        <v>87.521839999999983</v>
      </c>
      <c r="M77" s="97">
        <v>1.1542799735379824E-4</v>
      </c>
      <c r="N77" s="97">
        <v>1.0658492900709074E-3</v>
      </c>
      <c r="O77" s="97">
        <f>L77/'סכום נכסי הקרן'!$C$42</f>
        <v>1.4284917378303038E-4</v>
      </c>
    </row>
    <row r="78" spans="2:15" s="134" customFormat="1">
      <c r="B78" s="89" t="s">
        <v>1027</v>
      </c>
      <c r="C78" s="86" t="s">
        <v>1028</v>
      </c>
      <c r="D78" s="99" t="s">
        <v>131</v>
      </c>
      <c r="E78" s="99" t="s">
        <v>323</v>
      </c>
      <c r="F78" s="99" t="s">
        <v>1029</v>
      </c>
      <c r="G78" s="99" t="s">
        <v>739</v>
      </c>
      <c r="H78" s="99" t="s">
        <v>175</v>
      </c>
      <c r="I78" s="96">
        <v>3464.9999999999995</v>
      </c>
      <c r="J78" s="98">
        <v>9550</v>
      </c>
      <c r="K78" s="86"/>
      <c r="L78" s="96">
        <v>330.90749999999991</v>
      </c>
      <c r="M78" s="97">
        <v>2.7549120519173312E-4</v>
      </c>
      <c r="N78" s="97">
        <v>4.0298230013690152E-3</v>
      </c>
      <c r="O78" s="97">
        <f>L78/'סכום נכסי הקרן'!$C$42</f>
        <v>5.4009219839994366E-4</v>
      </c>
    </row>
    <row r="79" spans="2:15" s="134" customFormat="1">
      <c r="B79" s="89" t="s">
        <v>1030</v>
      </c>
      <c r="C79" s="86" t="s">
        <v>1031</v>
      </c>
      <c r="D79" s="99" t="s">
        <v>131</v>
      </c>
      <c r="E79" s="99" t="s">
        <v>323</v>
      </c>
      <c r="F79" s="99" t="s">
        <v>468</v>
      </c>
      <c r="G79" s="99" t="s">
        <v>379</v>
      </c>
      <c r="H79" s="99" t="s">
        <v>175</v>
      </c>
      <c r="I79" s="96">
        <v>29985.999999999996</v>
      </c>
      <c r="J79" s="98">
        <v>1450</v>
      </c>
      <c r="K79" s="86"/>
      <c r="L79" s="96">
        <v>434.79699999999997</v>
      </c>
      <c r="M79" s="97">
        <v>1.7398737430498681E-4</v>
      </c>
      <c r="N79" s="97">
        <v>5.2949992113392541E-3</v>
      </c>
      <c r="O79" s="97">
        <f>L79/'סכום נכסי הקרן'!$C$42</f>
        <v>7.0965592374817833E-4</v>
      </c>
    </row>
    <row r="80" spans="2:15" s="134" customFormat="1">
      <c r="B80" s="89" t="s">
        <v>1032</v>
      </c>
      <c r="C80" s="86" t="s">
        <v>1033</v>
      </c>
      <c r="D80" s="99" t="s">
        <v>131</v>
      </c>
      <c r="E80" s="99" t="s">
        <v>323</v>
      </c>
      <c r="F80" s="99" t="s">
        <v>1034</v>
      </c>
      <c r="G80" s="99" t="s">
        <v>162</v>
      </c>
      <c r="H80" s="99" t="s">
        <v>175</v>
      </c>
      <c r="I80" s="96">
        <v>1173.9999999999998</v>
      </c>
      <c r="J80" s="98">
        <v>17740</v>
      </c>
      <c r="K80" s="86"/>
      <c r="L80" s="96">
        <v>208.26759999999999</v>
      </c>
      <c r="M80" s="97">
        <v>8.6416910508590731E-5</v>
      </c>
      <c r="N80" s="97">
        <v>2.5363026372020028E-3</v>
      </c>
      <c r="O80" s="97">
        <f>L80/'סכום נכסי הקרן'!$C$42</f>
        <v>3.3992492143417762E-4</v>
      </c>
    </row>
    <row r="81" spans="2:15" s="134" customFormat="1">
      <c r="B81" s="89" t="s">
        <v>1035</v>
      </c>
      <c r="C81" s="86" t="s">
        <v>1036</v>
      </c>
      <c r="D81" s="99" t="s">
        <v>131</v>
      </c>
      <c r="E81" s="99" t="s">
        <v>323</v>
      </c>
      <c r="F81" s="99" t="s">
        <v>1037</v>
      </c>
      <c r="G81" s="99" t="s">
        <v>441</v>
      </c>
      <c r="H81" s="99" t="s">
        <v>175</v>
      </c>
      <c r="I81" s="96">
        <v>213467.37999999998</v>
      </c>
      <c r="J81" s="98">
        <v>227.5</v>
      </c>
      <c r="K81" s="86"/>
      <c r="L81" s="96">
        <v>485.6382799999999</v>
      </c>
      <c r="M81" s="97">
        <v>2.0437564248024269E-4</v>
      </c>
      <c r="N81" s="97">
        <v>5.9141491537341596E-3</v>
      </c>
      <c r="O81" s="97">
        <f>L81/'סכום נכסי הקרן'!$C$42</f>
        <v>7.9263675278549864E-4</v>
      </c>
    </row>
    <row r="82" spans="2:15" s="134" customFormat="1">
      <c r="B82" s="89" t="s">
        <v>1038</v>
      </c>
      <c r="C82" s="86" t="s">
        <v>1039</v>
      </c>
      <c r="D82" s="99" t="s">
        <v>131</v>
      </c>
      <c r="E82" s="99" t="s">
        <v>323</v>
      </c>
      <c r="F82" s="99" t="s">
        <v>638</v>
      </c>
      <c r="G82" s="99" t="s">
        <v>379</v>
      </c>
      <c r="H82" s="99" t="s">
        <v>175</v>
      </c>
      <c r="I82" s="96">
        <v>95720.999999999985</v>
      </c>
      <c r="J82" s="98">
        <v>645.29999999999995</v>
      </c>
      <c r="K82" s="86"/>
      <c r="L82" s="96">
        <v>617.68760999999984</v>
      </c>
      <c r="M82" s="97">
        <v>2.3515865586102146E-4</v>
      </c>
      <c r="N82" s="97">
        <v>7.5222584511945301E-3</v>
      </c>
      <c r="O82" s="97">
        <f>L82/'סכום נכסי הקרן'!$C$42</f>
        <v>1.0081616742119988E-3</v>
      </c>
    </row>
    <row r="83" spans="2:15" s="134" customFormat="1">
      <c r="B83" s="89" t="s">
        <v>1040</v>
      </c>
      <c r="C83" s="86" t="s">
        <v>1041</v>
      </c>
      <c r="D83" s="99" t="s">
        <v>131</v>
      </c>
      <c r="E83" s="99" t="s">
        <v>323</v>
      </c>
      <c r="F83" s="99" t="s">
        <v>805</v>
      </c>
      <c r="G83" s="99" t="s">
        <v>379</v>
      </c>
      <c r="H83" s="99" t="s">
        <v>175</v>
      </c>
      <c r="I83" s="96">
        <v>39160.999999999993</v>
      </c>
      <c r="J83" s="98">
        <v>1065</v>
      </c>
      <c r="K83" s="86"/>
      <c r="L83" s="96">
        <v>417.06465000000003</v>
      </c>
      <c r="M83" s="97">
        <v>1.1167142602161117E-4</v>
      </c>
      <c r="N83" s="97">
        <v>5.079052966850006E-3</v>
      </c>
      <c r="O83" s="97">
        <f>L83/'סכום נכסי הקרן'!$C$42</f>
        <v>6.80713987121486E-4</v>
      </c>
    </row>
    <row r="84" spans="2:15" s="134" customFormat="1">
      <c r="B84" s="85"/>
      <c r="C84" s="86"/>
      <c r="D84" s="86"/>
      <c r="E84" s="86"/>
      <c r="F84" s="86"/>
      <c r="G84" s="86"/>
      <c r="H84" s="86"/>
      <c r="I84" s="96"/>
      <c r="J84" s="98"/>
      <c r="K84" s="86"/>
      <c r="L84" s="86"/>
      <c r="M84" s="86"/>
      <c r="N84" s="97"/>
      <c r="O84" s="86"/>
    </row>
    <row r="85" spans="2:15" s="134" customFormat="1">
      <c r="B85" s="104" t="s">
        <v>30</v>
      </c>
      <c r="C85" s="84"/>
      <c r="D85" s="84"/>
      <c r="E85" s="84"/>
      <c r="F85" s="84"/>
      <c r="G85" s="84"/>
      <c r="H85" s="84"/>
      <c r="I85" s="93"/>
      <c r="J85" s="95"/>
      <c r="K85" s="84"/>
      <c r="L85" s="93">
        <v>2531.4838200000004</v>
      </c>
      <c r="M85" s="84"/>
      <c r="N85" s="94">
        <v>3.0828650681624034E-2</v>
      </c>
      <c r="O85" s="94">
        <f>L85/'סכום נכסי הקרן'!$C$42</f>
        <v>4.1317729624069802E-3</v>
      </c>
    </row>
    <row r="86" spans="2:15" s="134" customFormat="1">
      <c r="B86" s="89" t="s">
        <v>1042</v>
      </c>
      <c r="C86" s="86" t="s">
        <v>1043</v>
      </c>
      <c r="D86" s="99" t="s">
        <v>131</v>
      </c>
      <c r="E86" s="99" t="s">
        <v>323</v>
      </c>
      <c r="F86" s="99" t="s">
        <v>1044</v>
      </c>
      <c r="G86" s="99" t="s">
        <v>1026</v>
      </c>
      <c r="H86" s="99" t="s">
        <v>175</v>
      </c>
      <c r="I86" s="96">
        <v>7231.9999999999991</v>
      </c>
      <c r="J86" s="98">
        <v>1047</v>
      </c>
      <c r="K86" s="86"/>
      <c r="L86" s="96">
        <v>75.719039999999978</v>
      </c>
      <c r="M86" s="97">
        <v>2.8080750951967352E-4</v>
      </c>
      <c r="N86" s="97">
        <v>9.2211366932928548E-4</v>
      </c>
      <c r="O86" s="97">
        <f>L86/'סכום נכסי הקרן'!$C$42</f>
        <v>1.2358517946656775E-4</v>
      </c>
    </row>
    <row r="87" spans="2:15" s="134" customFormat="1">
      <c r="B87" s="89" t="s">
        <v>1045</v>
      </c>
      <c r="C87" s="86" t="s">
        <v>1046</v>
      </c>
      <c r="D87" s="99" t="s">
        <v>131</v>
      </c>
      <c r="E87" s="99" t="s">
        <v>323</v>
      </c>
      <c r="F87" s="99" t="s">
        <v>1047</v>
      </c>
      <c r="G87" s="99" t="s">
        <v>964</v>
      </c>
      <c r="H87" s="99" t="s">
        <v>175</v>
      </c>
      <c r="I87" s="96">
        <v>2632.9999999999995</v>
      </c>
      <c r="J87" s="98">
        <v>2880</v>
      </c>
      <c r="K87" s="86"/>
      <c r="L87" s="96">
        <v>75.830399999999983</v>
      </c>
      <c r="M87" s="97">
        <v>5.012395828118036E-4</v>
      </c>
      <c r="N87" s="97">
        <v>9.2346982199863409E-4</v>
      </c>
      <c r="O87" s="97">
        <f>L87/'סכום נכסי הקרן'!$C$42</f>
        <v>1.2376693620285757E-4</v>
      </c>
    </row>
    <row r="88" spans="2:15" s="134" customFormat="1">
      <c r="B88" s="89" t="s">
        <v>1048</v>
      </c>
      <c r="C88" s="86" t="s">
        <v>1049</v>
      </c>
      <c r="D88" s="99" t="s">
        <v>131</v>
      </c>
      <c r="E88" s="99" t="s">
        <v>323</v>
      </c>
      <c r="F88" s="99" t="s">
        <v>1050</v>
      </c>
      <c r="G88" s="99" t="s">
        <v>162</v>
      </c>
      <c r="H88" s="99" t="s">
        <v>175</v>
      </c>
      <c r="I88" s="96">
        <v>14407.999999999998</v>
      </c>
      <c r="J88" s="98">
        <v>529</v>
      </c>
      <c r="K88" s="86"/>
      <c r="L88" s="96">
        <v>76.218320000000006</v>
      </c>
      <c r="M88" s="97">
        <v>2.6204534686725039E-4</v>
      </c>
      <c r="N88" s="97">
        <v>9.2819394864638661E-4</v>
      </c>
      <c r="O88" s="97">
        <f>L88/'סכום נכסי הקרן'!$C$42</f>
        <v>1.2440008161540735E-4</v>
      </c>
    </row>
    <row r="89" spans="2:15" s="134" customFormat="1">
      <c r="B89" s="89" t="s">
        <v>1051</v>
      </c>
      <c r="C89" s="86" t="s">
        <v>1052</v>
      </c>
      <c r="D89" s="99" t="s">
        <v>131</v>
      </c>
      <c r="E89" s="99" t="s">
        <v>323</v>
      </c>
      <c r="F89" s="99" t="s">
        <v>1053</v>
      </c>
      <c r="G89" s="99" t="s">
        <v>695</v>
      </c>
      <c r="H89" s="99" t="s">
        <v>175</v>
      </c>
      <c r="I89" s="96">
        <v>431.99999999999994</v>
      </c>
      <c r="J89" s="98">
        <v>963.9</v>
      </c>
      <c r="K89" s="86"/>
      <c r="L89" s="96">
        <v>4.1640499999999996</v>
      </c>
      <c r="M89" s="97">
        <v>2.6783733073316186E-5</v>
      </c>
      <c r="N89" s="97">
        <v>5.0710196864231399E-5</v>
      </c>
      <c r="O89" s="97">
        <f>L89/'סכום נכסי הקרן'!$C$42</f>
        <v>6.7963733633939566E-6</v>
      </c>
    </row>
    <row r="90" spans="2:15" s="134" customFormat="1">
      <c r="B90" s="89" t="s">
        <v>1054</v>
      </c>
      <c r="C90" s="86" t="s">
        <v>1055</v>
      </c>
      <c r="D90" s="99" t="s">
        <v>131</v>
      </c>
      <c r="E90" s="99" t="s">
        <v>323</v>
      </c>
      <c r="F90" s="99" t="s">
        <v>1056</v>
      </c>
      <c r="G90" s="99" t="s">
        <v>646</v>
      </c>
      <c r="H90" s="99" t="s">
        <v>175</v>
      </c>
      <c r="I90" s="96">
        <v>4992.9999999999991</v>
      </c>
      <c r="J90" s="98">
        <v>2035</v>
      </c>
      <c r="K90" s="86"/>
      <c r="L90" s="96">
        <v>101.60754999999999</v>
      </c>
      <c r="M90" s="97">
        <v>3.7612766735760253E-4</v>
      </c>
      <c r="N90" s="97">
        <v>1.2373864058770271E-3</v>
      </c>
      <c r="O90" s="97">
        <f>L90/'סכום נכסי הקרן'!$C$42</f>
        <v>1.6583923015807197E-4</v>
      </c>
    </row>
    <row r="91" spans="2:15" s="134" customFormat="1">
      <c r="B91" s="89" t="s">
        <v>1057</v>
      </c>
      <c r="C91" s="86" t="s">
        <v>1058</v>
      </c>
      <c r="D91" s="99" t="s">
        <v>131</v>
      </c>
      <c r="E91" s="99" t="s">
        <v>323</v>
      </c>
      <c r="F91" s="99" t="s">
        <v>1059</v>
      </c>
      <c r="G91" s="99" t="s">
        <v>901</v>
      </c>
      <c r="H91" s="99" t="s">
        <v>175</v>
      </c>
      <c r="I91" s="96">
        <v>1.7999999999999998</v>
      </c>
      <c r="J91" s="98">
        <v>76</v>
      </c>
      <c r="K91" s="86"/>
      <c r="L91" s="96">
        <v>1.3700000000000001E-3</v>
      </c>
      <c r="M91" s="97">
        <v>1.7732200156425588E-8</v>
      </c>
      <c r="N91" s="97">
        <v>1.6683990274851894E-8</v>
      </c>
      <c r="O91" s="97">
        <f>L91/'סכום נכסי הקרן'!$C$42</f>
        <v>2.2360518024158506E-9</v>
      </c>
    </row>
    <row r="92" spans="2:15" s="134" customFormat="1">
      <c r="B92" s="89" t="s">
        <v>1060</v>
      </c>
      <c r="C92" s="86" t="s">
        <v>1061</v>
      </c>
      <c r="D92" s="99" t="s">
        <v>131</v>
      </c>
      <c r="E92" s="99" t="s">
        <v>323</v>
      </c>
      <c r="F92" s="99" t="s">
        <v>1062</v>
      </c>
      <c r="G92" s="99" t="s">
        <v>162</v>
      </c>
      <c r="H92" s="99" t="s">
        <v>175</v>
      </c>
      <c r="I92" s="96">
        <v>32.999999999999993</v>
      </c>
      <c r="J92" s="98">
        <v>4406</v>
      </c>
      <c r="K92" s="86"/>
      <c r="L92" s="96">
        <v>1.4539799999999998</v>
      </c>
      <c r="M92" s="97">
        <v>3.2884902840059782E-6</v>
      </c>
      <c r="N92" s="97">
        <v>1.7706706700605221E-5</v>
      </c>
      <c r="O92" s="97">
        <f>L92/'סכום נכסי הקרן'!$C$42</f>
        <v>2.3731201457493412E-6</v>
      </c>
    </row>
    <row r="93" spans="2:15" s="134" customFormat="1">
      <c r="B93" s="89" t="s">
        <v>1063</v>
      </c>
      <c r="C93" s="86" t="s">
        <v>1064</v>
      </c>
      <c r="D93" s="99" t="s">
        <v>131</v>
      </c>
      <c r="E93" s="99" t="s">
        <v>323</v>
      </c>
      <c r="F93" s="99" t="s">
        <v>1065</v>
      </c>
      <c r="G93" s="99" t="s">
        <v>1026</v>
      </c>
      <c r="H93" s="99" t="s">
        <v>175</v>
      </c>
      <c r="I93" s="96">
        <v>259.99999999999994</v>
      </c>
      <c r="J93" s="98">
        <v>1567</v>
      </c>
      <c r="K93" s="86"/>
      <c r="L93" s="96">
        <v>4.0741999999999994</v>
      </c>
      <c r="M93" s="97">
        <v>7.8251999609462306E-6</v>
      </c>
      <c r="N93" s="97">
        <v>4.9615995020293114E-5</v>
      </c>
      <c r="O93" s="97">
        <f>L93/'סכום נכסי הקרן'!$C$42</f>
        <v>6.6497242725566828E-6</v>
      </c>
    </row>
    <row r="94" spans="2:15" s="134" customFormat="1">
      <c r="B94" s="89" t="s">
        <v>1066</v>
      </c>
      <c r="C94" s="86" t="s">
        <v>1067</v>
      </c>
      <c r="D94" s="99" t="s">
        <v>131</v>
      </c>
      <c r="E94" s="99" t="s">
        <v>323</v>
      </c>
      <c r="F94" s="99" t="s">
        <v>1068</v>
      </c>
      <c r="G94" s="99" t="s">
        <v>695</v>
      </c>
      <c r="H94" s="99" t="s">
        <v>175</v>
      </c>
      <c r="I94" s="96">
        <v>7544.9999999999991</v>
      </c>
      <c r="J94" s="98">
        <v>741.8</v>
      </c>
      <c r="K94" s="86"/>
      <c r="L94" s="96">
        <v>55.968809999999991</v>
      </c>
      <c r="M94" s="97">
        <v>1.3880308362502217E-4</v>
      </c>
      <c r="N94" s="97">
        <v>6.8159349031754251E-4</v>
      </c>
      <c r="O94" s="97">
        <f>L94/'סכום נכסי הקרן'!$C$42</f>
        <v>9.1349750715014779E-5</v>
      </c>
    </row>
    <row r="95" spans="2:15" s="134" customFormat="1">
      <c r="B95" s="89" t="s">
        <v>1069</v>
      </c>
      <c r="C95" s="86" t="s">
        <v>1070</v>
      </c>
      <c r="D95" s="99" t="s">
        <v>131</v>
      </c>
      <c r="E95" s="99" t="s">
        <v>323</v>
      </c>
      <c r="F95" s="99" t="s">
        <v>1071</v>
      </c>
      <c r="G95" s="99" t="s">
        <v>901</v>
      </c>
      <c r="H95" s="99" t="s">
        <v>175</v>
      </c>
      <c r="I95" s="96">
        <v>68318.999999999985</v>
      </c>
      <c r="J95" s="98">
        <v>111.9</v>
      </c>
      <c r="K95" s="86"/>
      <c r="L95" s="96">
        <v>76.44896</v>
      </c>
      <c r="M95" s="97">
        <v>2.3827519104547605E-4</v>
      </c>
      <c r="N95" s="97">
        <v>9.3100270449820533E-4</v>
      </c>
      <c r="O95" s="97">
        <f>L95/'סכום נכסי הקרן'!$C$42</f>
        <v>1.2477652175242135E-4</v>
      </c>
    </row>
    <row r="96" spans="2:15" s="134" customFormat="1">
      <c r="B96" s="89" t="s">
        <v>1072</v>
      </c>
      <c r="C96" s="86" t="s">
        <v>1073</v>
      </c>
      <c r="D96" s="99" t="s">
        <v>131</v>
      </c>
      <c r="E96" s="99" t="s">
        <v>323</v>
      </c>
      <c r="F96" s="99" t="s">
        <v>1074</v>
      </c>
      <c r="G96" s="99" t="s">
        <v>203</v>
      </c>
      <c r="H96" s="99" t="s">
        <v>175</v>
      </c>
      <c r="I96" s="96">
        <v>6797.9999999999991</v>
      </c>
      <c r="J96" s="98">
        <v>1936</v>
      </c>
      <c r="K96" s="86"/>
      <c r="L96" s="96">
        <v>131.60927999999996</v>
      </c>
      <c r="M96" s="97">
        <v>2.0302681381521309E-4</v>
      </c>
      <c r="N96" s="97">
        <v>1.6027503267155175E-3</v>
      </c>
      <c r="O96" s="97">
        <f>L96/'סכום נכסי הקרן'!$C$42</f>
        <v>2.1480669179463666E-4</v>
      </c>
    </row>
    <row r="97" spans="2:15" s="134" customFormat="1">
      <c r="B97" s="89" t="s">
        <v>1075</v>
      </c>
      <c r="C97" s="86" t="s">
        <v>1076</v>
      </c>
      <c r="D97" s="99" t="s">
        <v>131</v>
      </c>
      <c r="E97" s="99" t="s">
        <v>323</v>
      </c>
      <c r="F97" s="99" t="s">
        <v>1077</v>
      </c>
      <c r="G97" s="99" t="s">
        <v>960</v>
      </c>
      <c r="H97" s="99" t="s">
        <v>175</v>
      </c>
      <c r="I97" s="96">
        <v>24873.999999999996</v>
      </c>
      <c r="J97" s="98">
        <v>231.2</v>
      </c>
      <c r="K97" s="86"/>
      <c r="L97" s="96">
        <v>57.508689999999987</v>
      </c>
      <c r="M97" s="97">
        <v>1.2885855584754882E-3</v>
      </c>
      <c r="N97" s="97">
        <v>7.0034629538647593E-4</v>
      </c>
      <c r="O97" s="97">
        <f>L97/'סכום נכסי הקרן'!$C$42</f>
        <v>9.3863072940930184E-5</v>
      </c>
    </row>
    <row r="98" spans="2:15" s="134" customFormat="1">
      <c r="B98" s="89" t="s">
        <v>1078</v>
      </c>
      <c r="C98" s="86" t="s">
        <v>1079</v>
      </c>
      <c r="D98" s="99" t="s">
        <v>131</v>
      </c>
      <c r="E98" s="99" t="s">
        <v>323</v>
      </c>
      <c r="F98" s="99" t="s">
        <v>1080</v>
      </c>
      <c r="G98" s="99" t="s">
        <v>200</v>
      </c>
      <c r="H98" s="99" t="s">
        <v>175</v>
      </c>
      <c r="I98" s="96">
        <v>5531.9999999999991</v>
      </c>
      <c r="J98" s="98">
        <v>1519</v>
      </c>
      <c r="K98" s="86"/>
      <c r="L98" s="96">
        <v>84.031079999999989</v>
      </c>
      <c r="M98" s="97">
        <v>1.8598854677687594E-4</v>
      </c>
      <c r="N98" s="97">
        <v>1.0233384828505848E-3</v>
      </c>
      <c r="O98" s="97">
        <f>L98/'סכום נכסי הקרן'!$C$42</f>
        <v>1.3715171379047479E-4</v>
      </c>
    </row>
    <row r="99" spans="2:15" s="134" customFormat="1">
      <c r="B99" s="89" t="s">
        <v>1081</v>
      </c>
      <c r="C99" s="86" t="s">
        <v>1082</v>
      </c>
      <c r="D99" s="99" t="s">
        <v>131</v>
      </c>
      <c r="E99" s="99" t="s">
        <v>323</v>
      </c>
      <c r="F99" s="99" t="s">
        <v>1083</v>
      </c>
      <c r="G99" s="99" t="s">
        <v>554</v>
      </c>
      <c r="H99" s="99" t="s">
        <v>175</v>
      </c>
      <c r="I99" s="96">
        <v>4756.9999999999991</v>
      </c>
      <c r="J99" s="98">
        <v>2437</v>
      </c>
      <c r="K99" s="86"/>
      <c r="L99" s="96">
        <v>115.92808999999998</v>
      </c>
      <c r="M99" s="97">
        <v>1.6993064243499284E-4</v>
      </c>
      <c r="N99" s="97">
        <v>1.4117833037533974E-3</v>
      </c>
      <c r="O99" s="97">
        <f>L99/'סכום נכסי הקרן'!$C$42</f>
        <v>1.8921256539790283E-4</v>
      </c>
    </row>
    <row r="100" spans="2:15" s="134" customFormat="1">
      <c r="B100" s="89" t="s">
        <v>1084</v>
      </c>
      <c r="C100" s="86" t="s">
        <v>1085</v>
      </c>
      <c r="D100" s="99" t="s">
        <v>131</v>
      </c>
      <c r="E100" s="99" t="s">
        <v>323</v>
      </c>
      <c r="F100" s="99" t="s">
        <v>1086</v>
      </c>
      <c r="G100" s="99" t="s">
        <v>646</v>
      </c>
      <c r="H100" s="99" t="s">
        <v>175</v>
      </c>
      <c r="I100" s="96">
        <v>2751.9999999999995</v>
      </c>
      <c r="J100" s="98">
        <v>2175</v>
      </c>
      <c r="K100" s="86"/>
      <c r="L100" s="96">
        <v>59.855999999999995</v>
      </c>
      <c r="M100" s="97">
        <v>4.1368466465536541E-4</v>
      </c>
      <c r="N100" s="97">
        <v>7.2893205977484291E-4</v>
      </c>
      <c r="O100" s="97">
        <f>L100/'סכום נכסי הקרן'!$C$42</f>
        <v>9.7694245755768698E-5</v>
      </c>
    </row>
    <row r="101" spans="2:15" s="134" customFormat="1">
      <c r="B101" s="89" t="s">
        <v>1087</v>
      </c>
      <c r="C101" s="86" t="s">
        <v>1088</v>
      </c>
      <c r="D101" s="99" t="s">
        <v>131</v>
      </c>
      <c r="E101" s="99" t="s">
        <v>323</v>
      </c>
      <c r="F101" s="99" t="s">
        <v>1089</v>
      </c>
      <c r="G101" s="99" t="s">
        <v>947</v>
      </c>
      <c r="H101" s="99" t="s">
        <v>175</v>
      </c>
      <c r="I101" s="96">
        <v>439.99999999999994</v>
      </c>
      <c r="J101" s="98">
        <v>460.1</v>
      </c>
      <c r="K101" s="86"/>
      <c r="L101" s="96">
        <v>2.0244399999999998</v>
      </c>
      <c r="M101" s="97">
        <v>2.783170169982118E-4</v>
      </c>
      <c r="N101" s="97">
        <v>2.4653822826292818E-5</v>
      </c>
      <c r="O101" s="97">
        <f>L101/'סכום נכסי הקרן'!$C$42</f>
        <v>3.3041990590384991E-6</v>
      </c>
    </row>
    <row r="102" spans="2:15" s="134" customFormat="1">
      <c r="B102" s="89" t="s">
        <v>1090</v>
      </c>
      <c r="C102" s="86" t="s">
        <v>1091</v>
      </c>
      <c r="D102" s="99" t="s">
        <v>131</v>
      </c>
      <c r="E102" s="99" t="s">
        <v>323</v>
      </c>
      <c r="F102" s="99" t="s">
        <v>1092</v>
      </c>
      <c r="G102" s="99" t="s">
        <v>901</v>
      </c>
      <c r="H102" s="99" t="s">
        <v>175</v>
      </c>
      <c r="I102" s="96">
        <v>4842.2499999999991</v>
      </c>
      <c r="J102" s="98">
        <v>1326</v>
      </c>
      <c r="K102" s="86"/>
      <c r="L102" s="96">
        <v>64.208249999999992</v>
      </c>
      <c r="M102" s="97">
        <v>1.8942732449400435E-4</v>
      </c>
      <c r="N102" s="97">
        <v>7.8193417413522552E-4</v>
      </c>
      <c r="O102" s="97">
        <f>L102/'סכום נכסי הקרן'!$C$42</f>
        <v>1.0479779061493979E-4</v>
      </c>
    </row>
    <row r="103" spans="2:15" s="134" customFormat="1">
      <c r="B103" s="89" t="s">
        <v>1093</v>
      </c>
      <c r="C103" s="86" t="s">
        <v>1094</v>
      </c>
      <c r="D103" s="99" t="s">
        <v>131</v>
      </c>
      <c r="E103" s="99" t="s">
        <v>323</v>
      </c>
      <c r="F103" s="99" t="s">
        <v>1095</v>
      </c>
      <c r="G103" s="99" t="s">
        <v>198</v>
      </c>
      <c r="H103" s="99" t="s">
        <v>175</v>
      </c>
      <c r="I103" s="96">
        <v>3619.9999999999995</v>
      </c>
      <c r="J103" s="98">
        <v>838.6</v>
      </c>
      <c r="K103" s="86"/>
      <c r="L103" s="96">
        <v>30.357319999999994</v>
      </c>
      <c r="M103" s="97">
        <v>6.0007850750860663E-4</v>
      </c>
      <c r="N103" s="97">
        <v>3.6969432967194654E-4</v>
      </c>
      <c r="O103" s="97">
        <f>L103/'סכום נכסי הקרן'!$C$42</f>
        <v>4.9547839490886662E-5</v>
      </c>
    </row>
    <row r="104" spans="2:15" s="134" customFormat="1">
      <c r="B104" s="89" t="s">
        <v>1096</v>
      </c>
      <c r="C104" s="86" t="s">
        <v>1097</v>
      </c>
      <c r="D104" s="99" t="s">
        <v>131</v>
      </c>
      <c r="E104" s="99" t="s">
        <v>323</v>
      </c>
      <c r="F104" s="99" t="s">
        <v>1098</v>
      </c>
      <c r="G104" s="99" t="s">
        <v>201</v>
      </c>
      <c r="H104" s="99" t="s">
        <v>175</v>
      </c>
      <c r="I104" s="96">
        <v>5650.9999999999991</v>
      </c>
      <c r="J104" s="98">
        <v>1315</v>
      </c>
      <c r="K104" s="86"/>
      <c r="L104" s="96">
        <v>74.310649999999981</v>
      </c>
      <c r="M104" s="97">
        <v>4.3965226159115055E-4</v>
      </c>
      <c r="N104" s="97">
        <v>9.04962161983885E-4</v>
      </c>
      <c r="O104" s="97">
        <f>L104/'סכום נכסי הקרן'!$C$42</f>
        <v>1.2128646924904625E-4</v>
      </c>
    </row>
    <row r="105" spans="2:15" s="134" customFormat="1">
      <c r="B105" s="89" t="s">
        <v>1099</v>
      </c>
      <c r="C105" s="86" t="s">
        <v>1100</v>
      </c>
      <c r="D105" s="99" t="s">
        <v>131</v>
      </c>
      <c r="E105" s="99" t="s">
        <v>323</v>
      </c>
      <c r="F105" s="99" t="s">
        <v>1101</v>
      </c>
      <c r="G105" s="99" t="s">
        <v>476</v>
      </c>
      <c r="H105" s="99" t="s">
        <v>175</v>
      </c>
      <c r="I105" s="96">
        <v>10145.929999999998</v>
      </c>
      <c r="J105" s="98">
        <v>721.9</v>
      </c>
      <c r="K105" s="86"/>
      <c r="L105" s="96">
        <v>73.243469999999988</v>
      </c>
      <c r="M105" s="97">
        <v>2.9638870106828613E-4</v>
      </c>
      <c r="N105" s="97">
        <v>8.9196594246453002E-4</v>
      </c>
      <c r="O105" s="97">
        <f>L105/'סכום נכסי הקרן'!$C$42</f>
        <v>1.1954466650269432E-4</v>
      </c>
    </row>
    <row r="106" spans="2:15" s="134" customFormat="1">
      <c r="B106" s="89" t="s">
        <v>1102</v>
      </c>
      <c r="C106" s="86" t="s">
        <v>1103</v>
      </c>
      <c r="D106" s="99" t="s">
        <v>131</v>
      </c>
      <c r="E106" s="99" t="s">
        <v>323</v>
      </c>
      <c r="F106" s="99" t="s">
        <v>1104</v>
      </c>
      <c r="G106" s="99" t="s">
        <v>476</v>
      </c>
      <c r="H106" s="99" t="s">
        <v>175</v>
      </c>
      <c r="I106" s="96">
        <v>7773.9999999999991</v>
      </c>
      <c r="J106" s="98">
        <v>2342</v>
      </c>
      <c r="K106" s="86"/>
      <c r="L106" s="96">
        <v>182.06707999999995</v>
      </c>
      <c r="M106" s="97">
        <v>5.1212907286389835E-4</v>
      </c>
      <c r="N106" s="97">
        <v>2.2172302132048762E-3</v>
      </c>
      <c r="O106" s="97">
        <f>L106/'סכום נכסי הקרן'!$C$42</f>
        <v>2.9716162218583264E-4</v>
      </c>
    </row>
    <row r="107" spans="2:15" s="134" customFormat="1">
      <c r="B107" s="89" t="s">
        <v>1105</v>
      </c>
      <c r="C107" s="86" t="s">
        <v>1106</v>
      </c>
      <c r="D107" s="99" t="s">
        <v>131</v>
      </c>
      <c r="E107" s="99" t="s">
        <v>323</v>
      </c>
      <c r="F107" s="99" t="s">
        <v>1107</v>
      </c>
      <c r="G107" s="99" t="s">
        <v>441</v>
      </c>
      <c r="H107" s="99" t="s">
        <v>175</v>
      </c>
      <c r="I107" s="96">
        <v>4899.9999999999991</v>
      </c>
      <c r="J107" s="98">
        <v>1066</v>
      </c>
      <c r="K107" s="86"/>
      <c r="L107" s="96">
        <v>52.233999999999995</v>
      </c>
      <c r="M107" s="97">
        <v>2.4498775061246932E-4</v>
      </c>
      <c r="N107" s="97">
        <v>6.3611061899022893E-4</v>
      </c>
      <c r="O107" s="97">
        <f>L107/'סכום נכסי הקרן'!$C$42</f>
        <v>8.5253963392255123E-5</v>
      </c>
    </row>
    <row r="108" spans="2:15" s="134" customFormat="1">
      <c r="B108" s="89" t="s">
        <v>1108</v>
      </c>
      <c r="C108" s="86" t="s">
        <v>1109</v>
      </c>
      <c r="D108" s="99" t="s">
        <v>131</v>
      </c>
      <c r="E108" s="99" t="s">
        <v>323</v>
      </c>
      <c r="F108" s="99" t="s">
        <v>1110</v>
      </c>
      <c r="G108" s="99" t="s">
        <v>739</v>
      </c>
      <c r="H108" s="99" t="s">
        <v>175</v>
      </c>
      <c r="I108" s="96">
        <v>4703.9999999999991</v>
      </c>
      <c r="J108" s="98">
        <v>1967</v>
      </c>
      <c r="K108" s="86"/>
      <c r="L108" s="96">
        <v>92.527679999999975</v>
      </c>
      <c r="M108" s="97">
        <v>3.2945774574840868E-4</v>
      </c>
      <c r="N108" s="97">
        <v>1.1268108856019032E-3</v>
      </c>
      <c r="O108" s="97">
        <f>L108/'סכום נכסי הקרן'!$C$42</f>
        <v>1.5101947856741385E-4</v>
      </c>
    </row>
    <row r="109" spans="2:15" s="134" customFormat="1">
      <c r="B109" s="89" t="s">
        <v>1111</v>
      </c>
      <c r="C109" s="86" t="s">
        <v>1112</v>
      </c>
      <c r="D109" s="99" t="s">
        <v>131</v>
      </c>
      <c r="E109" s="99" t="s">
        <v>323</v>
      </c>
      <c r="F109" s="99" t="s">
        <v>1113</v>
      </c>
      <c r="G109" s="99" t="s">
        <v>947</v>
      </c>
      <c r="H109" s="99" t="s">
        <v>175</v>
      </c>
      <c r="I109" s="96">
        <v>4401.9999999999991</v>
      </c>
      <c r="J109" s="98">
        <v>1613</v>
      </c>
      <c r="K109" s="86"/>
      <c r="L109" s="96">
        <v>71.004259999999974</v>
      </c>
      <c r="M109" s="97">
        <v>3.5816280867336555E-4</v>
      </c>
      <c r="N109" s="97">
        <v>8.6469663015551444E-4</v>
      </c>
      <c r="O109" s="97">
        <f>L109/'סכום נכסי הקרן'!$C$42</f>
        <v>1.1588992960014861E-4</v>
      </c>
    </row>
    <row r="110" spans="2:15" s="134" customFormat="1">
      <c r="B110" s="89" t="s">
        <v>1114</v>
      </c>
      <c r="C110" s="86" t="s">
        <v>1115</v>
      </c>
      <c r="D110" s="99" t="s">
        <v>131</v>
      </c>
      <c r="E110" s="99" t="s">
        <v>323</v>
      </c>
      <c r="F110" s="99" t="s">
        <v>1116</v>
      </c>
      <c r="G110" s="99" t="s">
        <v>200</v>
      </c>
      <c r="H110" s="99" t="s">
        <v>175</v>
      </c>
      <c r="I110" s="96">
        <v>2989.8999999999996</v>
      </c>
      <c r="J110" s="98">
        <v>330.5</v>
      </c>
      <c r="K110" s="86"/>
      <c r="L110" s="96">
        <v>9.8816199999999998</v>
      </c>
      <c r="M110" s="97">
        <v>1.9110813276417936E-5</v>
      </c>
      <c r="N110" s="97">
        <v>1.2033930801443938E-4</v>
      </c>
      <c r="O110" s="97">
        <f>L110/'סכום נכסי הקרן'!$C$42</f>
        <v>1.612833154145147E-5</v>
      </c>
    </row>
    <row r="111" spans="2:15" s="134" customFormat="1">
      <c r="B111" s="89" t="s">
        <v>1117</v>
      </c>
      <c r="C111" s="86" t="s">
        <v>1118</v>
      </c>
      <c r="D111" s="99" t="s">
        <v>131</v>
      </c>
      <c r="E111" s="99" t="s">
        <v>323</v>
      </c>
      <c r="F111" s="99" t="s">
        <v>1119</v>
      </c>
      <c r="G111" s="99" t="s">
        <v>646</v>
      </c>
      <c r="H111" s="99" t="s">
        <v>175</v>
      </c>
      <c r="I111" s="96">
        <v>4789.9999999999991</v>
      </c>
      <c r="J111" s="98">
        <v>649.70000000000005</v>
      </c>
      <c r="K111" s="86"/>
      <c r="L111" s="96">
        <v>31.120629999999995</v>
      </c>
      <c r="M111" s="97">
        <v>4.1562990577782827E-4</v>
      </c>
      <c r="N111" s="97">
        <v>3.7898999143595909E-4</v>
      </c>
      <c r="O111" s="97">
        <f>L111/'סכום נכסי הקרן'!$C$42</f>
        <v>5.0793679418844359E-5</v>
      </c>
    </row>
    <row r="112" spans="2:15" s="134" customFormat="1">
      <c r="B112" s="89" t="s">
        <v>1120</v>
      </c>
      <c r="C112" s="86" t="s">
        <v>1121</v>
      </c>
      <c r="D112" s="99" t="s">
        <v>131</v>
      </c>
      <c r="E112" s="99" t="s">
        <v>323</v>
      </c>
      <c r="F112" s="99" t="s">
        <v>1122</v>
      </c>
      <c r="G112" s="99" t="s">
        <v>162</v>
      </c>
      <c r="H112" s="99" t="s">
        <v>175</v>
      </c>
      <c r="I112" s="96">
        <v>3001.9999999999995</v>
      </c>
      <c r="J112" s="98">
        <v>1348</v>
      </c>
      <c r="K112" s="86"/>
      <c r="L112" s="96">
        <v>40.466959999999993</v>
      </c>
      <c r="M112" s="97">
        <v>2.0854729924995216E-4</v>
      </c>
      <c r="N112" s="97">
        <v>4.9281048692906596E-4</v>
      </c>
      <c r="O112" s="97">
        <f>L112/'סכום נכסי הקרן'!$C$42</f>
        <v>6.6048334924299342E-5</v>
      </c>
    </row>
    <row r="113" spans="2:15" s="134" customFormat="1">
      <c r="B113" s="89" t="s">
        <v>1123</v>
      </c>
      <c r="C113" s="86" t="s">
        <v>1124</v>
      </c>
      <c r="D113" s="99" t="s">
        <v>131</v>
      </c>
      <c r="E113" s="99" t="s">
        <v>323</v>
      </c>
      <c r="F113" s="99" t="s">
        <v>1125</v>
      </c>
      <c r="G113" s="99" t="s">
        <v>1026</v>
      </c>
      <c r="H113" s="99" t="s">
        <v>175</v>
      </c>
      <c r="I113" s="96">
        <v>13737.299999999997</v>
      </c>
      <c r="J113" s="98">
        <v>9.3000000000000007</v>
      </c>
      <c r="K113" s="86"/>
      <c r="L113" s="96">
        <v>1.2775699999999997</v>
      </c>
      <c r="M113" s="97">
        <v>7.1628353851294822E-5</v>
      </c>
      <c r="N113" s="97">
        <v>1.5558368945578487E-5</v>
      </c>
      <c r="O113" s="97">
        <f>L113/'סכום נכסי הקרן'!$C$42</f>
        <v>2.0851917527097934E-6</v>
      </c>
    </row>
    <row r="114" spans="2:15" s="134" customFormat="1">
      <c r="B114" s="89" t="s">
        <v>1126</v>
      </c>
      <c r="C114" s="86" t="s">
        <v>1127</v>
      </c>
      <c r="D114" s="99" t="s">
        <v>131</v>
      </c>
      <c r="E114" s="99" t="s">
        <v>323</v>
      </c>
      <c r="F114" s="99" t="s">
        <v>1128</v>
      </c>
      <c r="G114" s="99" t="s">
        <v>901</v>
      </c>
      <c r="H114" s="99" t="s">
        <v>175</v>
      </c>
      <c r="I114" s="96">
        <v>0.12999999999999998</v>
      </c>
      <c r="J114" s="98">
        <v>585</v>
      </c>
      <c r="K114" s="86"/>
      <c r="L114" s="96">
        <v>7.3999999999999988E-4</v>
      </c>
      <c r="M114" s="97">
        <v>7.1734190612091286E-8</v>
      </c>
      <c r="N114" s="97">
        <v>9.0117903674382462E-9</v>
      </c>
      <c r="O114" s="97">
        <f>L114/'סכום נכסי הקרן'!$C$42</f>
        <v>1.2077944042246196E-9</v>
      </c>
    </row>
    <row r="115" spans="2:15" s="134" customFormat="1">
      <c r="B115" s="89" t="s">
        <v>1129</v>
      </c>
      <c r="C115" s="86" t="s">
        <v>1130</v>
      </c>
      <c r="D115" s="99" t="s">
        <v>131</v>
      </c>
      <c r="E115" s="99" t="s">
        <v>323</v>
      </c>
      <c r="F115" s="99" t="s">
        <v>1131</v>
      </c>
      <c r="G115" s="99" t="s">
        <v>162</v>
      </c>
      <c r="H115" s="99" t="s">
        <v>175</v>
      </c>
      <c r="I115" s="96">
        <v>11469.999999999998</v>
      </c>
      <c r="J115" s="98">
        <v>1031</v>
      </c>
      <c r="K115" s="86"/>
      <c r="L115" s="96">
        <v>118.25569999999998</v>
      </c>
      <c r="M115" s="97">
        <v>2.8949947055922887E-4</v>
      </c>
      <c r="N115" s="97">
        <v>1.440129159668469E-3</v>
      </c>
      <c r="O115" s="97">
        <f>L115/'סכום נכסי הקרן'!$C$42</f>
        <v>1.9301158476711533E-4</v>
      </c>
    </row>
    <row r="116" spans="2:15" s="134" customFormat="1">
      <c r="B116" s="89" t="s">
        <v>1132</v>
      </c>
      <c r="C116" s="86" t="s">
        <v>1133</v>
      </c>
      <c r="D116" s="99" t="s">
        <v>131</v>
      </c>
      <c r="E116" s="99" t="s">
        <v>323</v>
      </c>
      <c r="F116" s="99" t="s">
        <v>1134</v>
      </c>
      <c r="G116" s="99" t="s">
        <v>162</v>
      </c>
      <c r="H116" s="99" t="s">
        <v>175</v>
      </c>
      <c r="I116" s="96">
        <v>19454.999999999996</v>
      </c>
      <c r="J116" s="98">
        <v>91.2</v>
      </c>
      <c r="K116" s="86"/>
      <c r="L116" s="96">
        <v>17.74296</v>
      </c>
      <c r="M116" s="97">
        <v>1.2285898329256125E-4</v>
      </c>
      <c r="N116" s="97">
        <v>2.1607545407816505E-4</v>
      </c>
      <c r="O116" s="97">
        <f>L116/'סכום נכסי הקרן'!$C$42</f>
        <v>2.8959253787001703E-5</v>
      </c>
    </row>
    <row r="117" spans="2:15" s="134" customFormat="1">
      <c r="B117" s="89" t="s">
        <v>1135</v>
      </c>
      <c r="C117" s="86" t="s">
        <v>1136</v>
      </c>
      <c r="D117" s="99" t="s">
        <v>131</v>
      </c>
      <c r="E117" s="99" t="s">
        <v>323</v>
      </c>
      <c r="F117" s="99" t="s">
        <v>1137</v>
      </c>
      <c r="G117" s="99" t="s">
        <v>162</v>
      </c>
      <c r="H117" s="99" t="s">
        <v>175</v>
      </c>
      <c r="I117" s="96">
        <v>38922.999999999993</v>
      </c>
      <c r="J117" s="98">
        <v>143.9</v>
      </c>
      <c r="K117" s="86"/>
      <c r="L117" s="96">
        <v>56.01019999999999</v>
      </c>
      <c r="M117" s="97">
        <v>1.1120857142857141E-4</v>
      </c>
      <c r="N117" s="97">
        <v>6.8209754167336447E-4</v>
      </c>
      <c r="O117" s="97">
        <f>L117/'סכום נכסי הקרן'!$C$42</f>
        <v>9.1417305593921339E-5</v>
      </c>
    </row>
    <row r="118" spans="2:15" s="134" customFormat="1">
      <c r="B118" s="89" t="s">
        <v>1138</v>
      </c>
      <c r="C118" s="86" t="s">
        <v>1139</v>
      </c>
      <c r="D118" s="99" t="s">
        <v>131</v>
      </c>
      <c r="E118" s="99" t="s">
        <v>323</v>
      </c>
      <c r="F118" s="99" t="s">
        <v>1140</v>
      </c>
      <c r="G118" s="99" t="s">
        <v>809</v>
      </c>
      <c r="H118" s="99" t="s">
        <v>175</v>
      </c>
      <c r="I118" s="96">
        <v>2002.0999999999997</v>
      </c>
      <c r="J118" s="98">
        <v>4412</v>
      </c>
      <c r="K118" s="86"/>
      <c r="L118" s="96">
        <v>88.332649999999973</v>
      </c>
      <c r="M118" s="97">
        <v>1.9011952052010758E-4</v>
      </c>
      <c r="N118" s="97">
        <v>1.0757234113517487E-3</v>
      </c>
      <c r="O118" s="97">
        <f>L118/'סכום נכסי הקרן'!$C$42</f>
        <v>1.4417254105450247E-4</v>
      </c>
    </row>
    <row r="119" spans="2:15" s="134" customFormat="1">
      <c r="B119" s="89" t="s">
        <v>1141</v>
      </c>
      <c r="C119" s="86" t="s">
        <v>1142</v>
      </c>
      <c r="D119" s="99" t="s">
        <v>131</v>
      </c>
      <c r="E119" s="99" t="s">
        <v>323</v>
      </c>
      <c r="F119" s="99" t="s">
        <v>1143</v>
      </c>
      <c r="G119" s="99" t="s">
        <v>476</v>
      </c>
      <c r="H119" s="99" t="s">
        <v>175</v>
      </c>
      <c r="I119" s="96">
        <v>0.7599999999999999</v>
      </c>
      <c r="J119" s="98">
        <v>300.60000000000002</v>
      </c>
      <c r="K119" s="86"/>
      <c r="L119" s="96">
        <v>2.2799999999999995E-3</v>
      </c>
      <c r="M119" s="97">
        <v>1.3456197862766257E-7</v>
      </c>
      <c r="N119" s="97">
        <v>2.7766056807782704E-8</v>
      </c>
      <c r="O119" s="97">
        <f>L119/'סכום נכסי הקרן'!$C$42</f>
        <v>3.7213124886920711E-9</v>
      </c>
    </row>
    <row r="120" spans="2:15" s="134" customFormat="1">
      <c r="B120" s="89" t="s">
        <v>1144</v>
      </c>
      <c r="C120" s="86" t="s">
        <v>1145</v>
      </c>
      <c r="D120" s="99" t="s">
        <v>131</v>
      </c>
      <c r="E120" s="99" t="s">
        <v>323</v>
      </c>
      <c r="F120" s="99" t="s">
        <v>1146</v>
      </c>
      <c r="G120" s="99" t="s">
        <v>379</v>
      </c>
      <c r="H120" s="99" t="s">
        <v>175</v>
      </c>
      <c r="I120" s="96">
        <v>52.889999999999993</v>
      </c>
      <c r="J120" s="98">
        <v>210</v>
      </c>
      <c r="K120" s="86"/>
      <c r="L120" s="96">
        <v>0.11105999999999999</v>
      </c>
      <c r="M120" s="97">
        <v>7.7148574676800857E-6</v>
      </c>
      <c r="N120" s="97">
        <v>1.3524992408212052E-6</v>
      </c>
      <c r="O120" s="97">
        <f>L120/'סכום נכסי הקרן'!$C$42</f>
        <v>1.8126708990971117E-7</v>
      </c>
    </row>
    <row r="121" spans="2:15" s="134" customFormat="1">
      <c r="B121" s="89" t="s">
        <v>1147</v>
      </c>
      <c r="C121" s="86" t="s">
        <v>1148</v>
      </c>
      <c r="D121" s="99" t="s">
        <v>131</v>
      </c>
      <c r="E121" s="99" t="s">
        <v>323</v>
      </c>
      <c r="F121" s="99" t="s">
        <v>1149</v>
      </c>
      <c r="G121" s="99" t="s">
        <v>476</v>
      </c>
      <c r="H121" s="99" t="s">
        <v>175</v>
      </c>
      <c r="I121" s="96">
        <v>2725.9999999999995</v>
      </c>
      <c r="J121" s="98">
        <v>478.5</v>
      </c>
      <c r="K121" s="86"/>
      <c r="L121" s="96">
        <v>13.043909999999999</v>
      </c>
      <c r="M121" s="97">
        <v>2.0768933576211507E-4</v>
      </c>
      <c r="N121" s="97">
        <v>1.5884997634017762E-4</v>
      </c>
      <c r="O121" s="97">
        <f>L121/'סכום נכסי הקרן'!$C$42</f>
        <v>2.1289677712445349E-5</v>
      </c>
    </row>
    <row r="122" spans="2:15" s="134" customFormat="1">
      <c r="B122" s="89" t="s">
        <v>1150</v>
      </c>
      <c r="C122" s="86" t="s">
        <v>1151</v>
      </c>
      <c r="D122" s="99" t="s">
        <v>131</v>
      </c>
      <c r="E122" s="99" t="s">
        <v>323</v>
      </c>
      <c r="F122" s="99" t="s">
        <v>1152</v>
      </c>
      <c r="G122" s="99" t="s">
        <v>476</v>
      </c>
      <c r="H122" s="99" t="s">
        <v>175</v>
      </c>
      <c r="I122" s="96">
        <v>5733.9999999999991</v>
      </c>
      <c r="J122" s="98">
        <v>2272</v>
      </c>
      <c r="K122" s="86"/>
      <c r="L122" s="96">
        <v>130.27647999999999</v>
      </c>
      <c r="M122" s="97">
        <v>2.2289179598427035E-4</v>
      </c>
      <c r="N122" s="97">
        <v>1.5865193615780561E-3</v>
      </c>
      <c r="O122" s="97">
        <f>L122/'סכום נכסי הקרן'!$C$42</f>
        <v>2.1263135614335216E-4</v>
      </c>
    </row>
    <row r="123" spans="2:15" s="134" customFormat="1">
      <c r="B123" s="89" t="s">
        <v>1153</v>
      </c>
      <c r="C123" s="86" t="s">
        <v>1154</v>
      </c>
      <c r="D123" s="99" t="s">
        <v>131</v>
      </c>
      <c r="E123" s="99" t="s">
        <v>323</v>
      </c>
      <c r="F123" s="99" t="s">
        <v>1155</v>
      </c>
      <c r="G123" s="99" t="s">
        <v>203</v>
      </c>
      <c r="H123" s="99" t="s">
        <v>175</v>
      </c>
      <c r="I123" s="96">
        <v>2137.9999999999995</v>
      </c>
      <c r="J123" s="98">
        <v>426.4</v>
      </c>
      <c r="K123" s="86"/>
      <c r="L123" s="96">
        <v>9.1164299999999976</v>
      </c>
      <c r="M123" s="97">
        <v>2.7569285592769743E-5</v>
      </c>
      <c r="N123" s="97">
        <v>1.1102075143165547E-4</v>
      </c>
      <c r="O123" s="97">
        <f>L123/'סכום נכסי הקרן'!$C$42</f>
        <v>1.4879423162845201E-5</v>
      </c>
    </row>
    <row r="124" spans="2:15" s="134" customFormat="1">
      <c r="B124" s="89" t="s">
        <v>1156</v>
      </c>
      <c r="C124" s="86" t="s">
        <v>1157</v>
      </c>
      <c r="D124" s="99" t="s">
        <v>131</v>
      </c>
      <c r="E124" s="99" t="s">
        <v>323</v>
      </c>
      <c r="F124" s="99" t="s">
        <v>1158</v>
      </c>
      <c r="G124" s="99" t="s">
        <v>410</v>
      </c>
      <c r="H124" s="99" t="s">
        <v>175</v>
      </c>
      <c r="I124" s="96">
        <v>1719.9999999999998</v>
      </c>
      <c r="J124" s="98">
        <v>1914</v>
      </c>
      <c r="K124" s="86"/>
      <c r="L124" s="96">
        <v>32.9208</v>
      </c>
      <c r="M124" s="97">
        <v>1.9445950940353047E-4</v>
      </c>
      <c r="N124" s="97">
        <v>4.0091263287616365E-4</v>
      </c>
      <c r="O124" s="97">
        <f>L124/'סכום נכסי הקרן'!$C$42</f>
        <v>5.3731835165672789E-5</v>
      </c>
    </row>
    <row r="125" spans="2:15" s="134" customFormat="1">
      <c r="B125" s="89" t="s">
        <v>1159</v>
      </c>
      <c r="C125" s="86" t="s">
        <v>1160</v>
      </c>
      <c r="D125" s="99" t="s">
        <v>131</v>
      </c>
      <c r="E125" s="99" t="s">
        <v>323</v>
      </c>
      <c r="F125" s="99" t="s">
        <v>1161</v>
      </c>
      <c r="G125" s="99" t="s">
        <v>198</v>
      </c>
      <c r="H125" s="99" t="s">
        <v>175</v>
      </c>
      <c r="I125" s="96">
        <v>1216.9999999999998</v>
      </c>
      <c r="J125" s="98">
        <v>10670</v>
      </c>
      <c r="K125" s="86"/>
      <c r="L125" s="96">
        <v>129.85389999999998</v>
      </c>
      <c r="M125" s="97">
        <v>2.2830686168112262E-4</v>
      </c>
      <c r="N125" s="97">
        <v>1.5813731421544452E-3</v>
      </c>
      <c r="O125" s="97">
        <f>L125/'סכום נכסי הקרן'!$C$42</f>
        <v>2.1194164025235588E-4</v>
      </c>
    </row>
    <row r="126" spans="2:15" s="134" customFormat="1">
      <c r="B126" s="89" t="s">
        <v>1162</v>
      </c>
      <c r="C126" s="86" t="s">
        <v>1163</v>
      </c>
      <c r="D126" s="99" t="s">
        <v>131</v>
      </c>
      <c r="E126" s="99" t="s">
        <v>323</v>
      </c>
      <c r="F126" s="99" t="s">
        <v>1164</v>
      </c>
      <c r="G126" s="99" t="s">
        <v>476</v>
      </c>
      <c r="H126" s="99" t="s">
        <v>175</v>
      </c>
      <c r="I126" s="96">
        <v>26819.999999999996</v>
      </c>
      <c r="J126" s="98">
        <v>492</v>
      </c>
      <c r="K126" s="86"/>
      <c r="L126" s="96">
        <v>131.95439999999999</v>
      </c>
      <c r="M126" s="97">
        <v>3.4372804800750445E-4</v>
      </c>
      <c r="N126" s="97">
        <v>1.6069532308933697E-3</v>
      </c>
      <c r="O126" s="97">
        <f>L126/'סכום נכסי הקרן'!$C$42</f>
        <v>2.1536998099029348E-4</v>
      </c>
    </row>
    <row r="127" spans="2:15" s="134" customFormat="1">
      <c r="B127" s="89" t="s">
        <v>1165</v>
      </c>
      <c r="C127" s="86" t="s">
        <v>1166</v>
      </c>
      <c r="D127" s="99" t="s">
        <v>131</v>
      </c>
      <c r="E127" s="99" t="s">
        <v>323</v>
      </c>
      <c r="F127" s="99" t="s">
        <v>1167</v>
      </c>
      <c r="G127" s="99" t="s">
        <v>1026</v>
      </c>
      <c r="H127" s="99" t="s">
        <v>175</v>
      </c>
      <c r="I127" s="96">
        <v>15930.999999999998</v>
      </c>
      <c r="J127" s="98">
        <v>289.89999999999998</v>
      </c>
      <c r="K127" s="86"/>
      <c r="L127" s="96">
        <v>46.183969999999995</v>
      </c>
      <c r="M127" s="97">
        <v>7.46394408073627E-5</v>
      </c>
      <c r="N127" s="97">
        <v>5.6243277834602302E-4</v>
      </c>
      <c r="O127" s="97">
        <f>L127/'סכום נכסי הקרן'!$C$42</f>
        <v>7.5379379095780684E-5</v>
      </c>
    </row>
    <row r="128" spans="2:15" s="134" customFormat="1">
      <c r="B128" s="89" t="s">
        <v>1168</v>
      </c>
      <c r="C128" s="86" t="s">
        <v>1169</v>
      </c>
      <c r="D128" s="99" t="s">
        <v>131</v>
      </c>
      <c r="E128" s="99" t="s">
        <v>323</v>
      </c>
      <c r="F128" s="99" t="s">
        <v>1170</v>
      </c>
      <c r="G128" s="99" t="s">
        <v>476</v>
      </c>
      <c r="H128" s="99" t="s">
        <v>175</v>
      </c>
      <c r="I128" s="96">
        <v>7449.9999999999991</v>
      </c>
      <c r="J128" s="98">
        <v>1429</v>
      </c>
      <c r="K128" s="86"/>
      <c r="L128" s="96">
        <v>106.46049999999998</v>
      </c>
      <c r="M128" s="97">
        <v>4.4353593995535465E-4</v>
      </c>
      <c r="N128" s="97">
        <v>1.2964860924495399E-3</v>
      </c>
      <c r="O128" s="97">
        <f>L128/'סכום נכסי הקרן'!$C$42</f>
        <v>1.7375999482561503E-4</v>
      </c>
    </row>
    <row r="129" spans="2:15" s="134" customFormat="1">
      <c r="B129" s="89" t="s">
        <v>1171</v>
      </c>
      <c r="C129" s="86" t="s">
        <v>1172</v>
      </c>
      <c r="D129" s="99" t="s">
        <v>131</v>
      </c>
      <c r="E129" s="99" t="s">
        <v>323</v>
      </c>
      <c r="F129" s="99" t="s">
        <v>1173</v>
      </c>
      <c r="G129" s="99" t="s">
        <v>947</v>
      </c>
      <c r="H129" s="99" t="s">
        <v>175</v>
      </c>
      <c r="I129" s="96">
        <v>47085.999999999993</v>
      </c>
      <c r="J129" s="98">
        <v>12.9</v>
      </c>
      <c r="K129" s="86"/>
      <c r="L129" s="96">
        <v>6.0740899999999991</v>
      </c>
      <c r="M129" s="97">
        <v>1.1435457419559669E-4</v>
      </c>
      <c r="N129" s="97">
        <v>7.3970845612098625E-5</v>
      </c>
      <c r="O129" s="97">
        <f>L129/'סכום נכסי הקרן'!$C$42</f>
        <v>9.9138539361577301E-6</v>
      </c>
    </row>
    <row r="130" spans="2:15" s="134" customFormat="1">
      <c r="B130" s="85"/>
      <c r="C130" s="86"/>
      <c r="D130" s="86"/>
      <c r="E130" s="86"/>
      <c r="F130" s="86"/>
      <c r="G130" s="86"/>
      <c r="H130" s="86"/>
      <c r="I130" s="96"/>
      <c r="J130" s="98"/>
      <c r="K130" s="86"/>
      <c r="L130" s="86"/>
      <c r="M130" s="86"/>
      <c r="N130" s="97"/>
      <c r="O130" s="86"/>
    </row>
    <row r="131" spans="2:15" s="134" customFormat="1">
      <c r="B131" s="83" t="s">
        <v>243</v>
      </c>
      <c r="C131" s="84"/>
      <c r="D131" s="84"/>
      <c r="E131" s="84"/>
      <c r="F131" s="84"/>
      <c r="G131" s="84"/>
      <c r="H131" s="84"/>
      <c r="I131" s="93"/>
      <c r="J131" s="95"/>
      <c r="K131" s="93">
        <f>K132+K147</f>
        <v>17.100289999999998</v>
      </c>
      <c r="L131" s="93">
        <v>18925.219499999999</v>
      </c>
      <c r="M131" s="84"/>
      <c r="N131" s="94">
        <v>0.23047312269156014</v>
      </c>
      <c r="O131" s="94">
        <f>L131/'סכום נכסי הקרן'!$C$42</f>
        <v>3.0888884068679266E-2</v>
      </c>
    </row>
    <row r="132" spans="2:15" s="134" customFormat="1">
      <c r="B132" s="104" t="s">
        <v>68</v>
      </c>
      <c r="C132" s="84"/>
      <c r="D132" s="84"/>
      <c r="E132" s="84"/>
      <c r="F132" s="84"/>
      <c r="G132" s="84"/>
      <c r="H132" s="84"/>
      <c r="I132" s="93"/>
      <c r="J132" s="95"/>
      <c r="K132" s="93">
        <v>2.3607399999999994</v>
      </c>
      <c r="L132" s="93">
        <f>SUM(L133:L145)</f>
        <v>2108.8921799999998</v>
      </c>
      <c r="M132" s="84"/>
      <c r="N132" s="94">
        <v>4.2386851139847061E-2</v>
      </c>
      <c r="O132" s="94">
        <f>L132/'סכום נכסי הקרן'!$C$42</f>
        <v>3.4420380731311614E-3</v>
      </c>
    </row>
    <row r="133" spans="2:15" s="134" customFormat="1">
      <c r="B133" s="89" t="s">
        <v>1174</v>
      </c>
      <c r="C133" s="86" t="s">
        <v>1175</v>
      </c>
      <c r="D133" s="99" t="s">
        <v>1176</v>
      </c>
      <c r="E133" s="99" t="s">
        <v>1177</v>
      </c>
      <c r="F133" s="99" t="s">
        <v>1178</v>
      </c>
      <c r="G133" s="99" t="s">
        <v>1179</v>
      </c>
      <c r="H133" s="99" t="s">
        <v>174</v>
      </c>
      <c r="I133" s="96">
        <v>1386.9999999999998</v>
      </c>
      <c r="J133" s="98">
        <v>6619</v>
      </c>
      <c r="K133" s="96">
        <v>1.3110299999999997</v>
      </c>
      <c r="L133" s="96">
        <v>336.39870999999999</v>
      </c>
      <c r="M133" s="97">
        <v>9.7309432770898368E-6</v>
      </c>
      <c r="N133" s="97">
        <v>4.096695478914396E-3</v>
      </c>
      <c r="O133" s="97">
        <f>L133/'סכום נכסי הקרן'!$C$42</f>
        <v>5.4905470206267654E-4</v>
      </c>
    </row>
    <row r="134" spans="2:15" s="134" customFormat="1">
      <c r="B134" s="89" t="s">
        <v>1180</v>
      </c>
      <c r="C134" s="86" t="s">
        <v>1181</v>
      </c>
      <c r="D134" s="99" t="s">
        <v>1182</v>
      </c>
      <c r="E134" s="99" t="s">
        <v>1177</v>
      </c>
      <c r="F134" s="99" t="s">
        <v>1183</v>
      </c>
      <c r="G134" s="99" t="s">
        <v>1179</v>
      </c>
      <c r="H134" s="99" t="s">
        <v>174</v>
      </c>
      <c r="I134" s="96">
        <v>1240.9999999999998</v>
      </c>
      <c r="J134" s="98">
        <v>9768</v>
      </c>
      <c r="K134" s="86"/>
      <c r="L134" s="96">
        <v>442.45620999999988</v>
      </c>
      <c r="M134" s="97">
        <v>7.8033290447930433E-6</v>
      </c>
      <c r="N134" s="97">
        <v>5.3882737990422081E-3</v>
      </c>
      <c r="O134" s="97">
        <f>L134/'סכום נכסי הקרן'!$C$42</f>
        <v>7.2215693858436914E-4</v>
      </c>
    </row>
    <row r="135" spans="2:15" s="134" customFormat="1">
      <c r="B135" s="89" t="s">
        <v>1184</v>
      </c>
      <c r="C135" s="86" t="s">
        <v>1185</v>
      </c>
      <c r="D135" s="99" t="s">
        <v>1182</v>
      </c>
      <c r="E135" s="99" t="s">
        <v>1177</v>
      </c>
      <c r="F135" s="99" t="s">
        <v>1065</v>
      </c>
      <c r="G135" s="99" t="s">
        <v>1026</v>
      </c>
      <c r="H135" s="99" t="s">
        <v>174</v>
      </c>
      <c r="I135" s="96">
        <v>1734.9999999999998</v>
      </c>
      <c r="J135" s="98">
        <v>440</v>
      </c>
      <c r="K135" s="86"/>
      <c r="L135" s="96">
        <v>27.864099999999993</v>
      </c>
      <c r="M135" s="97">
        <v>5.221816127785274E-5</v>
      </c>
      <c r="N135" s="97">
        <v>3.3933165942883251E-4</v>
      </c>
      <c r="O135" s="97">
        <f>L135/'סכום נכסי הקרן'!$C$42</f>
        <v>4.5478518998317867E-5</v>
      </c>
    </row>
    <row r="136" spans="2:15" s="134" customFormat="1">
      <c r="B136" s="89" t="s">
        <v>1186</v>
      </c>
      <c r="C136" s="86" t="s">
        <v>1187</v>
      </c>
      <c r="D136" s="99" t="s">
        <v>1182</v>
      </c>
      <c r="E136" s="99" t="s">
        <v>1177</v>
      </c>
      <c r="F136" s="99" t="s">
        <v>1188</v>
      </c>
      <c r="G136" s="99" t="s">
        <v>646</v>
      </c>
      <c r="H136" s="99" t="s">
        <v>174</v>
      </c>
      <c r="I136" s="96">
        <v>1195.9999999999998</v>
      </c>
      <c r="J136" s="98">
        <v>3035</v>
      </c>
      <c r="K136" s="96">
        <v>1.0497099999999997</v>
      </c>
      <c r="L136" s="96">
        <v>133.53758999999997</v>
      </c>
      <c r="M136" s="97">
        <v>5.7038979704281492E-5</v>
      </c>
      <c r="N136" s="97">
        <v>1.6262334692606999E-3</v>
      </c>
      <c r="O136" s="97">
        <f>L136/'סכום נכסי הקרן'!$C$42</f>
        <v>2.1795399183194798E-4</v>
      </c>
    </row>
    <row r="137" spans="2:15" s="134" customFormat="1">
      <c r="B137" s="89" t="s">
        <v>1189</v>
      </c>
      <c r="C137" s="86" t="s">
        <v>1190</v>
      </c>
      <c r="D137" s="99" t="s">
        <v>1182</v>
      </c>
      <c r="E137" s="99" t="s">
        <v>1177</v>
      </c>
      <c r="F137" s="99" t="s">
        <v>1191</v>
      </c>
      <c r="G137" s="99" t="s">
        <v>29</v>
      </c>
      <c r="H137" s="99" t="s">
        <v>174</v>
      </c>
      <c r="I137" s="96">
        <v>2759.9999999999995</v>
      </c>
      <c r="J137" s="98">
        <v>1780</v>
      </c>
      <c r="K137" s="86"/>
      <c r="L137" s="96">
        <v>179.31720000000001</v>
      </c>
      <c r="M137" s="97">
        <v>8.0335880824864363E-5</v>
      </c>
      <c r="N137" s="97">
        <v>2.1837419130756731E-3</v>
      </c>
      <c r="O137" s="97">
        <f>L137/'סכום נכסי הקרן'!$C$42</f>
        <v>2.9267339289355002E-4</v>
      </c>
    </row>
    <row r="138" spans="2:15" s="134" customFormat="1">
      <c r="B138" s="89" t="s">
        <v>1192</v>
      </c>
      <c r="C138" s="86" t="s">
        <v>1193</v>
      </c>
      <c r="D138" s="99" t="s">
        <v>1182</v>
      </c>
      <c r="E138" s="99" t="s">
        <v>1177</v>
      </c>
      <c r="F138" s="99" t="s">
        <v>1194</v>
      </c>
      <c r="G138" s="99" t="s">
        <v>1195</v>
      </c>
      <c r="H138" s="99" t="s">
        <v>174</v>
      </c>
      <c r="I138" s="96">
        <v>6953.9999999999991</v>
      </c>
      <c r="J138" s="98">
        <v>690</v>
      </c>
      <c r="K138" s="86"/>
      <c r="L138" s="96">
        <v>175.13649999999998</v>
      </c>
      <c r="M138" s="97">
        <v>2.5710099148035931E-4</v>
      </c>
      <c r="N138" s="97">
        <v>2.1328289509281737E-3</v>
      </c>
      <c r="O138" s="97">
        <f>L138/'סכום נכסי הקרן'!$C$42</f>
        <v>2.8584984415606099E-4</v>
      </c>
    </row>
    <row r="139" spans="2:15" s="134" customFormat="1">
      <c r="B139" s="89" t="s">
        <v>1196</v>
      </c>
      <c r="C139" s="86" t="s">
        <v>1197</v>
      </c>
      <c r="D139" s="99" t="s">
        <v>1182</v>
      </c>
      <c r="E139" s="99" t="s">
        <v>1177</v>
      </c>
      <c r="F139" s="99" t="s">
        <v>1198</v>
      </c>
      <c r="G139" s="99" t="s">
        <v>888</v>
      </c>
      <c r="H139" s="99" t="s">
        <v>174</v>
      </c>
      <c r="I139" s="96">
        <v>440.99999999999994</v>
      </c>
      <c r="J139" s="98">
        <v>8430</v>
      </c>
      <c r="K139" s="86"/>
      <c r="L139" s="96">
        <v>135.69349999999997</v>
      </c>
      <c r="M139" s="97">
        <v>8.3317340560366351E-6</v>
      </c>
      <c r="N139" s="97">
        <v>1.6524883462486239E-3</v>
      </c>
      <c r="O139" s="97">
        <f>L139/'סכום נכסי הקרן'!$C$42</f>
        <v>2.2147277025628839E-4</v>
      </c>
    </row>
    <row r="140" spans="2:15" s="134" customFormat="1">
      <c r="B140" s="89" t="s">
        <v>1199</v>
      </c>
      <c r="C140" s="86" t="s">
        <v>1200</v>
      </c>
      <c r="D140" s="99" t="s">
        <v>1182</v>
      </c>
      <c r="E140" s="99" t="s">
        <v>1177</v>
      </c>
      <c r="F140" s="99" t="s">
        <v>1007</v>
      </c>
      <c r="G140" s="99" t="s">
        <v>888</v>
      </c>
      <c r="H140" s="99" t="s">
        <v>174</v>
      </c>
      <c r="I140" s="96">
        <v>89.999999999999986</v>
      </c>
      <c r="J140" s="98">
        <v>2725</v>
      </c>
      <c r="K140" s="86"/>
      <c r="L140" s="96">
        <v>8.951629999999998</v>
      </c>
      <c r="M140" s="97">
        <v>3.2225071356154527E-6</v>
      </c>
      <c r="N140" s="97">
        <v>1.0901380136063679E-4</v>
      </c>
      <c r="O140" s="97">
        <f>L140/'סכום נכסי הקרן'!$C$42</f>
        <v>1.4610444084715177E-5</v>
      </c>
    </row>
    <row r="141" spans="2:15" s="134" customFormat="1">
      <c r="B141" s="89" t="s">
        <v>1203</v>
      </c>
      <c r="C141" s="86" t="s">
        <v>1204</v>
      </c>
      <c r="D141" s="99" t="s">
        <v>1182</v>
      </c>
      <c r="E141" s="99" t="s">
        <v>1177</v>
      </c>
      <c r="F141" s="99" t="s">
        <v>1167</v>
      </c>
      <c r="G141" s="99" t="s">
        <v>1026</v>
      </c>
      <c r="H141" s="99" t="s">
        <v>174</v>
      </c>
      <c r="I141" s="96">
        <v>1328.9999999999998</v>
      </c>
      <c r="J141" s="98">
        <v>853</v>
      </c>
      <c r="K141" s="86"/>
      <c r="L141" s="96">
        <v>41.377749999999992</v>
      </c>
      <c r="M141" s="97">
        <v>6.2265908412517776E-5</v>
      </c>
      <c r="N141" s="97">
        <v>5.0390217415711882E-4</v>
      </c>
      <c r="O141" s="97">
        <f>L141/'סכום נכסי הקרן'!$C$42</f>
        <v>6.7534885012709799E-5</v>
      </c>
    </row>
    <row r="142" spans="2:15" s="134" customFormat="1">
      <c r="B142" s="89" t="s">
        <v>1207</v>
      </c>
      <c r="C142" s="86" t="s">
        <v>1208</v>
      </c>
      <c r="D142" s="99" t="s">
        <v>1182</v>
      </c>
      <c r="E142" s="99" t="s">
        <v>1177</v>
      </c>
      <c r="F142" s="99" t="s">
        <v>911</v>
      </c>
      <c r="G142" s="99" t="s">
        <v>739</v>
      </c>
      <c r="H142" s="99" t="s">
        <v>174</v>
      </c>
      <c r="I142" s="96">
        <v>561.99999999999989</v>
      </c>
      <c r="J142" s="98">
        <v>8530</v>
      </c>
      <c r="K142" s="86"/>
      <c r="L142" s="96">
        <v>174.97589000000002</v>
      </c>
      <c r="M142" s="97">
        <v>2.4782900468961265E-5</v>
      </c>
      <c r="N142" s="97">
        <v>2.1308730270755876E-3</v>
      </c>
      <c r="O142" s="97">
        <f>L142/'סכום נכסי הקרן'!$C$42</f>
        <v>2.8558770380570628E-4</v>
      </c>
    </row>
    <row r="143" spans="2:15" s="134" customFormat="1">
      <c r="B143" s="89" t="s">
        <v>1209</v>
      </c>
      <c r="C143" s="86" t="s">
        <v>1210</v>
      </c>
      <c r="D143" s="99" t="s">
        <v>1182</v>
      </c>
      <c r="E143" s="99" t="s">
        <v>1177</v>
      </c>
      <c r="F143" s="99" t="s">
        <v>1211</v>
      </c>
      <c r="G143" s="99" t="s">
        <v>1212</v>
      </c>
      <c r="H143" s="99" t="s">
        <v>174</v>
      </c>
      <c r="I143" s="96">
        <v>1324.9999999999998</v>
      </c>
      <c r="J143" s="98">
        <v>4785</v>
      </c>
      <c r="K143" s="86"/>
      <c r="L143" s="96">
        <v>231.41456999999994</v>
      </c>
      <c r="M143" s="97">
        <v>2.943740694169158E-5</v>
      </c>
      <c r="N143" s="97">
        <v>2.8181886389335997E-3</v>
      </c>
      <c r="O143" s="97">
        <f>L143/'סכום נכסי הקרן'!$C$42</f>
        <v>3.7770435500276555E-4</v>
      </c>
    </row>
    <row r="144" spans="2:15" s="134" customFormat="1">
      <c r="B144" s="89" t="s">
        <v>1213</v>
      </c>
      <c r="C144" s="86" t="s">
        <v>1214</v>
      </c>
      <c r="D144" s="99" t="s">
        <v>1182</v>
      </c>
      <c r="E144" s="99" t="s">
        <v>1177</v>
      </c>
      <c r="F144" s="99" t="s">
        <v>1215</v>
      </c>
      <c r="G144" s="99" t="s">
        <v>1179</v>
      </c>
      <c r="H144" s="99" t="s">
        <v>174</v>
      </c>
      <c r="I144" s="96">
        <v>297.99999999999994</v>
      </c>
      <c r="J144" s="98">
        <v>4435</v>
      </c>
      <c r="K144" s="86"/>
      <c r="L144" s="96">
        <v>48.239499999999992</v>
      </c>
      <c r="M144" s="97">
        <v>4.655375880438199E-6</v>
      </c>
      <c r="N144" s="97">
        <v>5.874652181486991E-4</v>
      </c>
      <c r="O144" s="97">
        <f>L144/'סכום נכסי הקרן'!$C$42</f>
        <v>7.8734321841342621E-5</v>
      </c>
    </row>
    <row r="145" spans="2:15" s="134" customFormat="1">
      <c r="B145" s="89" t="s">
        <v>1216</v>
      </c>
      <c r="C145" s="86" t="s">
        <v>1217</v>
      </c>
      <c r="D145" s="99" t="s">
        <v>1182</v>
      </c>
      <c r="E145" s="99" t="s">
        <v>1177</v>
      </c>
      <c r="F145" s="99" t="s">
        <v>1218</v>
      </c>
      <c r="G145" s="99" t="s">
        <v>1179</v>
      </c>
      <c r="H145" s="99" t="s">
        <v>174</v>
      </c>
      <c r="I145" s="96">
        <v>473.99999999999994</v>
      </c>
      <c r="J145" s="98">
        <v>10030</v>
      </c>
      <c r="K145" s="86"/>
      <c r="L145" s="96">
        <v>173.52902999999998</v>
      </c>
      <c r="M145" s="97">
        <v>1.0109112298374927E-5</v>
      </c>
      <c r="N145" s="97">
        <v>2.1132530284120304E-3</v>
      </c>
      <c r="O145" s="97">
        <f>L145/'סכום נכסי הקרן'!$C$42</f>
        <v>2.8322620460071102E-4</v>
      </c>
    </row>
    <row r="146" spans="2:15" s="134" customFormat="1">
      <c r="B146" s="85"/>
      <c r="C146" s="86"/>
      <c r="D146" s="86"/>
      <c r="E146" s="86"/>
      <c r="F146" s="86"/>
      <c r="G146" s="86"/>
      <c r="H146" s="86"/>
      <c r="I146" s="96"/>
      <c r="J146" s="98"/>
      <c r="K146" s="86"/>
      <c r="L146" s="86"/>
      <c r="M146" s="86"/>
      <c r="N146" s="97"/>
      <c r="O146" s="86"/>
    </row>
    <row r="147" spans="2:15" s="134" customFormat="1">
      <c r="B147" s="104" t="s">
        <v>67</v>
      </c>
      <c r="C147" s="84"/>
      <c r="D147" s="84"/>
      <c r="E147" s="84"/>
      <c r="F147" s="84"/>
      <c r="G147" s="84"/>
      <c r="H147" s="84"/>
      <c r="I147" s="93"/>
      <c r="J147" s="95"/>
      <c r="K147" s="93">
        <f>SUM(K148:K236)</f>
        <v>14.739549999999998</v>
      </c>
      <c r="L147" s="93">
        <f>SUM(L148:L236)</f>
        <v>16816.327319999993</v>
      </c>
      <c r="M147" s="84"/>
      <c r="N147" s="94">
        <v>0.18808627155171306</v>
      </c>
      <c r="O147" s="94">
        <f>L147/'סכום נכסי הקרן'!$C$42</f>
        <v>2.7446845995548093E-2</v>
      </c>
    </row>
    <row r="148" spans="2:15" s="134" customFormat="1">
      <c r="B148" s="89" t="s">
        <v>1219</v>
      </c>
      <c r="C148" s="86" t="s">
        <v>1220</v>
      </c>
      <c r="D148" s="99" t="s">
        <v>150</v>
      </c>
      <c r="E148" s="99" t="s">
        <v>1177</v>
      </c>
      <c r="F148" s="99"/>
      <c r="G148" s="99" t="s">
        <v>1221</v>
      </c>
      <c r="H148" s="99" t="s">
        <v>1222</v>
      </c>
      <c r="I148" s="96">
        <v>795.99999999999989</v>
      </c>
      <c r="J148" s="98">
        <v>2171</v>
      </c>
      <c r="K148" s="86"/>
      <c r="L148" s="96">
        <v>63.548009999999991</v>
      </c>
      <c r="M148" s="97">
        <v>3.6713356425702441E-7</v>
      </c>
      <c r="N148" s="97">
        <v>7.7389370863225595E-4</v>
      </c>
      <c r="O148" s="97">
        <f>L148/'סכום נכסי הקרן'!$C$42</f>
        <v>1.0372017686163537E-4</v>
      </c>
    </row>
    <row r="149" spans="2:15" s="134" customFormat="1">
      <c r="B149" s="89" t="s">
        <v>1223</v>
      </c>
      <c r="C149" s="86" t="s">
        <v>1224</v>
      </c>
      <c r="D149" s="99" t="s">
        <v>29</v>
      </c>
      <c r="E149" s="99" t="s">
        <v>1177</v>
      </c>
      <c r="F149" s="99"/>
      <c r="G149" s="99" t="s">
        <v>912</v>
      </c>
      <c r="H149" s="99" t="s">
        <v>176</v>
      </c>
      <c r="I149" s="96">
        <v>171.99999999999997</v>
      </c>
      <c r="J149" s="98">
        <v>18670</v>
      </c>
      <c r="K149" s="86"/>
      <c r="L149" s="96">
        <v>136.64146999999997</v>
      </c>
      <c r="M149" s="97">
        <v>8.2211612441878651E-7</v>
      </c>
      <c r="N149" s="97">
        <v>1.6640328150521651E-3</v>
      </c>
      <c r="O149" s="97">
        <f>L149/'סכום נכסי הקרן'!$C$42</f>
        <v>2.2302000385273816E-4</v>
      </c>
    </row>
    <row r="150" spans="2:15" s="134" customFormat="1">
      <c r="B150" s="89" t="s">
        <v>1225</v>
      </c>
      <c r="C150" s="86" t="s">
        <v>1226</v>
      </c>
      <c r="D150" s="99" t="s">
        <v>1176</v>
      </c>
      <c r="E150" s="99" t="s">
        <v>1177</v>
      </c>
      <c r="F150" s="99"/>
      <c r="G150" s="99" t="s">
        <v>735</v>
      </c>
      <c r="H150" s="99" t="s">
        <v>174</v>
      </c>
      <c r="I150" s="96">
        <v>148.99999999999997</v>
      </c>
      <c r="J150" s="98">
        <v>12617</v>
      </c>
      <c r="K150" s="96">
        <v>0.50674999999999992</v>
      </c>
      <c r="L150" s="96">
        <v>69.123329999999982</v>
      </c>
      <c r="M150" s="97">
        <v>1.4468463745025503E-6</v>
      </c>
      <c r="N150" s="97">
        <v>8.4179048575575021E-4</v>
      </c>
      <c r="O150" s="97">
        <f>L150/'סכום נכסי הקרן'!$C$42</f>
        <v>1.1281996104779968E-4</v>
      </c>
    </row>
    <row r="151" spans="2:15" s="134" customFormat="1">
      <c r="B151" s="89" t="s">
        <v>1227</v>
      </c>
      <c r="C151" s="86" t="s">
        <v>1228</v>
      </c>
      <c r="D151" s="99" t="s">
        <v>1176</v>
      </c>
      <c r="E151" s="99" t="s">
        <v>1177</v>
      </c>
      <c r="F151" s="99"/>
      <c r="G151" s="99" t="s">
        <v>1229</v>
      </c>
      <c r="H151" s="99" t="s">
        <v>174</v>
      </c>
      <c r="I151" s="96">
        <v>215.99999999999997</v>
      </c>
      <c r="J151" s="98">
        <v>18553</v>
      </c>
      <c r="K151" s="86"/>
      <c r="L151" s="96">
        <v>146.27184999999997</v>
      </c>
      <c r="M151" s="97">
        <v>8.4336981811035311E-8</v>
      </c>
      <c r="N151" s="97">
        <v>1.7813124984559082E-3</v>
      </c>
      <c r="O151" s="97">
        <f>L151/'סכום נכסי הקרן'!$C$42</f>
        <v>2.3873827287240935E-4</v>
      </c>
    </row>
    <row r="152" spans="2:15" s="134" customFormat="1">
      <c r="B152" s="89" t="s">
        <v>1230</v>
      </c>
      <c r="C152" s="86" t="s">
        <v>1231</v>
      </c>
      <c r="D152" s="99" t="s">
        <v>1182</v>
      </c>
      <c r="E152" s="99" t="s">
        <v>1177</v>
      </c>
      <c r="F152" s="99"/>
      <c r="G152" s="99" t="s">
        <v>1179</v>
      </c>
      <c r="H152" s="99" t="s">
        <v>174</v>
      </c>
      <c r="I152" s="96">
        <v>199.99999999999997</v>
      </c>
      <c r="J152" s="98">
        <v>111565</v>
      </c>
      <c r="K152" s="86"/>
      <c r="L152" s="96">
        <v>814.42450999999994</v>
      </c>
      <c r="M152" s="97">
        <v>5.7314436095084355E-7</v>
      </c>
      <c r="N152" s="97">
        <v>9.9181391273292091E-3</v>
      </c>
      <c r="O152" s="97">
        <f>L152/'סכום נכסי הקרן'!$C$42</f>
        <v>1.3292667105964566E-3</v>
      </c>
    </row>
    <row r="153" spans="2:15" s="134" customFormat="1">
      <c r="B153" s="89" t="s">
        <v>1232</v>
      </c>
      <c r="C153" s="86" t="s">
        <v>1233</v>
      </c>
      <c r="D153" s="99" t="s">
        <v>1182</v>
      </c>
      <c r="E153" s="99" t="s">
        <v>1177</v>
      </c>
      <c r="F153" s="99"/>
      <c r="G153" s="99" t="s">
        <v>1229</v>
      </c>
      <c r="H153" s="99" t="s">
        <v>174</v>
      </c>
      <c r="I153" s="96">
        <v>62.999999999999993</v>
      </c>
      <c r="J153" s="98">
        <v>169980</v>
      </c>
      <c r="K153" s="86"/>
      <c r="L153" s="96">
        <v>390.86902000000003</v>
      </c>
      <c r="M153" s="97">
        <v>1.2983616423709266E-7</v>
      </c>
      <c r="N153" s="97">
        <v>4.7600400937378761E-3</v>
      </c>
      <c r="O153" s="97">
        <f>L153/'סכום נכסי הקרן'!$C$42</f>
        <v>6.3795866910913658E-4</v>
      </c>
    </row>
    <row r="154" spans="2:15" s="134" customFormat="1">
      <c r="B154" s="89" t="s">
        <v>1234</v>
      </c>
      <c r="C154" s="86" t="s">
        <v>1235</v>
      </c>
      <c r="D154" s="99" t="s">
        <v>1176</v>
      </c>
      <c r="E154" s="99" t="s">
        <v>1177</v>
      </c>
      <c r="F154" s="99"/>
      <c r="G154" s="99" t="s">
        <v>1236</v>
      </c>
      <c r="H154" s="99" t="s">
        <v>174</v>
      </c>
      <c r="I154" s="96">
        <v>744.99999999999989</v>
      </c>
      <c r="J154" s="98">
        <v>9800</v>
      </c>
      <c r="K154" s="86"/>
      <c r="L154" s="96">
        <v>266.48649999999992</v>
      </c>
      <c r="M154" s="97">
        <v>8.65914373818873E-7</v>
      </c>
      <c r="N154" s="97">
        <v>3.2452979375031514E-3</v>
      </c>
      <c r="O154" s="97">
        <f>L154/'סכום נכסי הקרן'!$C$42</f>
        <v>4.349471668937893E-4</v>
      </c>
    </row>
    <row r="155" spans="2:15" s="134" customFormat="1">
      <c r="B155" s="89" t="s">
        <v>1237</v>
      </c>
      <c r="C155" s="86" t="s">
        <v>1238</v>
      </c>
      <c r="D155" s="99" t="s">
        <v>1182</v>
      </c>
      <c r="E155" s="99" t="s">
        <v>1177</v>
      </c>
      <c r="F155" s="99"/>
      <c r="G155" s="99" t="s">
        <v>1239</v>
      </c>
      <c r="H155" s="99" t="s">
        <v>174</v>
      </c>
      <c r="I155" s="96">
        <v>467.99999999999994</v>
      </c>
      <c r="J155" s="98">
        <v>18511</v>
      </c>
      <c r="K155" s="86"/>
      <c r="L155" s="96">
        <v>316.20489999999995</v>
      </c>
      <c r="M155" s="97">
        <v>9.5216044798742154E-8</v>
      </c>
      <c r="N155" s="97">
        <v>3.8507733404821273E-3</v>
      </c>
      <c r="O155" s="97">
        <f>L155/'סכום נכסי הקרן'!$C$42</f>
        <v>5.1609528217352082E-4</v>
      </c>
    </row>
    <row r="156" spans="2:15" s="134" customFormat="1">
      <c r="B156" s="89" t="s">
        <v>1240</v>
      </c>
      <c r="C156" s="86" t="s">
        <v>1241</v>
      </c>
      <c r="D156" s="99" t="s">
        <v>1176</v>
      </c>
      <c r="E156" s="99" t="s">
        <v>1177</v>
      </c>
      <c r="F156" s="99"/>
      <c r="G156" s="99" t="s">
        <v>824</v>
      </c>
      <c r="H156" s="99" t="s">
        <v>174</v>
      </c>
      <c r="I156" s="96">
        <v>662.99999999999989</v>
      </c>
      <c r="J156" s="98">
        <v>9163</v>
      </c>
      <c r="K156" s="86"/>
      <c r="L156" s="96">
        <v>221.74001999999996</v>
      </c>
      <c r="M156" s="97">
        <v>2.5040685448540423E-6</v>
      </c>
      <c r="N156" s="97">
        <v>2.7003710490696815E-3</v>
      </c>
      <c r="O156" s="97">
        <f>L156/'סכום נכסי הקרן'!$C$42</f>
        <v>3.6191399371439896E-4</v>
      </c>
    </row>
    <row r="157" spans="2:15" s="134" customFormat="1">
      <c r="B157" s="89" t="s">
        <v>1242</v>
      </c>
      <c r="C157" s="86" t="s">
        <v>1243</v>
      </c>
      <c r="D157" s="99" t="s">
        <v>134</v>
      </c>
      <c r="E157" s="99" t="s">
        <v>1177</v>
      </c>
      <c r="F157" s="99"/>
      <c r="G157" s="99" t="s">
        <v>1229</v>
      </c>
      <c r="H157" s="99" t="s">
        <v>177</v>
      </c>
      <c r="I157" s="96">
        <v>619.99999999999989</v>
      </c>
      <c r="J157" s="98">
        <v>6102</v>
      </c>
      <c r="K157" s="86"/>
      <c r="L157" s="96">
        <v>181.87926000000002</v>
      </c>
      <c r="M157" s="97">
        <v>7.4136287439587433E-6</v>
      </c>
      <c r="N157" s="97">
        <v>2.2149429233848605E-3</v>
      </c>
      <c r="O157" s="97">
        <f>L157/'סכום נכסי הקרן'!$C$42</f>
        <v>2.9685507090880373E-4</v>
      </c>
    </row>
    <row r="158" spans="2:15" s="134" customFormat="1">
      <c r="B158" s="89" t="s">
        <v>1244</v>
      </c>
      <c r="C158" s="86" t="s">
        <v>1245</v>
      </c>
      <c r="D158" s="99" t="s">
        <v>1176</v>
      </c>
      <c r="E158" s="99" t="s">
        <v>1177</v>
      </c>
      <c r="F158" s="99"/>
      <c r="G158" s="99" t="s">
        <v>1246</v>
      </c>
      <c r="H158" s="99" t="s">
        <v>174</v>
      </c>
      <c r="I158" s="96">
        <v>2280.9999999999995</v>
      </c>
      <c r="J158" s="98">
        <v>686</v>
      </c>
      <c r="K158" s="96">
        <v>4.3959999999999992E-2</v>
      </c>
      <c r="L158" s="96">
        <v>57.15782999999999</v>
      </c>
      <c r="M158" s="97">
        <v>6.7888341893447074E-7</v>
      </c>
      <c r="N158" s="97">
        <v>6.9607348894280114E-4</v>
      </c>
      <c r="O158" s="97">
        <f>L158/'סכום נכסי הקרן'!$C$42</f>
        <v>9.3290415177867695E-5</v>
      </c>
    </row>
    <row r="159" spans="2:15" s="134" customFormat="1">
      <c r="B159" s="89" t="s">
        <v>1247</v>
      </c>
      <c r="C159" s="86" t="s">
        <v>1248</v>
      </c>
      <c r="D159" s="99" t="s">
        <v>1176</v>
      </c>
      <c r="E159" s="99" t="s">
        <v>1177</v>
      </c>
      <c r="F159" s="99"/>
      <c r="G159" s="99" t="s">
        <v>1246</v>
      </c>
      <c r="H159" s="99" t="s">
        <v>174</v>
      </c>
      <c r="I159" s="96">
        <v>5124.9999999999991</v>
      </c>
      <c r="J159" s="98">
        <v>2819</v>
      </c>
      <c r="K159" s="86"/>
      <c r="L159" s="96">
        <v>527.32918999999981</v>
      </c>
      <c r="M159" s="97">
        <v>5.0545624412966683E-7</v>
      </c>
      <c r="N159" s="97">
        <v>6.4218650201500168E-3</v>
      </c>
      <c r="O159" s="97">
        <f>L159/'סכום נכסי הקרן'!$C$42</f>
        <v>8.6068276333283941E-4</v>
      </c>
    </row>
    <row r="160" spans="2:15" s="134" customFormat="1">
      <c r="B160" s="89" t="s">
        <v>1249</v>
      </c>
      <c r="C160" s="86" t="s">
        <v>1250</v>
      </c>
      <c r="D160" s="99" t="s">
        <v>134</v>
      </c>
      <c r="E160" s="99" t="s">
        <v>1177</v>
      </c>
      <c r="F160" s="99"/>
      <c r="G160" s="99" t="s">
        <v>1246</v>
      </c>
      <c r="H160" s="99" t="s">
        <v>177</v>
      </c>
      <c r="I160" s="96">
        <v>10705.999999999998</v>
      </c>
      <c r="J160" s="98">
        <v>189</v>
      </c>
      <c r="K160" s="86"/>
      <c r="L160" s="96">
        <v>97.276589999999985</v>
      </c>
      <c r="M160" s="97">
        <v>6.2577055130084187E-7</v>
      </c>
      <c r="N160" s="97">
        <v>1.1846435631611347E-3</v>
      </c>
      <c r="O160" s="97">
        <f>L160/'סכום נכסי הקרן'!$C$42</f>
        <v>1.5877043387034135E-4</v>
      </c>
    </row>
    <row r="161" spans="2:15" s="134" customFormat="1">
      <c r="B161" s="89" t="s">
        <v>1251</v>
      </c>
      <c r="C161" s="86" t="s">
        <v>1252</v>
      </c>
      <c r="D161" s="99" t="s">
        <v>1176</v>
      </c>
      <c r="E161" s="99" t="s">
        <v>1177</v>
      </c>
      <c r="F161" s="99"/>
      <c r="G161" s="99" t="s">
        <v>1195</v>
      </c>
      <c r="H161" s="99" t="s">
        <v>174</v>
      </c>
      <c r="I161" s="96">
        <v>191.99999999999997</v>
      </c>
      <c r="J161" s="98">
        <v>23956</v>
      </c>
      <c r="K161" s="86"/>
      <c r="L161" s="96">
        <v>167.88364999999996</v>
      </c>
      <c r="M161" s="97">
        <v>7.1855792609811356E-7</v>
      </c>
      <c r="N161" s="97">
        <v>2.0445030539464511E-3</v>
      </c>
      <c r="O161" s="97">
        <f>L161/'סכום נכסי הקרן'!$C$42</f>
        <v>2.7401207166324941E-4</v>
      </c>
    </row>
    <row r="162" spans="2:15" s="134" customFormat="1">
      <c r="B162" s="89" t="s">
        <v>1253</v>
      </c>
      <c r="C162" s="86" t="s">
        <v>1254</v>
      </c>
      <c r="D162" s="99" t="s">
        <v>134</v>
      </c>
      <c r="E162" s="99" t="s">
        <v>1177</v>
      </c>
      <c r="F162" s="99"/>
      <c r="G162" s="99" t="s">
        <v>828</v>
      </c>
      <c r="H162" s="99" t="s">
        <v>177</v>
      </c>
      <c r="I162" s="96">
        <v>1480.9999999999998</v>
      </c>
      <c r="J162" s="98">
        <v>1706</v>
      </c>
      <c r="K162" s="86"/>
      <c r="L162" s="96">
        <v>121.46561999999999</v>
      </c>
      <c r="M162" s="97">
        <v>7.0120722354459189E-7</v>
      </c>
      <c r="N162" s="97">
        <v>1.4792198706633981E-3</v>
      </c>
      <c r="O162" s="97">
        <f>L162/'סכום נכסי הקרן'!$C$42</f>
        <v>1.982506704617217E-4</v>
      </c>
    </row>
    <row r="163" spans="2:15" s="134" customFormat="1">
      <c r="B163" s="89" t="s">
        <v>1255</v>
      </c>
      <c r="C163" s="86" t="s">
        <v>1256</v>
      </c>
      <c r="D163" s="99" t="s">
        <v>1176</v>
      </c>
      <c r="E163" s="99" t="s">
        <v>1177</v>
      </c>
      <c r="F163" s="99"/>
      <c r="G163" s="99" t="s">
        <v>1236</v>
      </c>
      <c r="H163" s="99" t="s">
        <v>174</v>
      </c>
      <c r="I163" s="96">
        <v>69.999999999999986</v>
      </c>
      <c r="J163" s="98">
        <v>49904</v>
      </c>
      <c r="K163" s="86"/>
      <c r="L163" s="96">
        <v>127.50471999999999</v>
      </c>
      <c r="M163" s="97">
        <v>4.3703658825364514E-7</v>
      </c>
      <c r="N163" s="97">
        <v>1.552764604728258E-3</v>
      </c>
      <c r="O163" s="97">
        <f>L163/'סכום נכסי הקרן'!$C$42</f>
        <v>2.0810741530841482E-4</v>
      </c>
    </row>
    <row r="164" spans="2:15" s="134" customFormat="1">
      <c r="B164" s="89" t="s">
        <v>1257</v>
      </c>
      <c r="C164" s="86" t="s">
        <v>1258</v>
      </c>
      <c r="D164" s="99" t="s">
        <v>29</v>
      </c>
      <c r="E164" s="99" t="s">
        <v>1177</v>
      </c>
      <c r="F164" s="99"/>
      <c r="G164" s="99" t="s">
        <v>1246</v>
      </c>
      <c r="H164" s="99" t="s">
        <v>176</v>
      </c>
      <c r="I164" s="96">
        <v>816.99999999999989</v>
      </c>
      <c r="J164" s="98">
        <v>5319</v>
      </c>
      <c r="K164" s="86"/>
      <c r="L164" s="96">
        <v>184.91059999999999</v>
      </c>
      <c r="M164" s="97">
        <v>6.537053454008577E-7</v>
      </c>
      <c r="N164" s="97">
        <v>2.2518588701584148E-3</v>
      </c>
      <c r="O164" s="97">
        <f>L164/'סכום נכסי הקרן'!$C$42</f>
        <v>3.0180268643488782E-4</v>
      </c>
    </row>
    <row r="165" spans="2:15" s="134" customFormat="1">
      <c r="B165" s="89" t="s">
        <v>1259</v>
      </c>
      <c r="C165" s="86" t="s">
        <v>1260</v>
      </c>
      <c r="D165" s="99" t="s">
        <v>1182</v>
      </c>
      <c r="E165" s="99" t="s">
        <v>1177</v>
      </c>
      <c r="F165" s="99"/>
      <c r="G165" s="99" t="s">
        <v>1229</v>
      </c>
      <c r="H165" s="99" t="s">
        <v>174</v>
      </c>
      <c r="I165" s="96">
        <v>13.999999999999998</v>
      </c>
      <c r="J165" s="98">
        <v>202709</v>
      </c>
      <c r="K165" s="86"/>
      <c r="L165" s="96">
        <v>103.58429999999998</v>
      </c>
      <c r="M165" s="97">
        <v>2.9060737252222183E-7</v>
      </c>
      <c r="N165" s="97">
        <v>1.2614594553484238E-3</v>
      </c>
      <c r="O165" s="97">
        <f>L165/'סכום נכסי הקרן'!$C$42</f>
        <v>1.69065591764222E-4</v>
      </c>
    </row>
    <row r="166" spans="2:15" s="134" customFormat="1">
      <c r="B166" s="89" t="s">
        <v>1261</v>
      </c>
      <c r="C166" s="86" t="s">
        <v>1262</v>
      </c>
      <c r="D166" s="99" t="s">
        <v>1176</v>
      </c>
      <c r="E166" s="99" t="s">
        <v>1177</v>
      </c>
      <c r="F166" s="99"/>
      <c r="G166" s="99" t="s">
        <v>735</v>
      </c>
      <c r="H166" s="99" t="s">
        <v>174</v>
      </c>
      <c r="I166" s="96">
        <v>149.99999999999997</v>
      </c>
      <c r="J166" s="98">
        <v>12542</v>
      </c>
      <c r="K166" s="96">
        <v>0.4388399999999999</v>
      </c>
      <c r="L166" s="96">
        <v>69.10544999999999</v>
      </c>
      <c r="M166" s="97">
        <v>9.7172938627048984E-7</v>
      </c>
      <c r="N166" s="97">
        <v>8.4157274141552084E-4</v>
      </c>
      <c r="O166" s="97">
        <f>L166/'סכום נכסי הקרן'!$C$42</f>
        <v>1.1279077812354628E-4</v>
      </c>
    </row>
    <row r="167" spans="2:15" s="134" customFormat="1">
      <c r="B167" s="89" t="s">
        <v>1263</v>
      </c>
      <c r="C167" s="86" t="s">
        <v>1264</v>
      </c>
      <c r="D167" s="99" t="s">
        <v>134</v>
      </c>
      <c r="E167" s="99" t="s">
        <v>1177</v>
      </c>
      <c r="F167" s="99"/>
      <c r="G167" s="99" t="s">
        <v>828</v>
      </c>
      <c r="H167" s="99" t="s">
        <v>177</v>
      </c>
      <c r="I167" s="96">
        <v>11340.999999999998</v>
      </c>
      <c r="J167" s="98">
        <v>578.29999999999995</v>
      </c>
      <c r="K167" s="86"/>
      <c r="L167" s="96">
        <v>315.29987999999997</v>
      </c>
      <c r="M167" s="97">
        <v>5.675454470557935E-7</v>
      </c>
      <c r="N167" s="97">
        <v>3.8397519208627504E-3</v>
      </c>
      <c r="O167" s="97">
        <f>L167/'סכום נכסי הקרן'!$C$42</f>
        <v>5.1461814961715417E-4</v>
      </c>
    </row>
    <row r="168" spans="2:15" s="134" customFormat="1">
      <c r="B168" s="89" t="s">
        <v>1265</v>
      </c>
      <c r="C168" s="86" t="s">
        <v>1266</v>
      </c>
      <c r="D168" s="99" t="s">
        <v>29</v>
      </c>
      <c r="E168" s="99" t="s">
        <v>1177</v>
      </c>
      <c r="F168" s="99"/>
      <c r="G168" s="99" t="s">
        <v>1267</v>
      </c>
      <c r="H168" s="99" t="s">
        <v>176</v>
      </c>
      <c r="I168" s="96">
        <v>1683.9999999999998</v>
      </c>
      <c r="J168" s="98">
        <v>1387</v>
      </c>
      <c r="K168" s="96">
        <v>3.2956299999999992</v>
      </c>
      <c r="L168" s="96">
        <v>102.68287999999997</v>
      </c>
      <c r="M168" s="97">
        <v>2.1738069376560468E-6</v>
      </c>
      <c r="N168" s="97">
        <v>1.2504818768713747E-3</v>
      </c>
      <c r="O168" s="97">
        <f>L168/'סכום נכסי הקרן'!$C$42</f>
        <v>1.6759433496441633E-4</v>
      </c>
    </row>
    <row r="169" spans="2:15" s="134" customFormat="1">
      <c r="B169" s="89" t="s">
        <v>1268</v>
      </c>
      <c r="C169" s="86" t="s">
        <v>1269</v>
      </c>
      <c r="D169" s="99" t="s">
        <v>1176</v>
      </c>
      <c r="E169" s="99" t="s">
        <v>1177</v>
      </c>
      <c r="F169" s="99"/>
      <c r="G169" s="99" t="s">
        <v>1270</v>
      </c>
      <c r="H169" s="99" t="s">
        <v>174</v>
      </c>
      <c r="I169" s="96">
        <v>468.99999999999994</v>
      </c>
      <c r="J169" s="98">
        <v>4440</v>
      </c>
      <c r="K169" s="86"/>
      <c r="L169" s="96">
        <v>76.006139999999988</v>
      </c>
      <c r="M169" s="97">
        <v>2.0097733004428144E-6</v>
      </c>
      <c r="N169" s="97">
        <v>9.256100004299498E-4</v>
      </c>
      <c r="O169" s="97">
        <f>L169/'סכום נכסי הקרן'!$C$42</f>
        <v>1.240537710523149E-4</v>
      </c>
    </row>
    <row r="170" spans="2:15" s="134" customFormat="1">
      <c r="B170" s="89" t="s">
        <v>1271</v>
      </c>
      <c r="C170" s="86" t="s">
        <v>1272</v>
      </c>
      <c r="D170" s="99" t="s">
        <v>1176</v>
      </c>
      <c r="E170" s="99" t="s">
        <v>1177</v>
      </c>
      <c r="F170" s="99"/>
      <c r="G170" s="99" t="s">
        <v>828</v>
      </c>
      <c r="H170" s="99" t="s">
        <v>174</v>
      </c>
      <c r="I170" s="96">
        <v>677.99999999999989</v>
      </c>
      <c r="J170" s="98">
        <v>12643</v>
      </c>
      <c r="K170" s="86"/>
      <c r="L170" s="96">
        <v>312.87631999999996</v>
      </c>
      <c r="M170" s="97">
        <v>3.5479549954237707E-7</v>
      </c>
      <c r="N170" s="97">
        <v>3.8102375767236846E-3</v>
      </c>
      <c r="O170" s="97">
        <f>L170/'סכום נכסי הקרן'!$C$42</f>
        <v>5.1066252501404249E-4</v>
      </c>
    </row>
    <row r="171" spans="2:15" s="134" customFormat="1">
      <c r="B171" s="89" t="s">
        <v>1273</v>
      </c>
      <c r="C171" s="86" t="s">
        <v>1274</v>
      </c>
      <c r="D171" s="99" t="s">
        <v>1275</v>
      </c>
      <c r="E171" s="99" t="s">
        <v>1177</v>
      </c>
      <c r="F171" s="99"/>
      <c r="G171" s="99" t="s">
        <v>828</v>
      </c>
      <c r="H171" s="99" t="s">
        <v>179</v>
      </c>
      <c r="I171" s="96">
        <v>20965.999999999996</v>
      </c>
      <c r="J171" s="98">
        <v>701</v>
      </c>
      <c r="K171" s="86"/>
      <c r="L171" s="96">
        <v>68.372689999999992</v>
      </c>
      <c r="M171" s="97">
        <v>8.2176300610455528E-7</v>
      </c>
      <c r="N171" s="97">
        <v>8.3264912045654239E-4</v>
      </c>
      <c r="O171" s="97">
        <f>L171/'סכום נכסי הקרן'!$C$42</f>
        <v>1.1159480051862786E-4</v>
      </c>
    </row>
    <row r="172" spans="2:15" s="134" customFormat="1">
      <c r="B172" s="89" t="s">
        <v>1276</v>
      </c>
      <c r="C172" s="86" t="s">
        <v>1277</v>
      </c>
      <c r="D172" s="99" t="s">
        <v>1182</v>
      </c>
      <c r="E172" s="99" t="s">
        <v>1177</v>
      </c>
      <c r="F172" s="99"/>
      <c r="G172" s="99" t="s">
        <v>1239</v>
      </c>
      <c r="H172" s="99" t="s">
        <v>174</v>
      </c>
      <c r="I172" s="96">
        <v>1441.9999999999998</v>
      </c>
      <c r="J172" s="98">
        <v>4303</v>
      </c>
      <c r="K172" s="86"/>
      <c r="L172" s="96">
        <v>226.47979999999995</v>
      </c>
      <c r="M172" s="97">
        <v>3.0662046135316425E-7</v>
      </c>
      <c r="N172" s="97">
        <v>2.7580925406207307E-3</v>
      </c>
      <c r="O172" s="97">
        <f>L172/'סכום נכסי הקרן'!$C$42</f>
        <v>3.6965004744582566E-4</v>
      </c>
    </row>
    <row r="173" spans="2:15" s="134" customFormat="1">
      <c r="B173" s="89" t="s">
        <v>1278</v>
      </c>
      <c r="C173" s="86" t="s">
        <v>1279</v>
      </c>
      <c r="D173" s="99" t="s">
        <v>1176</v>
      </c>
      <c r="E173" s="99" t="s">
        <v>1177</v>
      </c>
      <c r="F173" s="99"/>
      <c r="G173" s="99" t="s">
        <v>1246</v>
      </c>
      <c r="H173" s="99" t="s">
        <v>174</v>
      </c>
      <c r="I173" s="96">
        <v>981.99999999999989</v>
      </c>
      <c r="J173" s="98">
        <v>6692</v>
      </c>
      <c r="K173" s="86"/>
      <c r="L173" s="96">
        <v>239.86134999999999</v>
      </c>
      <c r="M173" s="97">
        <v>3.851080832875667E-7</v>
      </c>
      <c r="N173" s="97">
        <v>2.9210543289874785E-3</v>
      </c>
      <c r="O173" s="97">
        <f>L173/'סכום נכסי הקרן'!$C$42</f>
        <v>3.9149080583751757E-4</v>
      </c>
    </row>
    <row r="174" spans="2:15" s="134" customFormat="1">
      <c r="B174" s="89" t="s">
        <v>1280</v>
      </c>
      <c r="C174" s="86" t="s">
        <v>1281</v>
      </c>
      <c r="D174" s="99" t="s">
        <v>1275</v>
      </c>
      <c r="E174" s="99" t="s">
        <v>1177</v>
      </c>
      <c r="F174" s="99"/>
      <c r="G174" s="99" t="s">
        <v>828</v>
      </c>
      <c r="H174" s="99" t="s">
        <v>179</v>
      </c>
      <c r="I174" s="96">
        <v>12333.999999999998</v>
      </c>
      <c r="J174" s="98">
        <v>1354</v>
      </c>
      <c r="K174" s="96">
        <v>1.72</v>
      </c>
      <c r="L174" s="96">
        <v>79.41252999999999</v>
      </c>
      <c r="M174" s="97">
        <v>2.7625314204733296E-7</v>
      </c>
      <c r="N174" s="97">
        <v>9.6709334176743361E-4</v>
      </c>
      <c r="O174" s="97">
        <f>L174/'סכום נכסי הקרן'!$C$42</f>
        <v>1.2961352616124288E-4</v>
      </c>
    </row>
    <row r="175" spans="2:15" s="134" customFormat="1">
      <c r="B175" s="89" t="s">
        <v>1282</v>
      </c>
      <c r="C175" s="86" t="s">
        <v>1283</v>
      </c>
      <c r="D175" s="99" t="s">
        <v>29</v>
      </c>
      <c r="E175" s="99" t="s">
        <v>1177</v>
      </c>
      <c r="F175" s="99"/>
      <c r="G175" s="99" t="s">
        <v>1221</v>
      </c>
      <c r="H175" s="99" t="s">
        <v>176</v>
      </c>
      <c r="I175" s="96">
        <v>973.99999999999989</v>
      </c>
      <c r="J175" s="98">
        <v>3827</v>
      </c>
      <c r="K175" s="86"/>
      <c r="L175" s="96">
        <v>158.60876999999996</v>
      </c>
      <c r="M175" s="97">
        <v>1.7626411916538822E-6</v>
      </c>
      <c r="N175" s="97">
        <v>1.9315526833476059E-3</v>
      </c>
      <c r="O175" s="97">
        <f>L175/'סכום נכסי הקרן'!$C$42</f>
        <v>2.588740336039861E-4</v>
      </c>
    </row>
    <row r="176" spans="2:15" s="134" customFormat="1">
      <c r="B176" s="89" t="s">
        <v>1284</v>
      </c>
      <c r="C176" s="86" t="s">
        <v>1285</v>
      </c>
      <c r="D176" s="99" t="s">
        <v>29</v>
      </c>
      <c r="E176" s="99" t="s">
        <v>1177</v>
      </c>
      <c r="F176" s="99"/>
      <c r="G176" s="99" t="s">
        <v>1246</v>
      </c>
      <c r="H176" s="99" t="s">
        <v>176</v>
      </c>
      <c r="I176" s="96">
        <v>1369.9999999999998</v>
      </c>
      <c r="J176" s="98">
        <v>1143.5</v>
      </c>
      <c r="K176" s="86"/>
      <c r="L176" s="96">
        <v>66.660189999999986</v>
      </c>
      <c r="M176" s="97">
        <v>4.8025779902120441E-7</v>
      </c>
      <c r="N176" s="97">
        <v>8.1179413261297747E-4</v>
      </c>
      <c r="O176" s="97">
        <f>L176/'סכום נכסי הקרן'!$C$42</f>
        <v>1.0879973576560804E-4</v>
      </c>
    </row>
    <row r="177" spans="2:15" s="134" customFormat="1">
      <c r="B177" s="89" t="s">
        <v>1286</v>
      </c>
      <c r="C177" s="86" t="s">
        <v>1287</v>
      </c>
      <c r="D177" s="99" t="s">
        <v>1182</v>
      </c>
      <c r="E177" s="99" t="s">
        <v>1177</v>
      </c>
      <c r="F177" s="99"/>
      <c r="G177" s="99" t="s">
        <v>1942</v>
      </c>
      <c r="H177" s="99" t="s">
        <v>174</v>
      </c>
      <c r="I177" s="96">
        <v>447.99999999999994</v>
      </c>
      <c r="J177" s="98">
        <v>4763</v>
      </c>
      <c r="K177" s="86"/>
      <c r="L177" s="96">
        <v>77.884579999999985</v>
      </c>
      <c r="M177" s="97">
        <v>8.2168949190463437E-7</v>
      </c>
      <c r="N177" s="97">
        <v>9.4848582137293722E-4</v>
      </c>
      <c r="O177" s="97">
        <f>L177/'סכום נכסי הקרן'!$C$42</f>
        <v>1.2711967553970908E-4</v>
      </c>
    </row>
    <row r="178" spans="2:15" s="134" customFormat="1">
      <c r="B178" s="89" t="s">
        <v>1288</v>
      </c>
      <c r="C178" s="86" t="s">
        <v>1289</v>
      </c>
      <c r="D178" s="99" t="s">
        <v>29</v>
      </c>
      <c r="E178" s="99" t="s">
        <v>1177</v>
      </c>
      <c r="F178" s="99"/>
      <c r="G178" s="99" t="s">
        <v>1290</v>
      </c>
      <c r="H178" s="99" t="s">
        <v>176</v>
      </c>
      <c r="I178" s="96">
        <v>290.99999999999994</v>
      </c>
      <c r="J178" s="98">
        <v>6287</v>
      </c>
      <c r="K178" s="86"/>
      <c r="L178" s="96">
        <v>77.847769999999983</v>
      </c>
      <c r="M178" s="97">
        <v>4.2532274951823638E-7</v>
      </c>
      <c r="N178" s="97">
        <v>9.4803754569263256E-4</v>
      </c>
      <c r="O178" s="97">
        <f>L178/'סכום נכסי הקרן'!$C$42</f>
        <v>1.270595959288719E-4</v>
      </c>
    </row>
    <row r="179" spans="2:15" s="134" customFormat="1">
      <c r="B179" s="89" t="s">
        <v>1291</v>
      </c>
      <c r="C179" s="86" t="s">
        <v>1292</v>
      </c>
      <c r="D179" s="99" t="s">
        <v>29</v>
      </c>
      <c r="E179" s="99" t="s">
        <v>1177</v>
      </c>
      <c r="F179" s="99"/>
      <c r="G179" s="99" t="s">
        <v>1179</v>
      </c>
      <c r="H179" s="99" t="s">
        <v>176</v>
      </c>
      <c r="I179" s="96">
        <v>456.99999999999994</v>
      </c>
      <c r="J179" s="98">
        <v>4556</v>
      </c>
      <c r="K179" s="86"/>
      <c r="L179" s="96">
        <v>88.595100000000002</v>
      </c>
      <c r="M179" s="97">
        <v>2.4775613046386768E-6</v>
      </c>
      <c r="N179" s="97">
        <v>1.0789195524084168E-3</v>
      </c>
      <c r="O179" s="97">
        <f>L179/'סכום נכסי הקרן'!$C$42</f>
        <v>1.446009000293522E-4</v>
      </c>
    </row>
    <row r="180" spans="2:15" s="134" customFormat="1">
      <c r="B180" s="89" t="s">
        <v>1293</v>
      </c>
      <c r="C180" s="86" t="s">
        <v>1294</v>
      </c>
      <c r="D180" s="99" t="s">
        <v>1176</v>
      </c>
      <c r="E180" s="99" t="s">
        <v>1177</v>
      </c>
      <c r="F180" s="99"/>
      <c r="G180" s="99" t="s">
        <v>1295</v>
      </c>
      <c r="H180" s="99" t="s">
        <v>174</v>
      </c>
      <c r="I180" s="96">
        <v>537.99999999999989</v>
      </c>
      <c r="J180" s="98">
        <v>4954</v>
      </c>
      <c r="K180" s="86"/>
      <c r="L180" s="96">
        <v>97.281689999999983</v>
      </c>
      <c r="M180" s="97">
        <v>7.6695324268985701E-7</v>
      </c>
      <c r="N180" s="97">
        <v>1.1847056714460995E-3</v>
      </c>
      <c r="O180" s="97">
        <f>L180/'סכום נכסי הקרן'!$C$42</f>
        <v>1.5877875785880288E-4</v>
      </c>
    </row>
    <row r="181" spans="2:15" s="134" customFormat="1">
      <c r="B181" s="89" t="s">
        <v>1296</v>
      </c>
      <c r="C181" s="86" t="s">
        <v>1297</v>
      </c>
      <c r="D181" s="99" t="s">
        <v>29</v>
      </c>
      <c r="E181" s="99" t="s">
        <v>1177</v>
      </c>
      <c r="F181" s="99"/>
      <c r="G181" s="99" t="s">
        <v>1295</v>
      </c>
      <c r="H181" s="99" t="s">
        <v>176</v>
      </c>
      <c r="I181" s="96">
        <v>990.99999999999989</v>
      </c>
      <c r="J181" s="98">
        <v>2795</v>
      </c>
      <c r="K181" s="86"/>
      <c r="L181" s="96">
        <v>117.85967999999998</v>
      </c>
      <c r="M181" s="97">
        <v>8.0302302856689752E-7</v>
      </c>
      <c r="N181" s="97">
        <v>1.4353063904504787E-3</v>
      </c>
      <c r="O181" s="97">
        <f>L181/'סכום נכסי הקרן'!$C$42</f>
        <v>1.9236521890230314E-4</v>
      </c>
    </row>
    <row r="182" spans="2:15" s="134" customFormat="1">
      <c r="B182" s="89" t="s">
        <v>1298</v>
      </c>
      <c r="C182" s="86" t="s">
        <v>1299</v>
      </c>
      <c r="D182" s="99" t="s">
        <v>29</v>
      </c>
      <c r="E182" s="99" t="s">
        <v>1177</v>
      </c>
      <c r="F182" s="99"/>
      <c r="G182" s="99" t="s">
        <v>1221</v>
      </c>
      <c r="H182" s="99" t="s">
        <v>176</v>
      </c>
      <c r="I182" s="96">
        <v>364.99999999999994</v>
      </c>
      <c r="J182" s="98">
        <v>9318</v>
      </c>
      <c r="K182" s="86"/>
      <c r="L182" s="96">
        <v>144.71893</v>
      </c>
      <c r="M182" s="97">
        <v>3.7244897959183667E-6</v>
      </c>
      <c r="N182" s="97">
        <v>1.7624008910269867E-3</v>
      </c>
      <c r="O182" s="97">
        <f>L182/'סכום נכסי הקרן'!$C$42</f>
        <v>2.3620366735050603E-4</v>
      </c>
    </row>
    <row r="183" spans="2:15" s="134" customFormat="1">
      <c r="B183" s="89" t="s">
        <v>1300</v>
      </c>
      <c r="C183" s="86" t="s">
        <v>1301</v>
      </c>
      <c r="D183" s="99" t="s">
        <v>29</v>
      </c>
      <c r="E183" s="99" t="s">
        <v>1177</v>
      </c>
      <c r="F183" s="99"/>
      <c r="G183" s="99" t="s">
        <v>828</v>
      </c>
      <c r="H183" s="99" t="s">
        <v>176</v>
      </c>
      <c r="I183" s="96">
        <v>3820.9999999999995</v>
      </c>
      <c r="J183" s="98">
        <v>1590.6</v>
      </c>
      <c r="K183" s="86"/>
      <c r="L183" s="96">
        <v>258.61148999999995</v>
      </c>
      <c r="M183" s="97">
        <v>1.0514048275022891E-6</v>
      </c>
      <c r="N183" s="97">
        <v>3.1493953168795301E-3</v>
      </c>
      <c r="O183" s="97">
        <f>L183/'סכום נכסי הקרן'!$C$42</f>
        <v>4.2209393309485292E-4</v>
      </c>
    </row>
    <row r="184" spans="2:15" s="134" customFormat="1">
      <c r="B184" s="89" t="s">
        <v>1302</v>
      </c>
      <c r="C184" s="86" t="s">
        <v>1303</v>
      </c>
      <c r="D184" s="99" t="s">
        <v>29</v>
      </c>
      <c r="E184" s="99" t="s">
        <v>1177</v>
      </c>
      <c r="F184" s="99"/>
      <c r="G184" s="99" t="s">
        <v>1239</v>
      </c>
      <c r="H184" s="99" t="s">
        <v>181</v>
      </c>
      <c r="I184" s="96">
        <v>6128.9999999999991</v>
      </c>
      <c r="J184" s="98">
        <v>6926</v>
      </c>
      <c r="K184" s="86"/>
      <c r="L184" s="96">
        <v>173.53336999999996</v>
      </c>
      <c r="M184" s="97">
        <v>1.9948601985959258E-6</v>
      </c>
      <c r="N184" s="97">
        <v>2.1133058813447257E-3</v>
      </c>
      <c r="O184" s="97">
        <f>L184/'סכום נכסי הקרן'!$C$42</f>
        <v>2.8323328815167632E-4</v>
      </c>
    </row>
    <row r="185" spans="2:15" s="134" customFormat="1">
      <c r="B185" s="89" t="s">
        <v>1304</v>
      </c>
      <c r="C185" s="86" t="s">
        <v>1305</v>
      </c>
      <c r="D185" s="99" t="s">
        <v>1182</v>
      </c>
      <c r="E185" s="99" t="s">
        <v>1177</v>
      </c>
      <c r="F185" s="99"/>
      <c r="G185" s="99" t="s">
        <v>1229</v>
      </c>
      <c r="H185" s="99" t="s">
        <v>174</v>
      </c>
      <c r="I185" s="96">
        <v>181.99999999999997</v>
      </c>
      <c r="J185" s="98">
        <v>12019</v>
      </c>
      <c r="K185" s="86"/>
      <c r="L185" s="96">
        <v>79.842219999999983</v>
      </c>
      <c r="M185" s="97">
        <v>1.3251034989561751E-6</v>
      </c>
      <c r="N185" s="97">
        <v>9.7232614744714231E-4</v>
      </c>
      <c r="O185" s="97">
        <f>L185/'סכום נכסי הקרן'!$C$42</f>
        <v>1.3031484667144731E-4</v>
      </c>
    </row>
    <row r="186" spans="2:15" s="134" customFormat="1">
      <c r="B186" s="89" t="s">
        <v>1306</v>
      </c>
      <c r="C186" s="86" t="s">
        <v>1307</v>
      </c>
      <c r="D186" s="99" t="s">
        <v>1176</v>
      </c>
      <c r="E186" s="99" t="s">
        <v>1177</v>
      </c>
      <c r="F186" s="99"/>
      <c r="G186" s="99" t="s">
        <v>828</v>
      </c>
      <c r="H186" s="99" t="s">
        <v>174</v>
      </c>
      <c r="I186" s="96">
        <v>812.99999999999989</v>
      </c>
      <c r="J186" s="98">
        <v>8273</v>
      </c>
      <c r="K186" s="86"/>
      <c r="L186" s="96">
        <v>245.49713999999994</v>
      </c>
      <c r="M186" s="97">
        <v>1.920245139713289E-7</v>
      </c>
      <c r="N186" s="97">
        <v>2.9896875155211331E-3</v>
      </c>
      <c r="O186" s="97">
        <f>L186/'סכום נכסי הקרן'!$C$42</f>
        <v>4.0068928641236217E-4</v>
      </c>
    </row>
    <row r="187" spans="2:15" s="134" customFormat="1">
      <c r="B187" s="89" t="s">
        <v>1308</v>
      </c>
      <c r="C187" s="86" t="s">
        <v>1309</v>
      </c>
      <c r="D187" s="99" t="s">
        <v>1182</v>
      </c>
      <c r="E187" s="99" t="s">
        <v>1177</v>
      </c>
      <c r="F187" s="99"/>
      <c r="G187" s="99" t="s">
        <v>1239</v>
      </c>
      <c r="H187" s="99" t="s">
        <v>174</v>
      </c>
      <c r="I187" s="96">
        <v>1289.9999999999998</v>
      </c>
      <c r="J187" s="98">
        <v>19432</v>
      </c>
      <c r="K187" s="86"/>
      <c r="L187" s="96">
        <v>914.95571999999981</v>
      </c>
      <c r="M187" s="97">
        <v>5.378123342890498E-7</v>
      </c>
      <c r="N187" s="97">
        <v>1.1142417762335845E-2</v>
      </c>
      <c r="O187" s="97">
        <f>L187/'סכום נכסי הקרן'!$C$42</f>
        <v>1.4933491874720376E-3</v>
      </c>
    </row>
    <row r="188" spans="2:15" s="134" customFormat="1">
      <c r="B188" s="89" t="s">
        <v>1310</v>
      </c>
      <c r="C188" s="86" t="s">
        <v>1311</v>
      </c>
      <c r="D188" s="99" t="s">
        <v>1176</v>
      </c>
      <c r="E188" s="99" t="s">
        <v>1177</v>
      </c>
      <c r="F188" s="99"/>
      <c r="G188" s="99" t="s">
        <v>1295</v>
      </c>
      <c r="H188" s="99" t="s">
        <v>174</v>
      </c>
      <c r="I188" s="96">
        <v>221.99999999999997</v>
      </c>
      <c r="J188" s="98">
        <v>18641</v>
      </c>
      <c r="K188" s="86"/>
      <c r="L188" s="96">
        <v>151.04802999999998</v>
      </c>
      <c r="M188" s="97">
        <v>7.4739062954015601E-7</v>
      </c>
      <c r="N188" s="97">
        <v>1.8394772726682748E-3</v>
      </c>
      <c r="O188" s="97">
        <f>L188/'סכום נכסי הקרן'!$C$42</f>
        <v>2.4653373703128714E-4</v>
      </c>
    </row>
    <row r="189" spans="2:15" s="134" customFormat="1">
      <c r="B189" s="89" t="s">
        <v>1312</v>
      </c>
      <c r="C189" s="86" t="s">
        <v>1313</v>
      </c>
      <c r="D189" s="99" t="s">
        <v>134</v>
      </c>
      <c r="E189" s="99" t="s">
        <v>1177</v>
      </c>
      <c r="F189" s="99"/>
      <c r="G189" s="99" t="s">
        <v>1270</v>
      </c>
      <c r="H189" s="99" t="s">
        <v>177</v>
      </c>
      <c r="I189" s="96">
        <v>4544.9999999999991</v>
      </c>
      <c r="J189" s="98">
        <v>362</v>
      </c>
      <c r="K189" s="86"/>
      <c r="L189" s="96">
        <v>79.097320000000011</v>
      </c>
      <c r="M189" s="97">
        <v>3.1508364891873586E-7</v>
      </c>
      <c r="N189" s="97">
        <v>9.6325468441375785E-4</v>
      </c>
      <c r="O189" s="97">
        <f>L189/'סכום נכסי הקרן'!$C$42</f>
        <v>1.2909905470968123E-4</v>
      </c>
    </row>
    <row r="190" spans="2:15" s="134" customFormat="1">
      <c r="B190" s="89" t="s">
        <v>1314</v>
      </c>
      <c r="C190" s="86" t="s">
        <v>1315</v>
      </c>
      <c r="D190" s="99" t="s">
        <v>1176</v>
      </c>
      <c r="E190" s="99" t="s">
        <v>1177</v>
      </c>
      <c r="F190" s="99"/>
      <c r="G190" s="99" t="s">
        <v>1236</v>
      </c>
      <c r="H190" s="99" t="s">
        <v>174</v>
      </c>
      <c r="I190" s="96">
        <v>217.99999999999997</v>
      </c>
      <c r="J190" s="98">
        <v>22057</v>
      </c>
      <c r="K190" s="86"/>
      <c r="L190" s="96">
        <v>175.50754999999995</v>
      </c>
      <c r="M190" s="97">
        <v>5.7715001611770837E-7</v>
      </c>
      <c r="N190" s="97">
        <v>2.1373476331117383E-3</v>
      </c>
      <c r="O190" s="97">
        <f>L190/'סכום נכסי הקרן'!$C$42</f>
        <v>2.8645545512050353E-4</v>
      </c>
    </row>
    <row r="191" spans="2:15" s="134" customFormat="1">
      <c r="B191" s="89" t="s">
        <v>1316</v>
      </c>
      <c r="C191" s="86" t="s">
        <v>1317</v>
      </c>
      <c r="D191" s="99" t="s">
        <v>1176</v>
      </c>
      <c r="E191" s="99" t="s">
        <v>1177</v>
      </c>
      <c r="F191" s="99"/>
      <c r="G191" s="99" t="s">
        <v>1246</v>
      </c>
      <c r="H191" s="99" t="s">
        <v>174</v>
      </c>
      <c r="I191" s="96">
        <v>1566.9999999999998</v>
      </c>
      <c r="J191" s="98">
        <v>1038</v>
      </c>
      <c r="K191" s="96">
        <v>2.41E-2</v>
      </c>
      <c r="L191" s="96">
        <v>59.392979999999987</v>
      </c>
      <c r="M191" s="97">
        <v>4.8505472323931158E-7</v>
      </c>
      <c r="N191" s="97">
        <v>7.2329335818574654E-4</v>
      </c>
      <c r="O191" s="97">
        <f>L191/'סכום נכסי הקרן'!$C$42</f>
        <v>9.6938525532736143E-5</v>
      </c>
    </row>
    <row r="192" spans="2:15" s="134" customFormat="1">
      <c r="B192" s="89" t="s">
        <v>1318</v>
      </c>
      <c r="C192" s="86" t="s">
        <v>1319</v>
      </c>
      <c r="D192" s="99" t="s">
        <v>1176</v>
      </c>
      <c r="E192" s="99" t="s">
        <v>1177</v>
      </c>
      <c r="F192" s="99"/>
      <c r="G192" s="99" t="s">
        <v>1246</v>
      </c>
      <c r="H192" s="99" t="s">
        <v>174</v>
      </c>
      <c r="I192" s="96">
        <v>356.99999999999994</v>
      </c>
      <c r="J192" s="98">
        <v>10420</v>
      </c>
      <c r="K192" s="86"/>
      <c r="L192" s="96">
        <v>135.77780999999996</v>
      </c>
      <c r="M192" s="97">
        <v>1.0485268438388457E-7</v>
      </c>
      <c r="N192" s="97">
        <v>1.6535150814457572E-3</v>
      </c>
      <c r="O192" s="97">
        <f>L192/'סכום נכסי הקרן'!$C$42</f>
        <v>2.2161037721063999E-4</v>
      </c>
    </row>
    <row r="193" spans="2:15" s="134" customFormat="1">
      <c r="B193" s="89" t="s">
        <v>1320</v>
      </c>
      <c r="C193" s="86" t="s">
        <v>1321</v>
      </c>
      <c r="D193" s="99" t="s">
        <v>134</v>
      </c>
      <c r="E193" s="99" t="s">
        <v>1177</v>
      </c>
      <c r="F193" s="99"/>
      <c r="G193" s="99" t="s">
        <v>1179</v>
      </c>
      <c r="H193" s="99" t="s">
        <v>177</v>
      </c>
      <c r="I193" s="96">
        <v>1853.9999999999998</v>
      </c>
      <c r="J193" s="98">
        <v>779</v>
      </c>
      <c r="K193" s="86"/>
      <c r="L193" s="96">
        <v>69.43307999999999</v>
      </c>
      <c r="M193" s="97">
        <v>2.7236683380602859E-6</v>
      </c>
      <c r="N193" s="97">
        <v>8.4556265071022865E-4</v>
      </c>
      <c r="O193" s="97">
        <f>L193/'סכום נכסי הקרן'!$C$42</f>
        <v>1.1332552093524373E-4</v>
      </c>
    </row>
    <row r="194" spans="2:15" s="134" customFormat="1">
      <c r="B194" s="89" t="s">
        <v>1322</v>
      </c>
      <c r="C194" s="86" t="s">
        <v>1323</v>
      </c>
      <c r="D194" s="99" t="s">
        <v>134</v>
      </c>
      <c r="E194" s="99" t="s">
        <v>1177</v>
      </c>
      <c r="F194" s="99"/>
      <c r="G194" s="99" t="s">
        <v>1246</v>
      </c>
      <c r="H194" s="99" t="s">
        <v>177</v>
      </c>
      <c r="I194" s="96">
        <v>28356.999999999996</v>
      </c>
      <c r="J194" s="98">
        <v>63.05</v>
      </c>
      <c r="K194" s="86"/>
      <c r="L194" s="96">
        <v>85.95371999999999</v>
      </c>
      <c r="M194" s="97">
        <v>3.9421420348435735E-7</v>
      </c>
      <c r="N194" s="97">
        <v>1.0467525755966003E-3</v>
      </c>
      <c r="O194" s="97">
        <f>L194/'סכום נכסי הקרן'!$C$42</f>
        <v>1.402897595112024E-4</v>
      </c>
    </row>
    <row r="195" spans="2:15" s="134" customFormat="1">
      <c r="B195" s="89" t="s">
        <v>1324</v>
      </c>
      <c r="C195" s="86" t="s">
        <v>1325</v>
      </c>
      <c r="D195" s="99" t="s">
        <v>1176</v>
      </c>
      <c r="E195" s="99" t="s">
        <v>1177</v>
      </c>
      <c r="F195" s="99"/>
      <c r="G195" s="99" t="s">
        <v>1295</v>
      </c>
      <c r="H195" s="99" t="s">
        <v>174</v>
      </c>
      <c r="I195" s="96">
        <v>138.99999999999997</v>
      </c>
      <c r="J195" s="98">
        <v>29543</v>
      </c>
      <c r="K195" s="86"/>
      <c r="L195" s="96">
        <v>149.88640999999998</v>
      </c>
      <c r="M195" s="97">
        <v>4.8681487648685295E-7</v>
      </c>
      <c r="N195" s="97">
        <v>1.8253309538485132E-3</v>
      </c>
      <c r="O195" s="97">
        <f>L195/'סכום נכסי הקרן'!$C$42</f>
        <v>2.4463779360448255E-4</v>
      </c>
    </row>
    <row r="196" spans="2:15" s="134" customFormat="1">
      <c r="B196" s="89" t="s">
        <v>1326</v>
      </c>
      <c r="C196" s="86" t="s">
        <v>1327</v>
      </c>
      <c r="D196" s="99" t="s">
        <v>1176</v>
      </c>
      <c r="E196" s="99" t="s">
        <v>1177</v>
      </c>
      <c r="F196" s="99"/>
      <c r="G196" s="99" t="s">
        <v>1179</v>
      </c>
      <c r="H196" s="99" t="s">
        <v>174</v>
      </c>
      <c r="I196" s="96">
        <v>341.99999999999994</v>
      </c>
      <c r="J196" s="98">
        <v>19652</v>
      </c>
      <c r="K196" s="86"/>
      <c r="L196" s="96">
        <v>245.31591999999995</v>
      </c>
      <c r="M196" s="97">
        <v>3.3197590521209621E-7</v>
      </c>
      <c r="N196" s="97">
        <v>2.9874806011287182E-3</v>
      </c>
      <c r="O196" s="97">
        <f>L196/'סכום נכסי הקרן'!$C$42</f>
        <v>4.0039350735569519E-4</v>
      </c>
    </row>
    <row r="197" spans="2:15" s="134" customFormat="1">
      <c r="B197" s="89" t="s">
        <v>1328</v>
      </c>
      <c r="C197" s="86" t="s">
        <v>1329</v>
      </c>
      <c r="D197" s="99" t="s">
        <v>1176</v>
      </c>
      <c r="E197" s="99" t="s">
        <v>1177</v>
      </c>
      <c r="F197" s="99"/>
      <c r="G197" s="99" t="s">
        <v>1195</v>
      </c>
      <c r="H197" s="99" t="s">
        <v>174</v>
      </c>
      <c r="I197" s="96">
        <v>439.99999999999994</v>
      </c>
      <c r="J197" s="98">
        <v>6070</v>
      </c>
      <c r="K197" s="96">
        <v>0.77235999999999994</v>
      </c>
      <c r="L197" s="96">
        <v>98.255079999999992</v>
      </c>
      <c r="M197" s="97">
        <v>1.6355029642825874E-7</v>
      </c>
      <c r="N197" s="97">
        <v>1.1965597074268574E-3</v>
      </c>
      <c r="O197" s="97">
        <f>L197/'סכום נכסי הקרן'!$C$42</f>
        <v>1.6036748082519237E-4</v>
      </c>
    </row>
    <row r="198" spans="2:15" s="134" customFormat="1">
      <c r="B198" s="89" t="s">
        <v>1330</v>
      </c>
      <c r="C198" s="86" t="s">
        <v>1331</v>
      </c>
      <c r="D198" s="99" t="s">
        <v>1182</v>
      </c>
      <c r="E198" s="99" t="s">
        <v>1177</v>
      </c>
      <c r="F198" s="99"/>
      <c r="G198" s="99" t="s">
        <v>1332</v>
      </c>
      <c r="H198" s="99" t="s">
        <v>174</v>
      </c>
      <c r="I198" s="96">
        <v>1430.9999999999998</v>
      </c>
      <c r="J198" s="98">
        <v>9861</v>
      </c>
      <c r="K198" s="86"/>
      <c r="L198" s="96">
        <v>515.05481999999995</v>
      </c>
      <c r="M198" s="97">
        <v>1.8625058114687901E-7</v>
      </c>
      <c r="N198" s="97">
        <v>6.2723865751062712E-3</v>
      </c>
      <c r="O198" s="97">
        <f>L198/'סכום נכסי הקרן'!$C$42</f>
        <v>8.4064909387151186E-4</v>
      </c>
    </row>
    <row r="199" spans="2:15" s="134" customFormat="1">
      <c r="B199" s="89" t="s">
        <v>1333</v>
      </c>
      <c r="C199" s="86" t="s">
        <v>1334</v>
      </c>
      <c r="D199" s="99" t="s">
        <v>1176</v>
      </c>
      <c r="E199" s="99" t="s">
        <v>1177</v>
      </c>
      <c r="F199" s="99"/>
      <c r="G199" s="99" t="s">
        <v>1236</v>
      </c>
      <c r="H199" s="99" t="s">
        <v>174</v>
      </c>
      <c r="I199" s="96">
        <v>172.99999999999997</v>
      </c>
      <c r="J199" s="98">
        <v>17056</v>
      </c>
      <c r="K199" s="86"/>
      <c r="L199" s="96">
        <v>107.70010999999998</v>
      </c>
      <c r="M199" s="97">
        <v>9.0151120375195398E-7</v>
      </c>
      <c r="N199" s="97">
        <v>1.311582180905459E-3</v>
      </c>
      <c r="O199" s="97">
        <f>L199/'סכום נכסי הקרן'!$C$42</f>
        <v>1.7578322998969728E-4</v>
      </c>
    </row>
    <row r="200" spans="2:15" s="134" customFormat="1">
      <c r="B200" s="89" t="s">
        <v>1335</v>
      </c>
      <c r="C200" s="86" t="s">
        <v>1336</v>
      </c>
      <c r="D200" s="99" t="s">
        <v>1176</v>
      </c>
      <c r="E200" s="99" t="s">
        <v>1177</v>
      </c>
      <c r="F200" s="99"/>
      <c r="G200" s="99" t="s">
        <v>1270</v>
      </c>
      <c r="H200" s="99" t="s">
        <v>174</v>
      </c>
      <c r="I200" s="96">
        <v>688.99999999999989</v>
      </c>
      <c r="J200" s="98">
        <v>2805</v>
      </c>
      <c r="K200" s="86"/>
      <c r="L200" s="96">
        <v>70.541539999999983</v>
      </c>
      <c r="M200" s="97">
        <v>1.7876764162568675E-6</v>
      </c>
      <c r="N200" s="97">
        <v>8.5906158199494556E-4</v>
      </c>
      <c r="O200" s="97">
        <f>L200/'סכום נכסי הקרן'!$C$42</f>
        <v>1.1513469902349618E-4</v>
      </c>
    </row>
    <row r="201" spans="2:15" s="134" customFormat="1">
      <c r="B201" s="89" t="s">
        <v>1337</v>
      </c>
      <c r="C201" s="86" t="s">
        <v>1338</v>
      </c>
      <c r="D201" s="99" t="s">
        <v>1182</v>
      </c>
      <c r="E201" s="99" t="s">
        <v>1177</v>
      </c>
      <c r="F201" s="99"/>
      <c r="G201" s="99" t="s">
        <v>1339</v>
      </c>
      <c r="H201" s="99" t="s">
        <v>174</v>
      </c>
      <c r="I201" s="96">
        <v>4803.9999999999991</v>
      </c>
      <c r="J201" s="98">
        <v>3614</v>
      </c>
      <c r="K201" s="86"/>
      <c r="L201" s="96">
        <v>633.70044999999982</v>
      </c>
      <c r="M201" s="97">
        <v>9.3196477319819527E-6</v>
      </c>
      <c r="N201" s="97">
        <v>7.717264339393624E-3</v>
      </c>
      <c r="O201" s="97">
        <f>L201/'סכום נכסי הקרן'!$C$42</f>
        <v>1.0342971046819233E-3</v>
      </c>
    </row>
    <row r="202" spans="2:15" s="134" customFormat="1">
      <c r="B202" s="89" t="s">
        <v>1340</v>
      </c>
      <c r="C202" s="86" t="s">
        <v>1341</v>
      </c>
      <c r="D202" s="99" t="s">
        <v>29</v>
      </c>
      <c r="E202" s="99" t="s">
        <v>1177</v>
      </c>
      <c r="F202" s="99"/>
      <c r="G202" s="99" t="s">
        <v>1236</v>
      </c>
      <c r="H202" s="99" t="s">
        <v>176</v>
      </c>
      <c r="I202" s="96">
        <v>2714.9999999999995</v>
      </c>
      <c r="J202" s="98">
        <v>607.79999999999995</v>
      </c>
      <c r="K202" s="86"/>
      <c r="L202" s="96">
        <v>70.216679999999982</v>
      </c>
      <c r="M202" s="97">
        <v>8.6511646227926982E-7</v>
      </c>
      <c r="N202" s="97">
        <v>8.5510540602364016E-4</v>
      </c>
      <c r="O202" s="97">
        <f>L202/'סכום נכסי הקרן'!$C$42</f>
        <v>1.1460447728004157E-4</v>
      </c>
    </row>
    <row r="203" spans="2:15" s="134" customFormat="1">
      <c r="B203" s="89" t="s">
        <v>1342</v>
      </c>
      <c r="C203" s="86" t="s">
        <v>1343</v>
      </c>
      <c r="D203" s="99" t="s">
        <v>1182</v>
      </c>
      <c r="E203" s="99" t="s">
        <v>1177</v>
      </c>
      <c r="F203" s="99"/>
      <c r="G203" s="99" t="s">
        <v>1332</v>
      </c>
      <c r="H203" s="99" t="s">
        <v>174</v>
      </c>
      <c r="I203" s="96">
        <v>134.99999999999997</v>
      </c>
      <c r="J203" s="98">
        <v>39143</v>
      </c>
      <c r="K203" s="86"/>
      <c r="L203" s="96">
        <v>192.87712999999997</v>
      </c>
      <c r="M203" s="97">
        <v>3.1056432231222058E-7</v>
      </c>
      <c r="N203" s="97">
        <v>2.3488760300447763E-3</v>
      </c>
      <c r="O203" s="97">
        <f>L203/'סכום נכסי הקרן'!$C$42</f>
        <v>3.1480529502284392E-4</v>
      </c>
    </row>
    <row r="204" spans="2:15" s="134" customFormat="1">
      <c r="B204" s="89" t="s">
        <v>1344</v>
      </c>
      <c r="C204" s="86" t="s">
        <v>1345</v>
      </c>
      <c r="D204" s="99" t="s">
        <v>1176</v>
      </c>
      <c r="E204" s="99" t="s">
        <v>1177</v>
      </c>
      <c r="F204" s="99"/>
      <c r="G204" s="99" t="s">
        <v>912</v>
      </c>
      <c r="H204" s="99" t="s">
        <v>174</v>
      </c>
      <c r="I204" s="96">
        <v>312.99999999999994</v>
      </c>
      <c r="J204" s="98">
        <v>7968</v>
      </c>
      <c r="K204" s="96">
        <v>0.22892999999999994</v>
      </c>
      <c r="L204" s="96">
        <v>91.258909999999972</v>
      </c>
      <c r="M204" s="97">
        <v>2.4401773754799308E-7</v>
      </c>
      <c r="N204" s="97">
        <v>1.1113596838931267E-3</v>
      </c>
      <c r="O204" s="97">
        <f>L204/'סכום נכסי הקרן'!$C$42</f>
        <v>1.4894864977518671E-4</v>
      </c>
    </row>
    <row r="205" spans="2:15" s="134" customFormat="1">
      <c r="B205" s="89" t="s">
        <v>1346</v>
      </c>
      <c r="C205" s="86" t="s">
        <v>1347</v>
      </c>
      <c r="D205" s="99" t="s">
        <v>29</v>
      </c>
      <c r="E205" s="99" t="s">
        <v>1177</v>
      </c>
      <c r="F205" s="99"/>
      <c r="G205" s="99" t="s">
        <v>1239</v>
      </c>
      <c r="H205" s="99" t="s">
        <v>176</v>
      </c>
      <c r="I205" s="96">
        <v>7593.9999999999991</v>
      </c>
      <c r="J205" s="98">
        <v>493</v>
      </c>
      <c r="K205" s="86"/>
      <c r="L205" s="96">
        <v>159.30421999999996</v>
      </c>
      <c r="M205" s="97">
        <v>1.3484845992082132E-6</v>
      </c>
      <c r="N205" s="97">
        <v>1.9400219395787339E-3</v>
      </c>
      <c r="O205" s="97">
        <f>L205/'סכום נכסי הקרן'!$C$42</f>
        <v>2.6000911552076717E-4</v>
      </c>
    </row>
    <row r="206" spans="2:15" s="134" customFormat="1">
      <c r="B206" s="89" t="s">
        <v>1348</v>
      </c>
      <c r="C206" s="86" t="s">
        <v>1349</v>
      </c>
      <c r="D206" s="99" t="s">
        <v>1176</v>
      </c>
      <c r="E206" s="99" t="s">
        <v>1177</v>
      </c>
      <c r="F206" s="99"/>
      <c r="G206" s="99" t="s">
        <v>1221</v>
      </c>
      <c r="H206" s="99" t="s">
        <v>174</v>
      </c>
      <c r="I206" s="96">
        <v>137.99999999999997</v>
      </c>
      <c r="J206" s="98">
        <v>30770</v>
      </c>
      <c r="K206" s="86"/>
      <c r="L206" s="96">
        <v>154.98848999999996</v>
      </c>
      <c r="M206" s="97">
        <v>7.9135625192025732E-7</v>
      </c>
      <c r="N206" s="97">
        <v>1.8874645692510796E-3</v>
      </c>
      <c r="O206" s="97">
        <f>L206/'סכום נכסי הקרן'!$C$42</f>
        <v>2.5296517694759917E-4</v>
      </c>
    </row>
    <row r="207" spans="2:15" s="134" customFormat="1">
      <c r="B207" s="89" t="s">
        <v>1350</v>
      </c>
      <c r="C207" s="86" t="s">
        <v>1351</v>
      </c>
      <c r="D207" s="99" t="s">
        <v>1176</v>
      </c>
      <c r="E207" s="99" t="s">
        <v>1177</v>
      </c>
      <c r="F207" s="99"/>
      <c r="G207" s="99" t="s">
        <v>1270</v>
      </c>
      <c r="H207" s="99" t="s">
        <v>174</v>
      </c>
      <c r="I207" s="96">
        <v>372.99999999999994</v>
      </c>
      <c r="J207" s="98">
        <v>5438</v>
      </c>
      <c r="K207" s="96">
        <v>0.54</v>
      </c>
      <c r="L207" s="96">
        <v>74.580229999999986</v>
      </c>
      <c r="M207" s="97">
        <v>5.9223133700474728E-7</v>
      </c>
      <c r="N207" s="97">
        <v>9.0824513285855263E-4</v>
      </c>
      <c r="O207" s="97">
        <f>L207/'סכום נכסי הקרן'!$C$42</f>
        <v>1.2172646548619609E-4</v>
      </c>
    </row>
    <row r="208" spans="2:15" s="134" customFormat="1">
      <c r="B208" s="89" t="s">
        <v>1352</v>
      </c>
      <c r="C208" s="86" t="s">
        <v>1353</v>
      </c>
      <c r="D208" s="99" t="s">
        <v>1182</v>
      </c>
      <c r="E208" s="99" t="s">
        <v>1177</v>
      </c>
      <c r="F208" s="99"/>
      <c r="G208" s="99" t="s">
        <v>1179</v>
      </c>
      <c r="H208" s="99" t="s">
        <v>174</v>
      </c>
      <c r="I208" s="96">
        <v>470.99999999999994</v>
      </c>
      <c r="J208" s="98">
        <v>4406</v>
      </c>
      <c r="K208" s="86"/>
      <c r="L208" s="96">
        <v>75.745749999999987</v>
      </c>
      <c r="M208" s="97">
        <v>1.1830737562340575E-7</v>
      </c>
      <c r="N208" s="97">
        <v>9.2243894624916977E-4</v>
      </c>
      <c r="O208" s="97">
        <f>L208/'סכום נכסי הקרן'!$C$42</f>
        <v>1.2362877431594188E-4</v>
      </c>
    </row>
    <row r="209" spans="2:15" s="134" customFormat="1">
      <c r="B209" s="89" t="s">
        <v>1201</v>
      </c>
      <c r="C209" s="86" t="s">
        <v>1202</v>
      </c>
      <c r="D209" s="99" t="s">
        <v>1176</v>
      </c>
      <c r="E209" s="99" t="s">
        <v>1177</v>
      </c>
      <c r="F209" s="99" t="s">
        <v>860</v>
      </c>
      <c r="G209" s="99" t="s">
        <v>861</v>
      </c>
      <c r="H209" s="99" t="s">
        <v>174</v>
      </c>
      <c r="I209" s="96">
        <v>6332.9999999999991</v>
      </c>
      <c r="J209" s="98">
        <v>5319</v>
      </c>
      <c r="K209" s="86"/>
      <c r="L209" s="96">
        <v>1229.5107899999998</v>
      </c>
      <c r="M209" s="97">
        <v>1.2511555111622213E-4</v>
      </c>
      <c r="N209" s="97">
        <v>1.4973099316193769E-2</v>
      </c>
      <c r="O209" s="97">
        <f>L209/'סכום נכסי הקרן'!$C$42</f>
        <v>2.0067516920213397E-3</v>
      </c>
    </row>
    <row r="210" spans="2:15" s="134" customFormat="1">
      <c r="B210" s="89" t="s">
        <v>1354</v>
      </c>
      <c r="C210" s="86" t="s">
        <v>1355</v>
      </c>
      <c r="D210" s="99" t="s">
        <v>1182</v>
      </c>
      <c r="E210" s="99" t="s">
        <v>1177</v>
      </c>
      <c r="F210" s="99"/>
      <c r="G210" s="99" t="s">
        <v>1239</v>
      </c>
      <c r="H210" s="99" t="s">
        <v>174</v>
      </c>
      <c r="I210" s="96">
        <v>439.99999999999994</v>
      </c>
      <c r="J210" s="98">
        <v>8327</v>
      </c>
      <c r="K210" s="86"/>
      <c r="L210" s="96">
        <v>133.73161999999999</v>
      </c>
      <c r="M210" s="97">
        <v>3.705616322633527E-7</v>
      </c>
      <c r="N210" s="97">
        <v>1.6285963850512326E-3</v>
      </c>
      <c r="O210" s="97">
        <f>L210/'סכום נכסי הקרן'!$C$42</f>
        <v>2.1827067878904492E-4</v>
      </c>
    </row>
    <row r="211" spans="2:15" s="134" customFormat="1">
      <c r="B211" s="89" t="s">
        <v>1356</v>
      </c>
      <c r="C211" s="86" t="s">
        <v>1357</v>
      </c>
      <c r="D211" s="99" t="s">
        <v>1275</v>
      </c>
      <c r="E211" s="99" t="s">
        <v>1177</v>
      </c>
      <c r="F211" s="99"/>
      <c r="G211" s="99" t="s">
        <v>828</v>
      </c>
      <c r="H211" s="99" t="s">
        <v>179</v>
      </c>
      <c r="I211" s="96">
        <v>28145.999999999996</v>
      </c>
      <c r="J211" s="98">
        <v>597</v>
      </c>
      <c r="K211" s="96">
        <v>0.90158999999999978</v>
      </c>
      <c r="L211" s="96">
        <v>79.069570000000013</v>
      </c>
      <c r="M211" s="97">
        <v>1.3340031944793328E-6</v>
      </c>
      <c r="N211" s="97">
        <v>9.6291674227497897E-4</v>
      </c>
      <c r="O211" s="97">
        <f>L211/'סכום נכסי הקרן'!$C$42</f>
        <v>1.2905376241952282E-4</v>
      </c>
    </row>
    <row r="212" spans="2:15" s="134" customFormat="1">
      <c r="B212" s="89" t="s">
        <v>1358</v>
      </c>
      <c r="C212" s="86" t="s">
        <v>1359</v>
      </c>
      <c r="D212" s="99" t="s">
        <v>1176</v>
      </c>
      <c r="E212" s="99" t="s">
        <v>1177</v>
      </c>
      <c r="F212" s="99"/>
      <c r="G212" s="99" t="s">
        <v>1195</v>
      </c>
      <c r="H212" s="99" t="s">
        <v>174</v>
      </c>
      <c r="I212" s="96">
        <v>2089.9999999999995</v>
      </c>
      <c r="J212" s="98">
        <v>3628</v>
      </c>
      <c r="K212" s="86"/>
      <c r="L212" s="96">
        <v>276.76197999999994</v>
      </c>
      <c r="M212" s="97">
        <v>3.5729115568475435E-7</v>
      </c>
      <c r="N212" s="97">
        <v>3.3704337100501844E-3</v>
      </c>
      <c r="O212" s="97">
        <f>L212/'סכום נכסי הקרן'!$C$42</f>
        <v>4.517183388461163E-4</v>
      </c>
    </row>
    <row r="213" spans="2:15" s="134" customFormat="1">
      <c r="B213" s="89" t="s">
        <v>1360</v>
      </c>
      <c r="C213" s="86" t="s">
        <v>1361</v>
      </c>
      <c r="D213" s="99" t="s">
        <v>1176</v>
      </c>
      <c r="E213" s="99" t="s">
        <v>1177</v>
      </c>
      <c r="F213" s="99"/>
      <c r="G213" s="99" t="s">
        <v>735</v>
      </c>
      <c r="H213" s="99" t="s">
        <v>174</v>
      </c>
      <c r="I213" s="96">
        <v>874.99999999999989</v>
      </c>
      <c r="J213" s="98">
        <v>6569</v>
      </c>
      <c r="K213" s="86"/>
      <c r="L213" s="96">
        <v>209.79742999999996</v>
      </c>
      <c r="M213" s="97">
        <v>1.6441620035100508E-6</v>
      </c>
      <c r="N213" s="97">
        <v>2.5549330524152702E-3</v>
      </c>
      <c r="O213" s="97">
        <f>L213/'סכום נכסי הקרן'!$C$42</f>
        <v>3.4242184050635991E-4</v>
      </c>
    </row>
    <row r="214" spans="2:15" s="134" customFormat="1">
      <c r="B214" s="89" t="s">
        <v>1362</v>
      </c>
      <c r="C214" s="86" t="s">
        <v>1363</v>
      </c>
      <c r="D214" s="99" t="s">
        <v>29</v>
      </c>
      <c r="E214" s="99" t="s">
        <v>1177</v>
      </c>
      <c r="F214" s="99"/>
      <c r="G214" s="99" t="s">
        <v>1364</v>
      </c>
      <c r="H214" s="99" t="s">
        <v>176</v>
      </c>
      <c r="I214" s="96">
        <v>326.99999999999994</v>
      </c>
      <c r="J214" s="98">
        <v>5894</v>
      </c>
      <c r="K214" s="96">
        <v>2.7823800000000003</v>
      </c>
      <c r="L214" s="96">
        <v>84.792999999999992</v>
      </c>
      <c r="M214" s="97">
        <v>1.4163539924459212E-6</v>
      </c>
      <c r="N214" s="97">
        <v>1.0326172170624208E-3</v>
      </c>
      <c r="O214" s="97">
        <f>L214/'סכום נכסי הקרן'!$C$42</f>
        <v>1.3839528502353809E-4</v>
      </c>
    </row>
    <row r="215" spans="2:15" s="134" customFormat="1">
      <c r="B215" s="89" t="s">
        <v>1365</v>
      </c>
      <c r="C215" s="86" t="s">
        <v>1366</v>
      </c>
      <c r="D215" s="99" t="s">
        <v>1176</v>
      </c>
      <c r="E215" s="99" t="s">
        <v>1177</v>
      </c>
      <c r="F215" s="99"/>
      <c r="G215" s="99" t="s">
        <v>1221</v>
      </c>
      <c r="H215" s="99" t="s">
        <v>174</v>
      </c>
      <c r="I215" s="96">
        <v>213.99999999999997</v>
      </c>
      <c r="J215" s="98">
        <v>19318</v>
      </c>
      <c r="K215" s="86"/>
      <c r="L215" s="96">
        <v>150.8929</v>
      </c>
      <c r="M215" s="97">
        <v>7.4499564838990414E-7</v>
      </c>
      <c r="N215" s="97">
        <v>1.8375880847767876E-3</v>
      </c>
      <c r="O215" s="97">
        <f>L215/'סכום נכסי הקרן'!$C$42</f>
        <v>2.4628054088814209E-4</v>
      </c>
    </row>
    <row r="216" spans="2:15" s="134" customFormat="1">
      <c r="B216" s="89" t="s">
        <v>1367</v>
      </c>
      <c r="C216" s="86" t="s">
        <v>1368</v>
      </c>
      <c r="D216" s="99" t="s">
        <v>134</v>
      </c>
      <c r="E216" s="99" t="s">
        <v>1177</v>
      </c>
      <c r="F216" s="99"/>
      <c r="G216" s="99" t="s">
        <v>1270</v>
      </c>
      <c r="H216" s="99" t="s">
        <v>177</v>
      </c>
      <c r="I216" s="96">
        <v>366.99999999999994</v>
      </c>
      <c r="J216" s="98">
        <v>4201</v>
      </c>
      <c r="K216" s="86"/>
      <c r="L216" s="96">
        <v>74.120449999999991</v>
      </c>
      <c r="M216" s="97">
        <v>2.7921560117886738E-7</v>
      </c>
      <c r="N216" s="97">
        <v>9.0264588829755171E-4</v>
      </c>
      <c r="O216" s="97">
        <f>L216/'סכום נכסי הקרן'!$C$42</f>
        <v>1.2097603344406853E-4</v>
      </c>
    </row>
    <row r="217" spans="2:15" s="134" customFormat="1">
      <c r="B217" s="89" t="s">
        <v>1369</v>
      </c>
      <c r="C217" s="86" t="s">
        <v>1370</v>
      </c>
      <c r="D217" s="99" t="s">
        <v>150</v>
      </c>
      <c r="E217" s="99" t="s">
        <v>1177</v>
      </c>
      <c r="F217" s="99"/>
      <c r="G217" s="99" t="s">
        <v>1195</v>
      </c>
      <c r="H217" s="99" t="s">
        <v>1222</v>
      </c>
      <c r="I217" s="96">
        <v>139.99999999999997</v>
      </c>
      <c r="J217" s="98">
        <v>22055</v>
      </c>
      <c r="K217" s="86"/>
      <c r="L217" s="96">
        <v>113.54398999999998</v>
      </c>
      <c r="M217" s="97">
        <v>1.9927047080637782E-7</v>
      </c>
      <c r="N217" s="97">
        <v>1.3827495072466279E-3</v>
      </c>
      <c r="O217" s="97">
        <f>L217/'סכום נכסי הקרן'!$C$42</f>
        <v>1.8532134561531914E-4</v>
      </c>
    </row>
    <row r="218" spans="2:15" s="134" customFormat="1">
      <c r="B218" s="89" t="s">
        <v>1371</v>
      </c>
      <c r="C218" s="86" t="s">
        <v>1372</v>
      </c>
      <c r="D218" s="99" t="s">
        <v>134</v>
      </c>
      <c r="E218" s="99" t="s">
        <v>1177</v>
      </c>
      <c r="F218" s="99"/>
      <c r="G218" s="99" t="s">
        <v>828</v>
      </c>
      <c r="H218" s="99" t="s">
        <v>177</v>
      </c>
      <c r="I218" s="96">
        <v>2780.9999999999995</v>
      </c>
      <c r="J218" s="98">
        <v>2629</v>
      </c>
      <c r="K218" s="86"/>
      <c r="L218" s="96">
        <v>351.48829999999992</v>
      </c>
      <c r="M218" s="97">
        <v>6.0494185287381254E-7</v>
      </c>
      <c r="N218" s="97">
        <v>4.2804579408206008E-3</v>
      </c>
      <c r="O218" s="97">
        <f>L218/'סכום נכסי הקרן'!$C$42</f>
        <v>5.7368324579787073E-4</v>
      </c>
    </row>
    <row r="219" spans="2:15" s="134" customFormat="1">
      <c r="B219" s="89" t="s">
        <v>1373</v>
      </c>
      <c r="C219" s="86" t="s">
        <v>1374</v>
      </c>
      <c r="D219" s="99" t="s">
        <v>1176</v>
      </c>
      <c r="E219" s="99" t="s">
        <v>1177</v>
      </c>
      <c r="F219" s="99"/>
      <c r="G219" s="99" t="s">
        <v>1236</v>
      </c>
      <c r="H219" s="99" t="s">
        <v>174</v>
      </c>
      <c r="I219" s="96">
        <v>158.99999999999997</v>
      </c>
      <c r="J219" s="98">
        <v>20389</v>
      </c>
      <c r="K219" s="86"/>
      <c r="L219" s="96">
        <v>118.32755999999998</v>
      </c>
      <c r="M219" s="97">
        <v>6.3270990847592509E-7</v>
      </c>
      <c r="N219" s="97">
        <v>1.4410042775817179E-3</v>
      </c>
      <c r="O219" s="97">
        <f>L219/'סכום נכסי הקרן'!$C$42</f>
        <v>1.9312887139669315E-4</v>
      </c>
    </row>
    <row r="220" spans="2:15" s="134" customFormat="1">
      <c r="B220" s="89" t="s">
        <v>1205</v>
      </c>
      <c r="C220" s="86" t="s">
        <v>1206</v>
      </c>
      <c r="D220" s="99" t="s">
        <v>1182</v>
      </c>
      <c r="E220" s="99" t="s">
        <v>1177</v>
      </c>
      <c r="F220" s="99" t="s">
        <v>1013</v>
      </c>
      <c r="G220" s="99" t="s">
        <v>203</v>
      </c>
      <c r="H220" s="99" t="s">
        <v>174</v>
      </c>
      <c r="I220" s="96">
        <v>3986.9999999999995</v>
      </c>
      <c r="J220" s="98">
        <v>977</v>
      </c>
      <c r="K220" s="86"/>
      <c r="L220" s="96">
        <v>142.17842000000002</v>
      </c>
      <c r="M220" s="97">
        <v>8.012711975622062E-5</v>
      </c>
      <c r="N220" s="97">
        <v>1.7314623186670132E-3</v>
      </c>
      <c r="O220" s="97">
        <f>L220/'סכום נכסי הקרן'!$C$42</f>
        <v>2.3205716226688892E-4</v>
      </c>
    </row>
    <row r="221" spans="2:15" s="134" customFormat="1">
      <c r="B221" s="89" t="s">
        <v>1375</v>
      </c>
      <c r="C221" s="86" t="s">
        <v>1376</v>
      </c>
      <c r="D221" s="99" t="s">
        <v>29</v>
      </c>
      <c r="E221" s="99" t="s">
        <v>1177</v>
      </c>
      <c r="F221" s="99"/>
      <c r="G221" s="99" t="s">
        <v>1221</v>
      </c>
      <c r="H221" s="99" t="s">
        <v>176</v>
      </c>
      <c r="I221" s="96">
        <v>235.99999999999997</v>
      </c>
      <c r="J221" s="98">
        <v>11272</v>
      </c>
      <c r="K221" s="86"/>
      <c r="L221" s="96">
        <v>113.19382999999999</v>
      </c>
      <c r="M221" s="97">
        <v>2.7764705882352939E-7</v>
      </c>
      <c r="N221" s="97">
        <v>1.378485225469517E-3</v>
      </c>
      <c r="O221" s="97">
        <f>L221/'סכום נכסי הקרן'!$C$42</f>
        <v>1.8474983036047689E-4</v>
      </c>
    </row>
    <row r="222" spans="2:15" s="134" customFormat="1">
      <c r="B222" s="89" t="s">
        <v>1377</v>
      </c>
      <c r="C222" s="86" t="s">
        <v>1378</v>
      </c>
      <c r="D222" s="99" t="s">
        <v>1176</v>
      </c>
      <c r="E222" s="99" t="s">
        <v>1177</v>
      </c>
      <c r="F222" s="99"/>
      <c r="G222" s="99" t="s">
        <v>735</v>
      </c>
      <c r="H222" s="99" t="s">
        <v>174</v>
      </c>
      <c r="I222" s="96">
        <v>276.99999999999994</v>
      </c>
      <c r="J222" s="98">
        <v>17019</v>
      </c>
      <c r="K222" s="86"/>
      <c r="L222" s="96">
        <v>172.07059999999998</v>
      </c>
      <c r="M222" s="97">
        <v>8.9444313607469523E-7</v>
      </c>
      <c r="N222" s="97">
        <v>2.0954921291882699E-3</v>
      </c>
      <c r="O222" s="97">
        <f>L222/'סכום נכסי הקרן'!$C$42</f>
        <v>2.8084582136699032E-4</v>
      </c>
    </row>
    <row r="223" spans="2:15" s="134" customFormat="1">
      <c r="B223" s="89" t="s">
        <v>1379</v>
      </c>
      <c r="C223" s="86" t="s">
        <v>1380</v>
      </c>
      <c r="D223" s="99" t="s">
        <v>1176</v>
      </c>
      <c r="E223" s="99" t="s">
        <v>1177</v>
      </c>
      <c r="F223" s="99"/>
      <c r="G223" s="99" t="s">
        <v>735</v>
      </c>
      <c r="H223" s="99" t="s">
        <v>174</v>
      </c>
      <c r="I223" s="96">
        <v>192.99999999999997</v>
      </c>
      <c r="J223" s="98">
        <v>10053</v>
      </c>
      <c r="K223" s="96">
        <v>0.57345000000000002</v>
      </c>
      <c r="L223" s="96">
        <v>71.390719999999988</v>
      </c>
      <c r="M223" s="97">
        <v>2.182695676886217E-6</v>
      </c>
      <c r="N223" s="97">
        <v>8.6940297678443374E-4</v>
      </c>
      <c r="O223" s="97">
        <f>L223/'סכום נכסי הקרן'!$C$42</f>
        <v>1.1652069206698194E-4</v>
      </c>
    </row>
    <row r="224" spans="2:15" s="134" customFormat="1">
      <c r="B224" s="89" t="s">
        <v>1381</v>
      </c>
      <c r="C224" s="86" t="s">
        <v>1382</v>
      </c>
      <c r="D224" s="99" t="s">
        <v>1176</v>
      </c>
      <c r="E224" s="99" t="s">
        <v>1177</v>
      </c>
      <c r="F224" s="99"/>
      <c r="G224" s="99" t="s">
        <v>1295</v>
      </c>
      <c r="H224" s="99" t="s">
        <v>174</v>
      </c>
      <c r="I224" s="96">
        <v>609.99999999999989</v>
      </c>
      <c r="J224" s="98">
        <v>5088</v>
      </c>
      <c r="K224" s="86"/>
      <c r="L224" s="96">
        <v>113.28432000000001</v>
      </c>
      <c r="M224" s="97">
        <v>1.0520810691312671E-6</v>
      </c>
      <c r="N224" s="97">
        <v>1.3795872212943139E-3</v>
      </c>
      <c r="O224" s="97">
        <f>L224/'סכום נכסי הקרן'!$C$42</f>
        <v>1.8489752403025837E-4</v>
      </c>
    </row>
    <row r="225" spans="2:15" s="134" customFormat="1">
      <c r="B225" s="89" t="s">
        <v>1383</v>
      </c>
      <c r="C225" s="86" t="s">
        <v>1384</v>
      </c>
      <c r="D225" s="99" t="s">
        <v>1176</v>
      </c>
      <c r="E225" s="99" t="s">
        <v>1177</v>
      </c>
      <c r="F225" s="99"/>
      <c r="G225" s="99" t="s">
        <v>1236</v>
      </c>
      <c r="H225" s="99" t="s">
        <v>174</v>
      </c>
      <c r="I225" s="96">
        <v>1139.9999999999998</v>
      </c>
      <c r="J225" s="98">
        <v>3338</v>
      </c>
      <c r="K225" s="86"/>
      <c r="L225" s="96">
        <v>138.89418000000001</v>
      </c>
      <c r="M225" s="97">
        <v>1.510420694455185E-6</v>
      </c>
      <c r="N225" s="97">
        <v>1.6914665316449112E-3</v>
      </c>
      <c r="O225" s="97">
        <f>L225/'סכום נכסי הקרן'!$C$42</f>
        <v>2.26696774842388E-4</v>
      </c>
    </row>
    <row r="226" spans="2:15" s="134" customFormat="1">
      <c r="B226" s="89" t="s">
        <v>1385</v>
      </c>
      <c r="C226" s="86" t="s">
        <v>1386</v>
      </c>
      <c r="D226" s="99" t="s">
        <v>29</v>
      </c>
      <c r="E226" s="99" t="s">
        <v>1177</v>
      </c>
      <c r="F226" s="99"/>
      <c r="G226" s="99" t="s">
        <v>828</v>
      </c>
      <c r="H226" s="99" t="s">
        <v>176</v>
      </c>
      <c r="I226" s="96">
        <v>1141.9999999999998</v>
      </c>
      <c r="J226" s="98">
        <v>5221</v>
      </c>
      <c r="K226" s="86"/>
      <c r="L226" s="96">
        <v>253.70531999999994</v>
      </c>
      <c r="M226" s="97">
        <v>4.2862832804364805E-7</v>
      </c>
      <c r="N226" s="97">
        <v>3.0896475120862675E-3</v>
      </c>
      <c r="O226" s="97">
        <f>L226/'סכום נכסי הקרן'!$C$42</f>
        <v>4.140863051594817E-4</v>
      </c>
    </row>
    <row r="227" spans="2:15" s="134" customFormat="1">
      <c r="B227" s="89" t="s">
        <v>1387</v>
      </c>
      <c r="C227" s="86" t="s">
        <v>1388</v>
      </c>
      <c r="D227" s="99" t="s">
        <v>1182</v>
      </c>
      <c r="E227" s="99" t="s">
        <v>1177</v>
      </c>
      <c r="F227" s="99"/>
      <c r="G227" s="99" t="s">
        <v>1229</v>
      </c>
      <c r="H227" s="99" t="s">
        <v>174</v>
      </c>
      <c r="I227" s="96">
        <v>395.99999999999994</v>
      </c>
      <c r="J227" s="98">
        <v>5571</v>
      </c>
      <c r="K227" s="86"/>
      <c r="L227" s="96">
        <v>80.523239999999987</v>
      </c>
      <c r="M227" s="97">
        <v>3.178078168941595E-6</v>
      </c>
      <c r="N227" s="97">
        <v>9.8061967376610569E-4</v>
      </c>
      <c r="O227" s="97">
        <f>L227/'סכום נכסי הקרן'!$C$42</f>
        <v>1.3142637659734603E-4</v>
      </c>
    </row>
    <row r="228" spans="2:15" s="134" customFormat="1">
      <c r="B228" s="89" t="s">
        <v>1389</v>
      </c>
      <c r="C228" s="86" t="s">
        <v>1390</v>
      </c>
      <c r="D228" s="99" t="s">
        <v>1176</v>
      </c>
      <c r="E228" s="99" t="s">
        <v>1177</v>
      </c>
      <c r="F228" s="99"/>
      <c r="G228" s="99" t="s">
        <v>1295</v>
      </c>
      <c r="H228" s="99" t="s">
        <v>174</v>
      </c>
      <c r="I228" s="96">
        <v>252.99999999999997</v>
      </c>
      <c r="J228" s="98">
        <v>6973</v>
      </c>
      <c r="K228" s="86"/>
      <c r="L228" s="96">
        <v>64.392169999999993</v>
      </c>
      <c r="M228" s="97">
        <v>9.1248282381825267E-7</v>
      </c>
      <c r="N228" s="97">
        <v>7.8417396938438666E-4</v>
      </c>
      <c r="O228" s="97">
        <f>L228/'סכום נכסי הקרן'!$C$42</f>
        <v>1.050979764890276E-4</v>
      </c>
    </row>
    <row r="229" spans="2:15" s="134" customFormat="1">
      <c r="B229" s="89" t="s">
        <v>1391</v>
      </c>
      <c r="C229" s="86" t="s">
        <v>1392</v>
      </c>
      <c r="D229" s="99" t="s">
        <v>1176</v>
      </c>
      <c r="E229" s="99" t="s">
        <v>1177</v>
      </c>
      <c r="F229" s="99"/>
      <c r="G229" s="99" t="s">
        <v>1246</v>
      </c>
      <c r="H229" s="99" t="s">
        <v>174</v>
      </c>
      <c r="I229" s="96">
        <v>839.99999999999989</v>
      </c>
      <c r="J229" s="98">
        <v>5002</v>
      </c>
      <c r="K229" s="96">
        <v>0.92155999999999982</v>
      </c>
      <c r="L229" s="96">
        <v>154.28111999999999</v>
      </c>
      <c r="M229" s="97">
        <v>5.1142802450848563E-7</v>
      </c>
      <c r="N229" s="97">
        <v>1.8788501501264653E-3</v>
      </c>
      <c r="O229" s="97">
        <f>L229/'סכום נכסי הקרן'!$C$42</f>
        <v>2.518106397479825E-4</v>
      </c>
    </row>
    <row r="230" spans="2:15" s="134" customFormat="1">
      <c r="B230" s="89" t="s">
        <v>1393</v>
      </c>
      <c r="C230" s="86" t="s">
        <v>1394</v>
      </c>
      <c r="D230" s="99" t="s">
        <v>29</v>
      </c>
      <c r="E230" s="99" t="s">
        <v>1177</v>
      </c>
      <c r="F230" s="99"/>
      <c r="G230" s="99" t="s">
        <v>1221</v>
      </c>
      <c r="H230" s="99" t="s">
        <v>176</v>
      </c>
      <c r="I230" s="96">
        <v>557.99999999999989</v>
      </c>
      <c r="J230" s="98">
        <v>8236</v>
      </c>
      <c r="K230" s="86"/>
      <c r="L230" s="96">
        <v>195.55111999999997</v>
      </c>
      <c r="M230" s="97">
        <v>9.3574969685692603E-7</v>
      </c>
      <c r="N230" s="97">
        <v>2.3814401345375147E-3</v>
      </c>
      <c r="O230" s="97">
        <f>L230/'סכום נכסי הקרן'!$C$42</f>
        <v>3.1916966010250961E-4</v>
      </c>
    </row>
    <row r="231" spans="2:15" s="134" customFormat="1">
      <c r="B231" s="89" t="s">
        <v>1395</v>
      </c>
      <c r="C231" s="86" t="s">
        <v>1396</v>
      </c>
      <c r="D231" s="99" t="s">
        <v>1176</v>
      </c>
      <c r="E231" s="99" t="s">
        <v>1177</v>
      </c>
      <c r="F231" s="99"/>
      <c r="G231" s="99" t="s">
        <v>1179</v>
      </c>
      <c r="H231" s="99" t="s">
        <v>174</v>
      </c>
      <c r="I231" s="96">
        <v>500.99999999999994</v>
      </c>
      <c r="J231" s="98">
        <v>13245</v>
      </c>
      <c r="K231" s="86"/>
      <c r="L231" s="96">
        <v>242.20468999999997</v>
      </c>
      <c r="M231" s="97">
        <v>2.8048939469346727E-7</v>
      </c>
      <c r="N231" s="97">
        <v>2.9495917463383337E-3</v>
      </c>
      <c r="O231" s="97">
        <f>L231/'סכום נכסי הקרן'!$C$42</f>
        <v>3.9531549899859286E-4</v>
      </c>
    </row>
    <row r="232" spans="2:15" s="134" customFormat="1">
      <c r="B232" s="89" t="s">
        <v>1397</v>
      </c>
      <c r="C232" s="86" t="s">
        <v>1398</v>
      </c>
      <c r="D232" s="99" t="s">
        <v>29</v>
      </c>
      <c r="E232" s="99" t="s">
        <v>1177</v>
      </c>
      <c r="F232" s="99"/>
      <c r="G232" s="99" t="s">
        <v>824</v>
      </c>
      <c r="H232" s="99" t="s">
        <v>176</v>
      </c>
      <c r="I232" s="96">
        <v>57.999999999999993</v>
      </c>
      <c r="J232" s="98">
        <v>14180</v>
      </c>
      <c r="K232" s="86"/>
      <c r="L232" s="96">
        <v>34.995639999999995</v>
      </c>
      <c r="M232" s="97">
        <v>2.8127288297358004E-7</v>
      </c>
      <c r="N232" s="97">
        <v>4.261802316950495E-4</v>
      </c>
      <c r="O232" s="97">
        <f>L232/'סכום נכסי הקרן'!$C$42</f>
        <v>5.7118294816566577E-5</v>
      </c>
    </row>
    <row r="233" spans="2:15" s="134" customFormat="1">
      <c r="B233" s="89" t="s">
        <v>1399</v>
      </c>
      <c r="C233" s="86" t="s">
        <v>1400</v>
      </c>
      <c r="D233" s="99" t="s">
        <v>1176</v>
      </c>
      <c r="E233" s="99" t="s">
        <v>1177</v>
      </c>
      <c r="F233" s="99"/>
      <c r="G233" s="99" t="s">
        <v>1267</v>
      </c>
      <c r="H233" s="99" t="s">
        <v>174</v>
      </c>
      <c r="I233" s="96">
        <v>1019.9999999999999</v>
      </c>
      <c r="J233" s="98">
        <v>8565</v>
      </c>
      <c r="K233" s="86"/>
      <c r="L233" s="96">
        <v>318.87494999999996</v>
      </c>
      <c r="M233" s="97">
        <v>3.4566377082425841E-7</v>
      </c>
      <c r="N233" s="97">
        <v>3.8832894632802066E-3</v>
      </c>
      <c r="O233" s="97">
        <f>L233/'סכום נכסי הקרן'!$C$42</f>
        <v>5.2045321656406132E-4</v>
      </c>
    </row>
    <row r="234" spans="2:15" s="134" customFormat="1">
      <c r="B234" s="89" t="s">
        <v>1401</v>
      </c>
      <c r="C234" s="86" t="s">
        <v>1402</v>
      </c>
      <c r="D234" s="99" t="s">
        <v>1176</v>
      </c>
      <c r="E234" s="99" t="s">
        <v>1177</v>
      </c>
      <c r="F234" s="99"/>
      <c r="G234" s="99" t="s">
        <v>1246</v>
      </c>
      <c r="H234" s="99" t="s">
        <v>174</v>
      </c>
      <c r="I234" s="96">
        <v>1336.9999999999998</v>
      </c>
      <c r="J234" s="98">
        <v>5544</v>
      </c>
      <c r="K234" s="86"/>
      <c r="L234" s="96">
        <v>270.54996999999992</v>
      </c>
      <c r="M234" s="97">
        <v>2.7437607570941265E-7</v>
      </c>
      <c r="N234" s="97">
        <v>3.2947832615631166E-3</v>
      </c>
      <c r="O234" s="97">
        <f>L234/'סכום נכסי הקרן'!$C$42</f>
        <v>4.4157937814748467E-4</v>
      </c>
    </row>
    <row r="235" spans="2:15" s="134" customFormat="1">
      <c r="B235" s="89" t="s">
        <v>1403</v>
      </c>
      <c r="C235" s="86" t="s">
        <v>1404</v>
      </c>
      <c r="D235" s="99" t="s">
        <v>134</v>
      </c>
      <c r="E235" s="99" t="s">
        <v>1177</v>
      </c>
      <c r="F235" s="99"/>
      <c r="G235" s="99" t="s">
        <v>1364</v>
      </c>
      <c r="H235" s="99" t="s">
        <v>177</v>
      </c>
      <c r="I235" s="96">
        <v>1108.9999999999998</v>
      </c>
      <c r="J235" s="98">
        <v>1193</v>
      </c>
      <c r="K235" s="96">
        <v>1.99</v>
      </c>
      <c r="L235" s="96">
        <v>65.593669999999989</v>
      </c>
      <c r="M235" s="97">
        <v>8.7895049132952022E-7</v>
      </c>
      <c r="N235" s="97">
        <v>7.9880595063638263E-4</v>
      </c>
      <c r="O235" s="97">
        <f>L235/'סכום נכסי הקרן'!$C$42</f>
        <v>1.070590102412923E-4</v>
      </c>
    </row>
    <row r="236" spans="2:15" s="134" customFormat="1">
      <c r="B236" s="89" t="s">
        <v>1405</v>
      </c>
      <c r="C236" s="86" t="s">
        <v>1406</v>
      </c>
      <c r="D236" s="99" t="s">
        <v>29</v>
      </c>
      <c r="E236" s="99" t="s">
        <v>1177</v>
      </c>
      <c r="F236" s="99"/>
      <c r="G236" s="99" t="s">
        <v>1229</v>
      </c>
      <c r="H236" s="99" t="s">
        <v>176</v>
      </c>
      <c r="I236" s="96">
        <v>886.99999999999989</v>
      </c>
      <c r="J236" s="98">
        <v>4787</v>
      </c>
      <c r="K236" s="86"/>
      <c r="L236" s="96">
        <v>180.67448000000002</v>
      </c>
      <c r="M236" s="97">
        <v>3.569639755899743E-6</v>
      </c>
      <c r="N236" s="97">
        <v>2.2002709979809655E-3</v>
      </c>
      <c r="O236" s="97">
        <f>L236/'סכום נכסי הקרן'!$C$42</f>
        <v>2.9488868368945004E-4</v>
      </c>
    </row>
    <row r="237" spans="2:15" s="134" customFormat="1">
      <c r="B237" s="135"/>
      <c r="C237" s="135"/>
      <c r="D237" s="135"/>
    </row>
    <row r="238" spans="2:15" s="134" customFormat="1">
      <c r="B238" s="135"/>
      <c r="C238" s="135"/>
      <c r="D238" s="135"/>
    </row>
    <row r="239" spans="2:15" s="134" customFormat="1">
      <c r="B239" s="135"/>
      <c r="C239" s="135"/>
      <c r="D239" s="135"/>
    </row>
    <row r="240" spans="2:15" s="134" customFormat="1">
      <c r="B240" s="136" t="s">
        <v>264</v>
      </c>
      <c r="C240" s="135"/>
      <c r="D240" s="135"/>
    </row>
    <row r="241" spans="2:7" s="134" customFormat="1">
      <c r="B241" s="136" t="s">
        <v>122</v>
      </c>
      <c r="C241" s="135"/>
      <c r="D241" s="135"/>
    </row>
    <row r="242" spans="2:7" s="134" customFormat="1">
      <c r="B242" s="136" t="s">
        <v>247</v>
      </c>
      <c r="C242" s="135"/>
      <c r="D242" s="135"/>
    </row>
    <row r="243" spans="2:7" s="134" customFormat="1">
      <c r="B243" s="136" t="s">
        <v>255</v>
      </c>
      <c r="C243" s="135"/>
      <c r="D243" s="135"/>
    </row>
    <row r="244" spans="2:7" s="134" customFormat="1">
      <c r="B244" s="136" t="s">
        <v>261</v>
      </c>
      <c r="C244" s="135"/>
      <c r="D244" s="135"/>
    </row>
    <row r="245" spans="2:7" s="134" customFormat="1">
      <c r="B245" s="135"/>
      <c r="C245" s="135"/>
      <c r="D245" s="135"/>
    </row>
    <row r="246" spans="2:7" s="134" customFormat="1">
      <c r="B246" s="135"/>
      <c r="C246" s="135"/>
      <c r="D246" s="135"/>
    </row>
    <row r="247" spans="2:7" s="134" customFormat="1">
      <c r="B247" s="135"/>
      <c r="C247" s="135"/>
      <c r="D247" s="135"/>
    </row>
    <row r="248" spans="2:7" s="134" customFormat="1">
      <c r="B248" s="135"/>
      <c r="C248" s="135"/>
      <c r="D248" s="135"/>
    </row>
    <row r="249" spans="2:7" s="134" customFormat="1">
      <c r="B249" s="135"/>
      <c r="C249" s="135"/>
      <c r="D249" s="135"/>
    </row>
    <row r="250" spans="2:7" s="134" customFormat="1">
      <c r="B250" s="135"/>
      <c r="C250" s="135"/>
      <c r="D250" s="135"/>
    </row>
    <row r="251" spans="2:7" s="134" customFormat="1">
      <c r="B251" s="135"/>
      <c r="C251" s="135"/>
      <c r="D251" s="135"/>
    </row>
    <row r="252" spans="2:7" s="134" customFormat="1">
      <c r="B252" s="135"/>
      <c r="C252" s="135"/>
      <c r="D252" s="135"/>
    </row>
    <row r="253" spans="2:7">
      <c r="E253" s="1"/>
      <c r="F253" s="1"/>
      <c r="G253" s="1"/>
    </row>
    <row r="254" spans="2:7">
      <c r="E254" s="1"/>
      <c r="F254" s="1"/>
      <c r="G254" s="1"/>
    </row>
    <row r="255" spans="2:7">
      <c r="E255" s="1"/>
      <c r="F255" s="1"/>
      <c r="G255" s="1"/>
    </row>
    <row r="256" spans="2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5">
    <dataValidation allowBlank="1" showInputMessage="1" showErrorMessage="1" sqref="A1 B34 K9 B36:I36 B242 B244"/>
    <dataValidation type="list" allowBlank="1" showInputMessage="1" showErrorMessage="1" sqref="E12:E35 E37:E357">
      <formula1>$AR$6:$AR$23</formula1>
    </dataValidation>
    <dataValidation type="list" allowBlank="1" showInputMessage="1" showErrorMessage="1" sqref="H12:H35 H37:H357">
      <formula1>$AV$6:$AV$19</formula1>
    </dataValidation>
    <dataValidation type="list" allowBlank="1" showInputMessage="1" showErrorMessage="1" sqref="G15:G34 G105:G141 G214:G226 G196:G212 G228:G363 G193 G189:G190 G182:G187 G178:G180 G143:G176 G49:G103 G37:G47 G12:G13">
      <formula1>$AT$6:$AT$29</formula1>
    </dataValidation>
    <dataValidation type="list" allowBlank="1" showInputMessage="1" showErrorMessage="1" sqref="G14 G227 G213 G194:G195 G191:G192 G188 G181 G177 G142 G104 G48 G35">
      <formula1>$AV$6:$AV$29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D255"/>
  <sheetViews>
    <sheetView rightToLeft="1" zoomScale="90" zoomScaleNormal="90" workbookViewId="0">
      <selection activeCell="B8" sqref="B8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8" t="s">
        <v>190</v>
      </c>
      <c r="C1" s="80" t="s" vm="1">
        <v>265</v>
      </c>
    </row>
    <row r="2" spans="2:56">
      <c r="B2" s="58" t="s">
        <v>189</v>
      </c>
      <c r="C2" s="80" t="s">
        <v>266</v>
      </c>
    </row>
    <row r="3" spans="2:56">
      <c r="B3" s="58" t="s">
        <v>191</v>
      </c>
      <c r="C3" s="80" t="s">
        <v>267</v>
      </c>
    </row>
    <row r="4" spans="2:56">
      <c r="B4" s="58" t="s">
        <v>192</v>
      </c>
      <c r="C4" s="80">
        <v>2145</v>
      </c>
    </row>
    <row r="6" spans="2:56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4"/>
      <c r="BD6" s="3"/>
    </row>
    <row r="7" spans="2:56" ht="26.25" customHeight="1">
      <c r="B7" s="162" t="s">
        <v>99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4"/>
      <c r="BA7" s="3"/>
      <c r="BD7" s="3"/>
    </row>
    <row r="8" spans="2:56" s="3" customFormat="1" ht="74.25" customHeight="1">
      <c r="B8" s="23" t="s">
        <v>125</v>
      </c>
      <c r="C8" s="31" t="s">
        <v>49</v>
      </c>
      <c r="D8" s="31" t="s">
        <v>130</v>
      </c>
      <c r="E8" s="31" t="s">
        <v>127</v>
      </c>
      <c r="F8" s="31" t="s">
        <v>69</v>
      </c>
      <c r="G8" s="31" t="s">
        <v>110</v>
      </c>
      <c r="H8" s="31" t="s">
        <v>249</v>
      </c>
      <c r="I8" s="31" t="s">
        <v>248</v>
      </c>
      <c r="J8" s="31" t="s">
        <v>263</v>
      </c>
      <c r="K8" s="31" t="s">
        <v>66</v>
      </c>
      <c r="L8" s="31" t="s">
        <v>63</v>
      </c>
      <c r="M8" s="31" t="s">
        <v>193</v>
      </c>
      <c r="N8" s="15" t="s">
        <v>195</v>
      </c>
      <c r="O8" s="1"/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256</v>
      </c>
      <c r="I9" s="33"/>
      <c r="J9" s="17" t="s">
        <v>252</v>
      </c>
      <c r="K9" s="33" t="s">
        <v>252</v>
      </c>
      <c r="L9" s="33" t="s">
        <v>20</v>
      </c>
      <c r="M9" s="18" t="s">
        <v>20</v>
      </c>
      <c r="N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A10" s="1"/>
      <c r="BB10" s="3"/>
      <c r="BD10" s="1"/>
    </row>
    <row r="11" spans="2:56" s="133" customFormat="1" ht="18" customHeight="1">
      <c r="B11" s="81" t="s">
        <v>32</v>
      </c>
      <c r="C11" s="82"/>
      <c r="D11" s="82"/>
      <c r="E11" s="82"/>
      <c r="F11" s="82"/>
      <c r="G11" s="82"/>
      <c r="H11" s="90"/>
      <c r="I11" s="92"/>
      <c r="J11" s="90">
        <v>17.139080000000003</v>
      </c>
      <c r="K11" s="90">
        <v>109944.51697000139</v>
      </c>
      <c r="L11" s="82"/>
      <c r="M11" s="91">
        <v>1</v>
      </c>
      <c r="N11" s="91">
        <f>K11/'סכום נכסי הקרן'!$C$42</f>
        <v>0.17944644915073843</v>
      </c>
      <c r="O11" s="138"/>
      <c r="BA11" s="134"/>
      <c r="BB11" s="139"/>
      <c r="BD11" s="134"/>
    </row>
    <row r="12" spans="2:56" s="134" customFormat="1" ht="20.25">
      <c r="B12" s="83" t="s">
        <v>244</v>
      </c>
      <c r="C12" s="84"/>
      <c r="D12" s="84"/>
      <c r="E12" s="84"/>
      <c r="F12" s="84"/>
      <c r="G12" s="84"/>
      <c r="H12" s="93"/>
      <c r="I12" s="95"/>
      <c r="J12" s="84"/>
      <c r="K12" s="93">
        <v>5729.7198099999996</v>
      </c>
      <c r="L12" s="84"/>
      <c r="M12" s="94">
        <v>5.2114648078024357E-2</v>
      </c>
      <c r="N12" s="94">
        <f>K12/'סכום נכסי הקרן'!$C$42</f>
        <v>9.3517885463418257E-3</v>
      </c>
      <c r="BB12" s="133"/>
    </row>
    <row r="13" spans="2:56" s="134" customFormat="1">
      <c r="B13" s="104" t="s">
        <v>71</v>
      </c>
      <c r="C13" s="84"/>
      <c r="D13" s="84"/>
      <c r="E13" s="84"/>
      <c r="F13" s="84"/>
      <c r="G13" s="84"/>
      <c r="H13" s="93"/>
      <c r="I13" s="95"/>
      <c r="J13" s="84"/>
      <c r="K13" s="93">
        <v>335.70159999999993</v>
      </c>
      <c r="L13" s="84"/>
      <c r="M13" s="94">
        <v>3.0533728215987057E-3</v>
      </c>
      <c r="N13" s="94">
        <f>K13/'סכום נכסי הקרן'!$C$42</f>
        <v>5.4791691076925891E-4</v>
      </c>
    </row>
    <row r="14" spans="2:56" s="134" customFormat="1">
      <c r="B14" s="89" t="s">
        <v>1407</v>
      </c>
      <c r="C14" s="86" t="s">
        <v>1408</v>
      </c>
      <c r="D14" s="99" t="s">
        <v>131</v>
      </c>
      <c r="E14" s="99" t="s">
        <v>1409</v>
      </c>
      <c r="F14" s="99" t="s">
        <v>1410</v>
      </c>
      <c r="G14" s="99" t="s">
        <v>175</v>
      </c>
      <c r="H14" s="96">
        <v>17575.999999999996</v>
      </c>
      <c r="I14" s="98">
        <v>1910</v>
      </c>
      <c r="J14" s="86"/>
      <c r="K14" s="96">
        <v>335.70159999999993</v>
      </c>
      <c r="L14" s="97">
        <v>2.4616246498599433E-4</v>
      </c>
      <c r="M14" s="97">
        <v>3.0533728215987057E-3</v>
      </c>
      <c r="N14" s="97">
        <f>K14/'סכום נכסי הקרן'!$C$42</f>
        <v>5.4791691076925891E-4</v>
      </c>
    </row>
    <row r="15" spans="2:56" s="134" customFormat="1">
      <c r="B15" s="85"/>
      <c r="C15" s="86"/>
      <c r="D15" s="86"/>
      <c r="E15" s="86"/>
      <c r="F15" s="86"/>
      <c r="G15" s="86"/>
      <c r="H15" s="96"/>
      <c r="I15" s="98"/>
      <c r="J15" s="86"/>
      <c r="K15" s="86"/>
      <c r="L15" s="86"/>
      <c r="M15" s="97"/>
      <c r="N15" s="86"/>
    </row>
    <row r="16" spans="2:56" s="134" customFormat="1" ht="20.25">
      <c r="B16" s="104" t="s">
        <v>72</v>
      </c>
      <c r="C16" s="84"/>
      <c r="D16" s="84"/>
      <c r="E16" s="84"/>
      <c r="F16" s="84"/>
      <c r="G16" s="84"/>
      <c r="H16" s="93"/>
      <c r="I16" s="95"/>
      <c r="J16" s="84"/>
      <c r="K16" s="93">
        <v>5394.0182099999993</v>
      </c>
      <c r="L16" s="84"/>
      <c r="M16" s="94">
        <v>4.9061275256425646E-2</v>
      </c>
      <c r="N16" s="94">
        <f>K16/'סכום נכסי הקרן'!$C$42</f>
        <v>8.8038716355725664E-3</v>
      </c>
      <c r="BA16" s="133"/>
    </row>
    <row r="17" spans="2:14" s="134" customFormat="1">
      <c r="B17" s="89" t="s">
        <v>1411</v>
      </c>
      <c r="C17" s="86" t="s">
        <v>1412</v>
      </c>
      <c r="D17" s="99" t="s">
        <v>131</v>
      </c>
      <c r="E17" s="99" t="s">
        <v>1413</v>
      </c>
      <c r="F17" s="99" t="s">
        <v>1414</v>
      </c>
      <c r="G17" s="99" t="s">
        <v>175</v>
      </c>
      <c r="H17" s="96">
        <v>249999.99999999997</v>
      </c>
      <c r="I17" s="98">
        <v>326.08</v>
      </c>
      <c r="J17" s="86"/>
      <c r="K17" s="96">
        <v>815.19999999999993</v>
      </c>
      <c r="L17" s="97">
        <v>8.0918480162823255E-4</v>
      </c>
      <c r="M17" s="97">
        <v>7.4146489744679953E-3</v>
      </c>
      <c r="N17" s="97">
        <f>K17/'סכום נכסי הקרן'!$C$42</f>
        <v>1.3305324301674459E-3</v>
      </c>
    </row>
    <row r="18" spans="2:14" s="134" customFormat="1">
      <c r="B18" s="89" t="s">
        <v>1415</v>
      </c>
      <c r="C18" s="86" t="s">
        <v>1416</v>
      </c>
      <c r="D18" s="99" t="s">
        <v>131</v>
      </c>
      <c r="E18" s="99" t="s">
        <v>1409</v>
      </c>
      <c r="F18" s="99" t="s">
        <v>1414</v>
      </c>
      <c r="G18" s="99" t="s">
        <v>175</v>
      </c>
      <c r="H18" s="96">
        <v>269999.99999999994</v>
      </c>
      <c r="I18" s="98">
        <v>277.48</v>
      </c>
      <c r="J18" s="86"/>
      <c r="K18" s="96">
        <v>749.19599999999991</v>
      </c>
      <c r="L18" s="97">
        <v>6.6848229759841529E-4</v>
      </c>
      <c r="M18" s="97">
        <v>6.8143098050484838E-3</v>
      </c>
      <c r="N18" s="97">
        <f>K18/'סכום נכסי הקרן'!$C$42</f>
        <v>1.222803697929011E-3</v>
      </c>
    </row>
    <row r="19" spans="2:14" s="134" customFormat="1">
      <c r="B19" s="89" t="s">
        <v>1417</v>
      </c>
      <c r="C19" s="86" t="s">
        <v>1418</v>
      </c>
      <c r="D19" s="99" t="s">
        <v>131</v>
      </c>
      <c r="E19" s="99" t="s">
        <v>1409</v>
      </c>
      <c r="F19" s="99" t="s">
        <v>1414</v>
      </c>
      <c r="G19" s="99" t="s">
        <v>175</v>
      </c>
      <c r="H19" s="96">
        <v>11099.999999999998</v>
      </c>
      <c r="I19" s="98">
        <v>3233.71</v>
      </c>
      <c r="J19" s="86"/>
      <c r="K19" s="96">
        <v>358.94180999999992</v>
      </c>
      <c r="L19" s="97">
        <v>1.74627993603644E-4</v>
      </c>
      <c r="M19" s="97">
        <v>3.2647540768034663E-3</v>
      </c>
      <c r="N19" s="97">
        <f>K19/'סכום נכסי הקרן'!$C$42</f>
        <v>5.8584852643277924E-4</v>
      </c>
    </row>
    <row r="20" spans="2:14" s="134" customFormat="1">
      <c r="B20" s="89" t="s">
        <v>1419</v>
      </c>
      <c r="C20" s="86" t="s">
        <v>1420</v>
      </c>
      <c r="D20" s="99" t="s">
        <v>131</v>
      </c>
      <c r="E20" s="99" t="s">
        <v>1409</v>
      </c>
      <c r="F20" s="99" t="s">
        <v>1414</v>
      </c>
      <c r="G20" s="99" t="s">
        <v>175</v>
      </c>
      <c r="H20" s="96">
        <v>1061499.9999999998</v>
      </c>
      <c r="I20" s="98">
        <v>326.95999999999998</v>
      </c>
      <c r="J20" s="86"/>
      <c r="K20" s="96">
        <v>3470.6803999999993</v>
      </c>
      <c r="L20" s="97">
        <v>2.3853932584269656E-3</v>
      </c>
      <c r="M20" s="97">
        <v>3.1567562400105699E-2</v>
      </c>
      <c r="N20" s="97">
        <f>K20/'סכום נכסי הקרן'!$C$42</f>
        <v>5.6646869810433303E-3</v>
      </c>
    </row>
    <row r="21" spans="2:14" s="134" customFormat="1">
      <c r="B21" s="85"/>
      <c r="C21" s="86"/>
      <c r="D21" s="86"/>
      <c r="E21" s="86"/>
      <c r="F21" s="86"/>
      <c r="G21" s="86"/>
      <c r="H21" s="96"/>
      <c r="I21" s="98"/>
      <c r="J21" s="86"/>
      <c r="K21" s="86"/>
      <c r="L21" s="86"/>
      <c r="M21" s="97"/>
      <c r="N21" s="86"/>
    </row>
    <row r="22" spans="2:14" s="134" customFormat="1">
      <c r="B22" s="83" t="s">
        <v>243</v>
      </c>
      <c r="C22" s="84"/>
      <c r="D22" s="84"/>
      <c r="E22" s="84"/>
      <c r="F22" s="84"/>
      <c r="G22" s="84"/>
      <c r="H22" s="93"/>
      <c r="I22" s="95"/>
      <c r="J22" s="93">
        <v>17.139079999999993</v>
      </c>
      <c r="K22" s="93">
        <v>104214.79716000141</v>
      </c>
      <c r="L22" s="84"/>
      <c r="M22" s="94">
        <v>0.94788535192197576</v>
      </c>
      <c r="N22" s="94">
        <f>K22/'סכום נכסי הקרן'!$C$42</f>
        <v>0.17009466060439662</v>
      </c>
    </row>
    <row r="23" spans="2:14" s="134" customFormat="1">
      <c r="B23" s="104" t="s">
        <v>73</v>
      </c>
      <c r="C23" s="84"/>
      <c r="D23" s="84"/>
      <c r="E23" s="84"/>
      <c r="F23" s="84"/>
      <c r="G23" s="84"/>
      <c r="H23" s="93"/>
      <c r="I23" s="95"/>
      <c r="J23" s="93">
        <v>17.139079999999993</v>
      </c>
      <c r="K23" s="93">
        <v>50947.47676000138</v>
      </c>
      <c r="L23" s="84"/>
      <c r="M23" s="94">
        <v>0.46339261078296895</v>
      </c>
      <c r="N23" s="94">
        <f>K23/'סכום נכסי הקרן'!$C$42</f>
        <v>8.3154158567693967E-2</v>
      </c>
    </row>
    <row r="24" spans="2:14" s="134" customFormat="1">
      <c r="B24" s="89" t="s">
        <v>1421</v>
      </c>
      <c r="C24" s="86" t="s">
        <v>1422</v>
      </c>
      <c r="D24" s="99" t="s">
        <v>29</v>
      </c>
      <c r="E24" s="99"/>
      <c r="F24" s="99" t="s">
        <v>1410</v>
      </c>
      <c r="G24" s="99" t="s">
        <v>174</v>
      </c>
      <c r="H24" s="96">
        <v>7521.9999999999991</v>
      </c>
      <c r="I24" s="98">
        <v>3305</v>
      </c>
      <c r="J24" s="86"/>
      <c r="K24" s="96">
        <v>907.39767000029997</v>
      </c>
      <c r="L24" s="97">
        <v>3.4886567869007193E-4</v>
      </c>
      <c r="M24" s="97">
        <v>8.253232585012725E-3</v>
      </c>
      <c r="N24" s="97">
        <f>K24/'סכום נכסי הקרן'!$C$42</f>
        <v>1.4810132813957034E-3</v>
      </c>
    </row>
    <row r="25" spans="2:14" s="134" customFormat="1">
      <c r="B25" s="89" t="s">
        <v>1423</v>
      </c>
      <c r="C25" s="86" t="s">
        <v>1424</v>
      </c>
      <c r="D25" s="99" t="s">
        <v>29</v>
      </c>
      <c r="E25" s="99"/>
      <c r="F25" s="99" t="s">
        <v>1410</v>
      </c>
      <c r="G25" s="99" t="s">
        <v>176</v>
      </c>
      <c r="H25" s="96">
        <v>816</v>
      </c>
      <c r="I25" s="98">
        <v>8589</v>
      </c>
      <c r="J25" s="86"/>
      <c r="K25" s="96">
        <v>298.22395999999992</v>
      </c>
      <c r="L25" s="97">
        <v>4.0379148326566362E-4</v>
      </c>
      <c r="M25" s="97">
        <v>2.7124950676837389E-3</v>
      </c>
      <c r="N25" s="97">
        <f>K25/'סכום נכסי הקרן'!$C$42</f>
        <v>4.8674760823473888E-4</v>
      </c>
    </row>
    <row r="26" spans="2:14" s="134" customFormat="1">
      <c r="B26" s="89" t="s">
        <v>1425</v>
      </c>
      <c r="C26" s="86" t="s">
        <v>1426</v>
      </c>
      <c r="D26" s="99" t="s">
        <v>29</v>
      </c>
      <c r="E26" s="99"/>
      <c r="F26" s="99" t="s">
        <v>1410</v>
      </c>
      <c r="G26" s="99" t="s">
        <v>176</v>
      </c>
      <c r="H26" s="96">
        <v>7008.9999999999991</v>
      </c>
      <c r="I26" s="98">
        <v>1153.0999999999999</v>
      </c>
      <c r="J26" s="86"/>
      <c r="K26" s="96">
        <v>343.90049999999997</v>
      </c>
      <c r="L26" s="97">
        <v>4.7700241311907034E-4</v>
      </c>
      <c r="M26" s="97">
        <v>3.127945890142334E-3</v>
      </c>
      <c r="N26" s="97">
        <f>K26/'סכום נכסי הקרן'!$C$42</f>
        <v>5.6129878312168762E-4</v>
      </c>
    </row>
    <row r="27" spans="2:14" s="134" customFormat="1">
      <c r="B27" s="89" t="s">
        <v>1427</v>
      </c>
      <c r="C27" s="86" t="s">
        <v>1428</v>
      </c>
      <c r="D27" s="99" t="s">
        <v>1176</v>
      </c>
      <c r="E27" s="99"/>
      <c r="F27" s="99" t="s">
        <v>1410</v>
      </c>
      <c r="G27" s="99" t="s">
        <v>174</v>
      </c>
      <c r="H27" s="96">
        <v>2512.9999999999995</v>
      </c>
      <c r="I27" s="98">
        <v>10930</v>
      </c>
      <c r="J27" s="86"/>
      <c r="K27" s="96">
        <v>1002.5487799999999</v>
      </c>
      <c r="L27" s="97">
        <v>1.9928114145700219E-5</v>
      </c>
      <c r="M27" s="97">
        <v>9.1186791995597882E-3</v>
      </c>
      <c r="N27" s="97">
        <f>K27/'סכום נכסי הקרן'!$C$42</f>
        <v>1.6363146033057017E-3</v>
      </c>
    </row>
    <row r="28" spans="2:14" s="134" customFormat="1">
      <c r="B28" s="89" t="s">
        <v>1429</v>
      </c>
      <c r="C28" s="86" t="s">
        <v>1430</v>
      </c>
      <c r="D28" s="99" t="s">
        <v>1176</v>
      </c>
      <c r="E28" s="99"/>
      <c r="F28" s="99" t="s">
        <v>1410</v>
      </c>
      <c r="G28" s="99" t="s">
        <v>174</v>
      </c>
      <c r="H28" s="96">
        <v>1736.9999999999998</v>
      </c>
      <c r="I28" s="98">
        <v>5153</v>
      </c>
      <c r="J28" s="86"/>
      <c r="K28" s="96">
        <v>326.70278000000002</v>
      </c>
      <c r="L28" s="97">
        <v>1.0459330878969349E-5</v>
      </c>
      <c r="M28" s="97">
        <v>2.9715240832713977E-3</v>
      </c>
      <c r="N28" s="97">
        <f>K28/'סכום נכסי הקרן'!$C$42</f>
        <v>5.3322944530895548E-4</v>
      </c>
    </row>
    <row r="29" spans="2:14" s="134" customFormat="1">
      <c r="B29" s="89" t="s">
        <v>1431</v>
      </c>
      <c r="C29" s="86" t="s">
        <v>1432</v>
      </c>
      <c r="D29" s="99" t="s">
        <v>135</v>
      </c>
      <c r="E29" s="99"/>
      <c r="F29" s="99" t="s">
        <v>1410</v>
      </c>
      <c r="G29" s="99" t="s">
        <v>184</v>
      </c>
      <c r="H29" s="96">
        <v>156861.99999999997</v>
      </c>
      <c r="I29" s="98">
        <v>1826</v>
      </c>
      <c r="J29" s="86"/>
      <c r="K29" s="96">
        <v>9442.1653399999977</v>
      </c>
      <c r="L29" s="97">
        <v>7.5435721627581135E-5</v>
      </c>
      <c r="M29" s="97">
        <v>8.5881184439386943E-2</v>
      </c>
      <c r="N29" s="97">
        <f>K29/'סכום נכסי הקרן'!$C$42</f>
        <v>1.5411073596507639E-2</v>
      </c>
    </row>
    <row r="30" spans="2:14" s="134" customFormat="1">
      <c r="B30" s="89" t="s">
        <v>1433</v>
      </c>
      <c r="C30" s="86" t="s">
        <v>1434</v>
      </c>
      <c r="D30" s="99" t="s">
        <v>29</v>
      </c>
      <c r="E30" s="99"/>
      <c r="F30" s="99" t="s">
        <v>1410</v>
      </c>
      <c r="G30" s="99" t="s">
        <v>176</v>
      </c>
      <c r="H30" s="96">
        <v>1423.9999999999998</v>
      </c>
      <c r="I30" s="98">
        <v>12364</v>
      </c>
      <c r="J30" s="86"/>
      <c r="K30" s="96">
        <v>749.16719999999998</v>
      </c>
      <c r="L30" s="97">
        <v>8.8662969885721884E-4</v>
      </c>
      <c r="M30" s="97">
        <v>6.8140478547412415E-3</v>
      </c>
      <c r="N30" s="97">
        <f>K30/'סכום נכסי הקרן'!$C$42</f>
        <v>1.2227566918765224E-3</v>
      </c>
    </row>
    <row r="31" spans="2:14" s="134" customFormat="1">
      <c r="B31" s="89" t="s">
        <v>1435</v>
      </c>
      <c r="C31" s="86" t="s">
        <v>1436</v>
      </c>
      <c r="D31" s="99" t="s">
        <v>29</v>
      </c>
      <c r="E31" s="99"/>
      <c r="F31" s="99" t="s">
        <v>1410</v>
      </c>
      <c r="G31" s="99" t="s">
        <v>176</v>
      </c>
      <c r="H31" s="96">
        <v>3990.9999999999995</v>
      </c>
      <c r="I31" s="98">
        <v>2629.5</v>
      </c>
      <c r="J31" s="86"/>
      <c r="K31" s="96">
        <v>446.54445000039999</v>
      </c>
      <c r="L31" s="97">
        <v>1.9509830539694414E-4</v>
      </c>
      <c r="M31" s="97">
        <v>4.061543606783416E-3</v>
      </c>
      <c r="N31" s="97">
        <f>K31/'סכום נכסי הקרן'!$C$42</f>
        <v>7.2882957830816715E-4</v>
      </c>
    </row>
    <row r="32" spans="2:14" s="134" customFormat="1">
      <c r="B32" s="89" t="s">
        <v>1437</v>
      </c>
      <c r="C32" s="86" t="s">
        <v>1438</v>
      </c>
      <c r="D32" s="99" t="s">
        <v>29</v>
      </c>
      <c r="E32" s="99"/>
      <c r="F32" s="99" t="s">
        <v>1410</v>
      </c>
      <c r="G32" s="99" t="s">
        <v>176</v>
      </c>
      <c r="H32" s="96">
        <v>6024.9999999999991</v>
      </c>
      <c r="I32" s="98">
        <v>879.7</v>
      </c>
      <c r="J32" s="86"/>
      <c r="K32" s="96">
        <v>225.52850999999995</v>
      </c>
      <c r="L32" s="97">
        <v>2.7829099307159348E-4</v>
      </c>
      <c r="M32" s="97">
        <v>2.0512938363405234E-3</v>
      </c>
      <c r="N32" s="97">
        <f>K32/'סכום נכסי הקרן'!$C$42</f>
        <v>3.6809739509610293E-4</v>
      </c>
    </row>
    <row r="33" spans="2:14" s="134" customFormat="1">
      <c r="B33" s="89" t="s">
        <v>1439</v>
      </c>
      <c r="C33" s="86" t="s">
        <v>1440</v>
      </c>
      <c r="D33" s="99" t="s">
        <v>29</v>
      </c>
      <c r="E33" s="99"/>
      <c r="F33" s="99" t="s">
        <v>1410</v>
      </c>
      <c r="G33" s="99" t="s">
        <v>176</v>
      </c>
      <c r="H33" s="96">
        <v>15382.999999999998</v>
      </c>
      <c r="I33" s="98">
        <v>3972</v>
      </c>
      <c r="J33" s="86"/>
      <c r="K33" s="96">
        <v>2599.9203999999995</v>
      </c>
      <c r="L33" s="97">
        <v>2.8036141124708719E-4</v>
      </c>
      <c r="M33" s="97">
        <v>2.3647567624580985E-2</v>
      </c>
      <c r="N33" s="97">
        <f>K33/'סכום נכסי הקרן'!$C$42</f>
        <v>4.2434720412830203E-3</v>
      </c>
    </row>
    <row r="34" spans="2:14" s="134" customFormat="1">
      <c r="B34" s="89" t="s">
        <v>1441</v>
      </c>
      <c r="C34" s="86" t="s">
        <v>1442</v>
      </c>
      <c r="D34" s="99" t="s">
        <v>29</v>
      </c>
      <c r="E34" s="99"/>
      <c r="F34" s="99" t="s">
        <v>1410</v>
      </c>
      <c r="G34" s="99" t="s">
        <v>176</v>
      </c>
      <c r="H34" s="96">
        <v>12819.999999999995</v>
      </c>
      <c r="I34" s="98">
        <v>3399.5</v>
      </c>
      <c r="J34" s="86"/>
      <c r="K34" s="96">
        <v>1854.4402400000997</v>
      </c>
      <c r="L34" s="97">
        <v>1.3122634189682452E-3</v>
      </c>
      <c r="M34" s="97">
        <v>1.6867055230285727E-2</v>
      </c>
      <c r="N34" s="97">
        <f>K34/'סכום נכסי הקרן'!$C$42</f>
        <v>3.0267331687041641E-3</v>
      </c>
    </row>
    <row r="35" spans="2:14" s="134" customFormat="1">
      <c r="B35" s="89" t="s">
        <v>1443</v>
      </c>
      <c r="C35" s="86" t="s">
        <v>1444</v>
      </c>
      <c r="D35" s="99" t="s">
        <v>134</v>
      </c>
      <c r="E35" s="99"/>
      <c r="F35" s="99" t="s">
        <v>1410</v>
      </c>
      <c r="G35" s="99" t="s">
        <v>174</v>
      </c>
      <c r="H35" s="96">
        <v>7833</v>
      </c>
      <c r="I35" s="98">
        <v>4313.5</v>
      </c>
      <c r="J35" s="86"/>
      <c r="K35" s="96">
        <v>1233.2490799999996</v>
      </c>
      <c r="L35" s="97">
        <v>1.030906533115158E-3</v>
      </c>
      <c r="M35" s="97">
        <v>1.1217013035188416E-2</v>
      </c>
      <c r="N35" s="97">
        <f>K35/'סכום נכסי הקרן'!$C$42</f>
        <v>2.012853159242108E-3</v>
      </c>
    </row>
    <row r="36" spans="2:14" s="134" customFormat="1">
      <c r="B36" s="89" t="s">
        <v>1445</v>
      </c>
      <c r="C36" s="86" t="s">
        <v>1446</v>
      </c>
      <c r="D36" s="99" t="s">
        <v>1176</v>
      </c>
      <c r="E36" s="99"/>
      <c r="F36" s="99" t="s">
        <v>1410</v>
      </c>
      <c r="G36" s="99" t="s">
        <v>174</v>
      </c>
      <c r="H36" s="96">
        <v>1451.9999999999998</v>
      </c>
      <c r="I36" s="98">
        <v>7594</v>
      </c>
      <c r="J36" s="86"/>
      <c r="K36" s="96">
        <v>402.46680999999995</v>
      </c>
      <c r="L36" s="97">
        <v>5.6891156873055131E-6</v>
      </c>
      <c r="M36" s="97">
        <v>3.6606355741215717E-3</v>
      </c>
      <c r="N36" s="97">
        <f>K36/'סכום נכסי הקרן'!$C$42</f>
        <v>6.5688805541099079E-4</v>
      </c>
    </row>
    <row r="37" spans="2:14" s="134" customFormat="1">
      <c r="B37" s="89" t="s">
        <v>1447</v>
      </c>
      <c r="C37" s="86" t="s">
        <v>1448</v>
      </c>
      <c r="D37" s="99" t="s">
        <v>1176</v>
      </c>
      <c r="E37" s="99"/>
      <c r="F37" s="99" t="s">
        <v>1410</v>
      </c>
      <c r="G37" s="99" t="s">
        <v>174</v>
      </c>
      <c r="H37" s="96">
        <v>2033.9999999999998</v>
      </c>
      <c r="I37" s="98">
        <v>1990</v>
      </c>
      <c r="J37" s="86"/>
      <c r="K37" s="96">
        <v>147.73958999999996</v>
      </c>
      <c r="L37" s="97">
        <v>1.4528571428571427E-3</v>
      </c>
      <c r="M37" s="97">
        <v>1.3437649650169551E-3</v>
      </c>
      <c r="N37" s="97">
        <f>K37/'סכום נכסי הקרן'!$C$42</f>
        <v>2.4113385146545886E-4</v>
      </c>
    </row>
    <row r="38" spans="2:14" s="134" customFormat="1">
      <c r="B38" s="89" t="s">
        <v>1449</v>
      </c>
      <c r="C38" s="86" t="s">
        <v>1450</v>
      </c>
      <c r="D38" s="99" t="s">
        <v>1176</v>
      </c>
      <c r="E38" s="99"/>
      <c r="F38" s="99" t="s">
        <v>1410</v>
      </c>
      <c r="G38" s="99" t="s">
        <v>174</v>
      </c>
      <c r="H38" s="96">
        <v>4494.9999999999991</v>
      </c>
      <c r="I38" s="98">
        <v>8346</v>
      </c>
      <c r="J38" s="86"/>
      <c r="K38" s="96">
        <v>1369.30736</v>
      </c>
      <c r="L38" s="97">
        <v>2.4907832155057106E-5</v>
      </c>
      <c r="M38" s="97">
        <v>1.2454530682722618E-2</v>
      </c>
      <c r="N38" s="97">
        <f>K38/'סכום נכסי הקרן'!$C$42</f>
        <v>2.2349213068534961E-3</v>
      </c>
    </row>
    <row r="39" spans="2:14" s="134" customFormat="1">
      <c r="B39" s="89" t="s">
        <v>1451</v>
      </c>
      <c r="C39" s="86" t="s">
        <v>1452</v>
      </c>
      <c r="D39" s="99" t="s">
        <v>29</v>
      </c>
      <c r="E39" s="99"/>
      <c r="F39" s="99" t="s">
        <v>1410</v>
      </c>
      <c r="G39" s="99" t="s">
        <v>183</v>
      </c>
      <c r="H39" s="96">
        <v>22044.999999999996</v>
      </c>
      <c r="I39" s="98">
        <v>3416</v>
      </c>
      <c r="J39" s="86"/>
      <c r="K39" s="96">
        <v>2079.1909299999998</v>
      </c>
      <c r="L39" s="97">
        <v>3.9698636119095903E-4</v>
      </c>
      <c r="M39" s="97">
        <v>1.8911274407320482E-2</v>
      </c>
      <c r="N39" s="97">
        <f>K39/'סכום נכסי הקרן'!$C$42</f>
        <v>3.3935610413088958E-3</v>
      </c>
    </row>
    <row r="40" spans="2:14" s="134" customFormat="1">
      <c r="B40" s="89" t="s">
        <v>1453</v>
      </c>
      <c r="C40" s="86" t="s">
        <v>1454</v>
      </c>
      <c r="D40" s="99" t="s">
        <v>1176</v>
      </c>
      <c r="E40" s="99"/>
      <c r="F40" s="99" t="s">
        <v>1410</v>
      </c>
      <c r="G40" s="99" t="s">
        <v>174</v>
      </c>
      <c r="H40" s="96">
        <v>3011.9999999999995</v>
      </c>
      <c r="I40" s="98">
        <v>7163</v>
      </c>
      <c r="J40" s="86"/>
      <c r="K40" s="96">
        <v>787.48588999999993</v>
      </c>
      <c r="L40" s="97">
        <v>1.8430359918250458E-5</v>
      </c>
      <c r="M40" s="97">
        <v>7.1625753762224196E-3</v>
      </c>
      <c r="N40" s="97">
        <f>K40/'סכום נכסי הקרן'!$C$42</f>
        <v>1.2852987180376277E-3</v>
      </c>
    </row>
    <row r="41" spans="2:14" s="134" customFormat="1">
      <c r="B41" s="89" t="s">
        <v>1455</v>
      </c>
      <c r="C41" s="86" t="s">
        <v>1456</v>
      </c>
      <c r="D41" s="99" t="s">
        <v>29</v>
      </c>
      <c r="E41" s="99"/>
      <c r="F41" s="99" t="s">
        <v>1410</v>
      </c>
      <c r="G41" s="99" t="s">
        <v>176</v>
      </c>
      <c r="H41" s="96">
        <v>2091.0000000000005</v>
      </c>
      <c r="I41" s="98">
        <v>5277</v>
      </c>
      <c r="J41" s="86"/>
      <c r="K41" s="96">
        <v>469.51654000009989</v>
      </c>
      <c r="L41" s="97">
        <v>9.5917431192660567E-4</v>
      </c>
      <c r="M41" s="97">
        <v>4.2704861773889876E-3</v>
      </c>
      <c r="N41" s="97">
        <f>K41/'סכום נכסי הקרן'!$C$42</f>
        <v>7.6632358067976422E-4</v>
      </c>
    </row>
    <row r="42" spans="2:14" s="134" customFormat="1">
      <c r="B42" s="89" t="s">
        <v>1457</v>
      </c>
      <c r="C42" s="86" t="s">
        <v>1458</v>
      </c>
      <c r="D42" s="99" t="s">
        <v>150</v>
      </c>
      <c r="E42" s="99"/>
      <c r="F42" s="99" t="s">
        <v>1410</v>
      </c>
      <c r="G42" s="99" t="s">
        <v>174</v>
      </c>
      <c r="H42" s="96">
        <v>1993.9999999999998</v>
      </c>
      <c r="I42" s="98">
        <v>12508</v>
      </c>
      <c r="J42" s="86"/>
      <c r="K42" s="96">
        <v>910.34473999999989</v>
      </c>
      <c r="L42" s="97">
        <v>3.8346153846153841E-4</v>
      </c>
      <c r="M42" s="97">
        <v>8.2800376507033042E-3</v>
      </c>
      <c r="N42" s="97">
        <f>K42/'סכום נכסי הקרן'!$C$42</f>
        <v>1.4858233552531301E-3</v>
      </c>
    </row>
    <row r="43" spans="2:14" s="134" customFormat="1">
      <c r="B43" s="89" t="s">
        <v>1459</v>
      </c>
      <c r="C43" s="86" t="s">
        <v>1460</v>
      </c>
      <c r="D43" s="99" t="s">
        <v>150</v>
      </c>
      <c r="E43" s="99"/>
      <c r="F43" s="99" t="s">
        <v>1410</v>
      </c>
      <c r="G43" s="99" t="s">
        <v>176</v>
      </c>
      <c r="H43" s="96">
        <v>129.99999999999997</v>
      </c>
      <c r="I43" s="98">
        <v>10570</v>
      </c>
      <c r="J43" s="86"/>
      <c r="K43" s="96">
        <v>58.469329999999985</v>
      </c>
      <c r="L43" s="97">
        <v>3.5911962321611119E-6</v>
      </c>
      <c r="M43" s="97">
        <v>5.3180760270158333E-4</v>
      </c>
      <c r="N43" s="97">
        <f>K43/'סכום נכסי הקרן'!$C$42</f>
        <v>9.5430985936165771E-5</v>
      </c>
    </row>
    <row r="44" spans="2:14" s="134" customFormat="1">
      <c r="B44" s="89" t="s">
        <v>1461</v>
      </c>
      <c r="C44" s="86" t="s">
        <v>1462</v>
      </c>
      <c r="D44" s="99" t="s">
        <v>1176</v>
      </c>
      <c r="E44" s="99"/>
      <c r="F44" s="99" t="s">
        <v>1410</v>
      </c>
      <c r="G44" s="99" t="s">
        <v>174</v>
      </c>
      <c r="H44" s="96">
        <v>7375</v>
      </c>
      <c r="I44" s="98">
        <v>5251</v>
      </c>
      <c r="J44" s="86"/>
      <c r="K44" s="96">
        <v>1413.5035599998998</v>
      </c>
      <c r="L44" s="97">
        <v>8.3051801801801794E-6</v>
      </c>
      <c r="M44" s="97">
        <v>1.2856517077478065E-2</v>
      </c>
      <c r="N44" s="97">
        <f>K44/'סכום נכסי הקרן'!$C$42</f>
        <v>2.3070563379992679E-3</v>
      </c>
    </row>
    <row r="45" spans="2:14" s="134" customFormat="1">
      <c r="B45" s="89" t="s">
        <v>1463</v>
      </c>
      <c r="C45" s="86" t="s">
        <v>1464</v>
      </c>
      <c r="D45" s="99" t="s">
        <v>1176</v>
      </c>
      <c r="E45" s="99"/>
      <c r="F45" s="99" t="s">
        <v>1410</v>
      </c>
      <c r="G45" s="99" t="s">
        <v>174</v>
      </c>
      <c r="H45" s="96">
        <v>34144.999999999993</v>
      </c>
      <c r="I45" s="98">
        <v>2561</v>
      </c>
      <c r="J45" s="86"/>
      <c r="K45" s="96">
        <v>3191.7550899999992</v>
      </c>
      <c r="L45" s="97">
        <v>2.3548275862068958E-3</v>
      </c>
      <c r="M45" s="97">
        <v>2.9030598141341388E-2</v>
      </c>
      <c r="N45" s="97">
        <f>K45/'סכום נכסי הקרן'!$C$42</f>
        <v>5.2094377531857394E-3</v>
      </c>
    </row>
    <row r="46" spans="2:14" s="134" customFormat="1">
      <c r="B46" s="89" t="s">
        <v>1465</v>
      </c>
      <c r="C46" s="86" t="s">
        <v>1466</v>
      </c>
      <c r="D46" s="99" t="s">
        <v>1176</v>
      </c>
      <c r="E46" s="99"/>
      <c r="F46" s="99" t="s">
        <v>1410</v>
      </c>
      <c r="G46" s="99" t="s">
        <v>174</v>
      </c>
      <c r="H46" s="96">
        <v>1441.9999999999998</v>
      </c>
      <c r="I46" s="98">
        <v>3815</v>
      </c>
      <c r="J46" s="96">
        <v>0.24074999999999996</v>
      </c>
      <c r="K46" s="96">
        <v>201.03492</v>
      </c>
      <c r="L46" s="97">
        <v>4.4852255054432344E-5</v>
      </c>
      <c r="M46" s="97">
        <v>1.8285124673825511E-3</v>
      </c>
      <c r="N46" s="97">
        <f>K46/'סכום נכסי הקרן'!$C$42</f>
        <v>3.2812006949965418E-4</v>
      </c>
    </row>
    <row r="47" spans="2:14" s="134" customFormat="1">
      <c r="B47" s="89" t="s">
        <v>1467</v>
      </c>
      <c r="C47" s="86" t="s">
        <v>1468</v>
      </c>
      <c r="D47" s="99" t="s">
        <v>1176</v>
      </c>
      <c r="E47" s="99"/>
      <c r="F47" s="99" t="s">
        <v>1410</v>
      </c>
      <c r="G47" s="99" t="s">
        <v>174</v>
      </c>
      <c r="H47" s="96">
        <v>663.99999999999989</v>
      </c>
      <c r="I47" s="98">
        <v>20065</v>
      </c>
      <c r="J47" s="96">
        <v>0.27014999999999995</v>
      </c>
      <c r="K47" s="96">
        <v>486.56467999999995</v>
      </c>
      <c r="L47" s="97">
        <v>5.6271186440677957E-5</v>
      </c>
      <c r="M47" s="97">
        <v>4.4255474798507704E-3</v>
      </c>
      <c r="N47" s="97">
        <f>K47/'סכום נכסי הקרן'!$C$42</f>
        <v>7.9414878080721993E-4</v>
      </c>
    </row>
    <row r="48" spans="2:14" s="134" customFormat="1">
      <c r="B48" s="89" t="s">
        <v>1469</v>
      </c>
      <c r="C48" s="86" t="s">
        <v>1470</v>
      </c>
      <c r="D48" s="99" t="s">
        <v>1176</v>
      </c>
      <c r="E48" s="99"/>
      <c r="F48" s="99" t="s">
        <v>1410</v>
      </c>
      <c r="G48" s="99" t="s">
        <v>174</v>
      </c>
      <c r="H48" s="96">
        <v>105.99999999999999</v>
      </c>
      <c r="I48" s="98">
        <v>18623</v>
      </c>
      <c r="J48" s="96">
        <v>0.21042999999999995</v>
      </c>
      <c r="K48" s="96">
        <v>72.26218999999999</v>
      </c>
      <c r="L48" s="97">
        <v>2.436781609195402E-5</v>
      </c>
      <c r="M48" s="97">
        <v>6.5726051640862539E-4</v>
      </c>
      <c r="N48" s="97">
        <f>K48/'סכום נכסי הקרן'!$C$42</f>
        <v>1.1794306583650848E-4</v>
      </c>
    </row>
    <row r="49" spans="2:14" s="134" customFormat="1">
      <c r="B49" s="89" t="s">
        <v>1471</v>
      </c>
      <c r="C49" s="86" t="s">
        <v>1472</v>
      </c>
      <c r="D49" s="99" t="s">
        <v>29</v>
      </c>
      <c r="E49" s="99"/>
      <c r="F49" s="99" t="s">
        <v>1410</v>
      </c>
      <c r="G49" s="99" t="s">
        <v>176</v>
      </c>
      <c r="H49" s="96">
        <v>4129.0000000000009</v>
      </c>
      <c r="I49" s="98">
        <v>2814.5</v>
      </c>
      <c r="J49" s="86"/>
      <c r="K49" s="96">
        <v>494.48818999989987</v>
      </c>
      <c r="L49" s="97">
        <v>3.8231481481481488E-4</v>
      </c>
      <c r="M49" s="97">
        <v>4.4976157395354432E-3</v>
      </c>
      <c r="N49" s="97">
        <f>K49/'סכום נכסי הקרן'!$C$42</f>
        <v>8.0708117410410772E-4</v>
      </c>
    </row>
    <row r="50" spans="2:14" s="134" customFormat="1">
      <c r="B50" s="89" t="s">
        <v>1473</v>
      </c>
      <c r="C50" s="86" t="s">
        <v>1474</v>
      </c>
      <c r="D50" s="99" t="s">
        <v>134</v>
      </c>
      <c r="E50" s="99"/>
      <c r="F50" s="99" t="s">
        <v>1410</v>
      </c>
      <c r="G50" s="99" t="s">
        <v>177</v>
      </c>
      <c r="H50" s="96">
        <v>33140.999999999993</v>
      </c>
      <c r="I50" s="98">
        <v>756.6</v>
      </c>
      <c r="J50" s="86"/>
      <c r="K50" s="96">
        <v>1205.4556699999996</v>
      </c>
      <c r="L50" s="97">
        <v>4.2349615121916006E-5</v>
      </c>
      <c r="M50" s="97">
        <v>1.0964218164048243E-2</v>
      </c>
      <c r="N50" s="97">
        <f>K50/'סכום נכסי הקרן'!$C$42</f>
        <v>1.9674900172524856E-3</v>
      </c>
    </row>
    <row r="51" spans="2:14" s="134" customFormat="1">
      <c r="B51" s="89" t="s">
        <v>1475</v>
      </c>
      <c r="C51" s="86" t="s">
        <v>1476</v>
      </c>
      <c r="D51" s="99" t="s">
        <v>1176</v>
      </c>
      <c r="E51" s="99"/>
      <c r="F51" s="99" t="s">
        <v>1410</v>
      </c>
      <c r="G51" s="99" t="s">
        <v>174</v>
      </c>
      <c r="H51" s="96">
        <v>1400.9999999999998</v>
      </c>
      <c r="I51" s="98">
        <v>4297</v>
      </c>
      <c r="J51" s="86"/>
      <c r="K51" s="96">
        <v>219.73353999999995</v>
      </c>
      <c r="L51" s="97">
        <v>1.4731861198738168E-5</v>
      </c>
      <c r="M51" s="97">
        <v>1.9985857053695069E-3</v>
      </c>
      <c r="N51" s="97">
        <f>K51/'סכום נכסי הקרן'!$C$42</f>
        <v>3.586391081519819E-4</v>
      </c>
    </row>
    <row r="52" spans="2:14" s="134" customFormat="1">
      <c r="B52" s="89" t="s">
        <v>1477</v>
      </c>
      <c r="C52" s="86" t="s">
        <v>1478</v>
      </c>
      <c r="D52" s="99" t="s">
        <v>1176</v>
      </c>
      <c r="E52" s="99"/>
      <c r="F52" s="99" t="s">
        <v>1410</v>
      </c>
      <c r="G52" s="99" t="s">
        <v>174</v>
      </c>
      <c r="H52" s="96">
        <v>1310.9999999999998</v>
      </c>
      <c r="I52" s="98">
        <v>3205</v>
      </c>
      <c r="J52" s="86"/>
      <c r="K52" s="96">
        <v>153.36405999999997</v>
      </c>
      <c r="L52" s="97">
        <v>6.4296223639038732E-6</v>
      </c>
      <c r="M52" s="97">
        <v>1.3949223137871049E-3</v>
      </c>
      <c r="N52" s="97">
        <f>K52/'סכום נכסי הקרן'!$C$42</f>
        <v>2.503138560502281E-4</v>
      </c>
    </row>
    <row r="53" spans="2:14" s="134" customFormat="1">
      <c r="B53" s="89" t="s">
        <v>1479</v>
      </c>
      <c r="C53" s="86" t="s">
        <v>1480</v>
      </c>
      <c r="D53" s="99" t="s">
        <v>134</v>
      </c>
      <c r="E53" s="99"/>
      <c r="F53" s="99" t="s">
        <v>1410</v>
      </c>
      <c r="G53" s="99" t="s">
        <v>174</v>
      </c>
      <c r="H53" s="96">
        <v>1433.9999999999998</v>
      </c>
      <c r="I53" s="98">
        <v>7014</v>
      </c>
      <c r="J53" s="86"/>
      <c r="K53" s="96">
        <v>367.11978000009992</v>
      </c>
      <c r="L53" s="97">
        <v>2.2582677165354327E-4</v>
      </c>
      <c r="M53" s="97">
        <v>3.3391367766004137E-3</v>
      </c>
      <c r="N53" s="97">
        <f>K53/'סכום נכסי הקרן'!$C$42</f>
        <v>5.9919623778958671E-4</v>
      </c>
    </row>
    <row r="54" spans="2:14" s="134" customFormat="1">
      <c r="B54" s="89" t="s">
        <v>1481</v>
      </c>
      <c r="C54" s="86" t="s">
        <v>1482</v>
      </c>
      <c r="D54" s="99" t="s">
        <v>134</v>
      </c>
      <c r="E54" s="99"/>
      <c r="F54" s="99" t="s">
        <v>1410</v>
      </c>
      <c r="G54" s="99" t="s">
        <v>176</v>
      </c>
      <c r="H54" s="96">
        <v>1531.9999999999998</v>
      </c>
      <c r="I54" s="98">
        <v>20282.5</v>
      </c>
      <c r="J54" s="86"/>
      <c r="K54" s="96">
        <v>1322.1782899999998</v>
      </c>
      <c r="L54" s="97">
        <v>2.747800683291219E-4</v>
      </c>
      <c r="M54" s="97">
        <v>1.2025868378327217E-2</v>
      </c>
      <c r="N54" s="97">
        <f>K54/'סכום נכסי הקרן'!$C$42</f>
        <v>2.1579993784449684E-3</v>
      </c>
    </row>
    <row r="55" spans="2:14" s="134" customFormat="1">
      <c r="B55" s="89" t="s">
        <v>1483</v>
      </c>
      <c r="C55" s="86" t="s">
        <v>1484</v>
      </c>
      <c r="D55" s="99" t="s">
        <v>1182</v>
      </c>
      <c r="E55" s="99"/>
      <c r="F55" s="99" t="s">
        <v>1410</v>
      </c>
      <c r="G55" s="99" t="s">
        <v>174</v>
      </c>
      <c r="H55" s="96">
        <v>1169.9999999999998</v>
      </c>
      <c r="I55" s="98">
        <v>10982</v>
      </c>
      <c r="J55" s="96">
        <v>0.66846000000000005</v>
      </c>
      <c r="K55" s="96">
        <v>469.65276999999992</v>
      </c>
      <c r="L55" s="97">
        <v>1.4462299134734237E-5</v>
      </c>
      <c r="M55" s="97">
        <v>4.2717252569143193E-3</v>
      </c>
      <c r="N55" s="97">
        <f>K55/'סכום נכסי הקרן'!$C$42</f>
        <v>7.6654592910080041E-4</v>
      </c>
    </row>
    <row r="56" spans="2:14" s="134" customFormat="1">
      <c r="B56" s="89" t="s">
        <v>1485</v>
      </c>
      <c r="C56" s="86" t="s">
        <v>1486</v>
      </c>
      <c r="D56" s="99" t="s">
        <v>134</v>
      </c>
      <c r="E56" s="99"/>
      <c r="F56" s="99" t="s">
        <v>1410</v>
      </c>
      <c r="G56" s="99" t="s">
        <v>174</v>
      </c>
      <c r="H56" s="96">
        <v>27580.999999999996</v>
      </c>
      <c r="I56" s="98">
        <v>605.25</v>
      </c>
      <c r="J56" s="86"/>
      <c r="K56" s="96">
        <v>609.30909999999994</v>
      </c>
      <c r="L56" s="97">
        <v>1.7428751974723537E-4</v>
      </c>
      <c r="M56" s="97">
        <v>5.5419689566352029E-3</v>
      </c>
      <c r="N56" s="97">
        <f>K56/'סכום נכסי הקרן'!$C$42</f>
        <v>9.944866505718099E-4</v>
      </c>
    </row>
    <row r="57" spans="2:14" s="134" customFormat="1">
      <c r="B57" s="89" t="s">
        <v>1487</v>
      </c>
      <c r="C57" s="86" t="s">
        <v>1488</v>
      </c>
      <c r="D57" s="99" t="s">
        <v>1176</v>
      </c>
      <c r="E57" s="99"/>
      <c r="F57" s="99" t="s">
        <v>1410</v>
      </c>
      <c r="G57" s="99" t="s">
        <v>174</v>
      </c>
      <c r="H57" s="96">
        <v>2157.9999999999991</v>
      </c>
      <c r="I57" s="98">
        <v>2959</v>
      </c>
      <c r="J57" s="86"/>
      <c r="K57" s="96">
        <v>233.07155000019995</v>
      </c>
      <c r="L57" s="97">
        <v>5.3614906832298115E-5</v>
      </c>
      <c r="M57" s="97">
        <v>2.1199015323683131E-3</v>
      </c>
      <c r="N57" s="97">
        <f>K57/'סכום נכסי הקרן'!$C$42</f>
        <v>3.8040880253270294E-4</v>
      </c>
    </row>
    <row r="58" spans="2:14" s="134" customFormat="1">
      <c r="B58" s="89" t="s">
        <v>1489</v>
      </c>
      <c r="C58" s="86" t="s">
        <v>1490</v>
      </c>
      <c r="D58" s="99" t="s">
        <v>1176</v>
      </c>
      <c r="E58" s="99"/>
      <c r="F58" s="99" t="s">
        <v>1410</v>
      </c>
      <c r="G58" s="99" t="s">
        <v>174</v>
      </c>
      <c r="H58" s="96">
        <v>570.99999999999989</v>
      </c>
      <c r="I58" s="98">
        <v>19247</v>
      </c>
      <c r="J58" s="96">
        <v>0.90781999999999985</v>
      </c>
      <c r="K58" s="96">
        <v>402.04143999999997</v>
      </c>
      <c r="L58" s="97">
        <v>2.0725952813067146E-5</v>
      </c>
      <c r="M58" s="97">
        <v>3.6567666226565701E-3</v>
      </c>
      <c r="N58" s="97">
        <f>K58/'סכום נכסי הקרן'!$C$42</f>
        <v>6.5619378580865969E-4</v>
      </c>
    </row>
    <row r="59" spans="2:14" s="134" customFormat="1">
      <c r="B59" s="89" t="s">
        <v>1491</v>
      </c>
      <c r="C59" s="86" t="s">
        <v>1492</v>
      </c>
      <c r="D59" s="99" t="s">
        <v>29</v>
      </c>
      <c r="E59" s="99"/>
      <c r="F59" s="99" t="s">
        <v>1410</v>
      </c>
      <c r="G59" s="99" t="s">
        <v>176</v>
      </c>
      <c r="H59" s="96">
        <v>890</v>
      </c>
      <c r="I59" s="98">
        <v>5390</v>
      </c>
      <c r="J59" s="86"/>
      <c r="K59" s="96">
        <v>204.12139999999994</v>
      </c>
      <c r="L59" s="97">
        <v>3.2363636363636362E-4</v>
      </c>
      <c r="M59" s="97">
        <v>1.8565855362818586E-3</v>
      </c>
      <c r="N59" s="97">
        <f>K59/'סכום נכסי הקרן'!$C$42</f>
        <v>3.33157682030399E-4</v>
      </c>
    </row>
    <row r="60" spans="2:14" s="134" customFormat="1">
      <c r="B60" s="89" t="s">
        <v>1493</v>
      </c>
      <c r="C60" s="86" t="s">
        <v>1494</v>
      </c>
      <c r="D60" s="99" t="s">
        <v>29</v>
      </c>
      <c r="E60" s="99"/>
      <c r="F60" s="99" t="s">
        <v>1410</v>
      </c>
      <c r="G60" s="99" t="s">
        <v>176</v>
      </c>
      <c r="H60" s="96">
        <v>447.99999999999994</v>
      </c>
      <c r="I60" s="98">
        <v>20080</v>
      </c>
      <c r="J60" s="86"/>
      <c r="K60" s="96">
        <v>382.78198999999995</v>
      </c>
      <c r="L60" s="97">
        <v>7.3518069362985613E-4</v>
      </c>
      <c r="M60" s="97">
        <v>3.481592357210891E-3</v>
      </c>
      <c r="N60" s="97">
        <f>K60/'סכום נכסי הקרן'!$C$42</f>
        <v>6.2475938589184367E-4</v>
      </c>
    </row>
    <row r="61" spans="2:14" s="134" customFormat="1">
      <c r="B61" s="89" t="s">
        <v>1495</v>
      </c>
      <c r="C61" s="86" t="s">
        <v>1496</v>
      </c>
      <c r="D61" s="99" t="s">
        <v>29</v>
      </c>
      <c r="E61" s="99"/>
      <c r="F61" s="99" t="s">
        <v>1410</v>
      </c>
      <c r="G61" s="99" t="s">
        <v>176</v>
      </c>
      <c r="H61" s="96">
        <v>1799.9999999999998</v>
      </c>
      <c r="I61" s="98">
        <v>4603</v>
      </c>
      <c r="J61" s="86"/>
      <c r="K61" s="96">
        <v>352.55205999989994</v>
      </c>
      <c r="L61" s="97">
        <v>2.7136645220173921E-4</v>
      </c>
      <c r="M61" s="97">
        <v>3.2066361262571607E-3</v>
      </c>
      <c r="N61" s="97">
        <f>K61/'סכום נכסי הקרן'!$C$42</f>
        <v>5.7541946657532642E-4</v>
      </c>
    </row>
    <row r="62" spans="2:14" s="134" customFormat="1">
      <c r="B62" s="89" t="s">
        <v>1497</v>
      </c>
      <c r="C62" s="86" t="s">
        <v>1498</v>
      </c>
      <c r="D62" s="99" t="s">
        <v>29</v>
      </c>
      <c r="E62" s="99"/>
      <c r="F62" s="99" t="s">
        <v>1410</v>
      </c>
      <c r="G62" s="99" t="s">
        <v>176</v>
      </c>
      <c r="H62" s="96">
        <v>2426.9999999999995</v>
      </c>
      <c r="I62" s="98">
        <v>5806</v>
      </c>
      <c r="J62" s="86"/>
      <c r="K62" s="96">
        <v>599.59303000009993</v>
      </c>
      <c r="L62" s="97">
        <v>5.9907790876144646E-4</v>
      </c>
      <c r="M62" s="97">
        <v>5.4535964732438658E-3</v>
      </c>
      <c r="N62" s="97">
        <f>K62/'סכום נכסי הקרן'!$C$42</f>
        <v>9.7862852222460172E-4</v>
      </c>
    </row>
    <row r="63" spans="2:14" s="134" customFormat="1">
      <c r="B63" s="89" t="s">
        <v>1499</v>
      </c>
      <c r="C63" s="86" t="s">
        <v>1500</v>
      </c>
      <c r="D63" s="99" t="s">
        <v>29</v>
      </c>
      <c r="E63" s="99"/>
      <c r="F63" s="99" t="s">
        <v>1410</v>
      </c>
      <c r="G63" s="99" t="s">
        <v>176</v>
      </c>
      <c r="H63" s="96">
        <v>1048.9999999999998</v>
      </c>
      <c r="I63" s="98">
        <v>9724</v>
      </c>
      <c r="J63" s="86"/>
      <c r="K63" s="96">
        <v>434.04044999999996</v>
      </c>
      <c r="L63" s="97">
        <v>1.2019186700936051E-4</v>
      </c>
      <c r="M63" s="97">
        <v>3.9478135150516772E-3</v>
      </c>
      <c r="N63" s="97">
        <f>K63/'סכום נכסי הקרן'!$C$42</f>
        <v>7.0842111718531873E-4</v>
      </c>
    </row>
    <row r="64" spans="2:14" s="134" customFormat="1">
      <c r="B64" s="89" t="s">
        <v>1501</v>
      </c>
      <c r="C64" s="86" t="s">
        <v>1502</v>
      </c>
      <c r="D64" s="99" t="s">
        <v>1176</v>
      </c>
      <c r="E64" s="99"/>
      <c r="F64" s="99" t="s">
        <v>1410</v>
      </c>
      <c r="G64" s="99" t="s">
        <v>174</v>
      </c>
      <c r="H64" s="96">
        <v>1298.9999999999998</v>
      </c>
      <c r="I64" s="98">
        <v>2627</v>
      </c>
      <c r="J64" s="86"/>
      <c r="K64" s="96">
        <v>124.55526999999998</v>
      </c>
      <c r="L64" s="97">
        <v>2.1628060855535821E-5</v>
      </c>
      <c r="M64" s="97">
        <v>1.1328920571271885E-3</v>
      </c>
      <c r="N64" s="97">
        <f>K64/'סכום נכסי הקרן'!$C$42</f>
        <v>2.0329345692254953E-4</v>
      </c>
    </row>
    <row r="65" spans="2:14" s="134" customFormat="1">
      <c r="B65" s="89" t="s">
        <v>1503</v>
      </c>
      <c r="C65" s="86" t="s">
        <v>1504</v>
      </c>
      <c r="D65" s="99" t="s">
        <v>1176</v>
      </c>
      <c r="E65" s="99"/>
      <c r="F65" s="99" t="s">
        <v>1410</v>
      </c>
      <c r="G65" s="99" t="s">
        <v>174</v>
      </c>
      <c r="H65" s="96">
        <v>2320.9999999999995</v>
      </c>
      <c r="I65" s="98">
        <v>10267</v>
      </c>
      <c r="J65" s="86"/>
      <c r="K65" s="96">
        <v>869.7842999999998</v>
      </c>
      <c r="L65" s="97">
        <v>1.6915754368670299E-4</v>
      </c>
      <c r="M65" s="97">
        <v>7.9111202993171759E-3</v>
      </c>
      <c r="N65" s="97">
        <f>K65/'סכום נכסי הקרן'!$C$42</f>
        <v>1.4196224465167944E-3</v>
      </c>
    </row>
    <row r="66" spans="2:14" s="134" customFormat="1">
      <c r="B66" s="89" t="s">
        <v>1505</v>
      </c>
      <c r="C66" s="86" t="s">
        <v>1506</v>
      </c>
      <c r="D66" s="99" t="s">
        <v>135</v>
      </c>
      <c r="E66" s="99"/>
      <c r="F66" s="99" t="s">
        <v>1410</v>
      </c>
      <c r="G66" s="99" t="s">
        <v>184</v>
      </c>
      <c r="H66" s="96">
        <v>30862.999999999996</v>
      </c>
      <c r="I66" s="98">
        <v>181</v>
      </c>
      <c r="J66" s="86"/>
      <c r="K66" s="96">
        <v>184.14917999999997</v>
      </c>
      <c r="L66" s="97">
        <v>9.483529263996392E-5</v>
      </c>
      <c r="M66" s="97">
        <v>1.6749282735968132E-3</v>
      </c>
      <c r="N66" s="97">
        <f>K66/'סכום נכסי הקרן'!$C$42</f>
        <v>3.0055993127912466E-4</v>
      </c>
    </row>
    <row r="67" spans="2:14" s="134" customFormat="1">
      <c r="B67" s="89" t="s">
        <v>1507</v>
      </c>
      <c r="C67" s="86" t="s">
        <v>1508</v>
      </c>
      <c r="D67" s="99" t="s">
        <v>1176</v>
      </c>
      <c r="E67" s="99"/>
      <c r="F67" s="99" t="s">
        <v>1410</v>
      </c>
      <c r="G67" s="99" t="s">
        <v>174</v>
      </c>
      <c r="H67" s="96">
        <v>3598.9999999999986</v>
      </c>
      <c r="I67" s="98">
        <v>2768</v>
      </c>
      <c r="J67" s="86"/>
      <c r="K67" s="96">
        <v>363.61417000029996</v>
      </c>
      <c r="L67" s="97">
        <v>4.7045751633986911E-5</v>
      </c>
      <c r="M67" s="97">
        <v>3.3072515121378258E-3</v>
      </c>
      <c r="N67" s="97">
        <f>K67/'סכום נכסי הקרן'!$C$42</f>
        <v>5.9347454030154317E-4</v>
      </c>
    </row>
    <row r="68" spans="2:14" s="134" customFormat="1">
      <c r="B68" s="89" t="s">
        <v>1509</v>
      </c>
      <c r="C68" s="86" t="s">
        <v>1510</v>
      </c>
      <c r="D68" s="99" t="s">
        <v>134</v>
      </c>
      <c r="E68" s="99"/>
      <c r="F68" s="99" t="s">
        <v>1410</v>
      </c>
      <c r="G68" s="99" t="s">
        <v>174</v>
      </c>
      <c r="H68" s="96">
        <v>988.99999999999989</v>
      </c>
      <c r="I68" s="98">
        <v>40119</v>
      </c>
      <c r="J68" s="86"/>
      <c r="K68" s="96">
        <v>1448.2357199999997</v>
      </c>
      <c r="L68" s="97">
        <v>1.5053478662569197E-3</v>
      </c>
      <c r="M68" s="97">
        <v>1.3172423326896365E-2</v>
      </c>
      <c r="N68" s="97">
        <f>K68/'סכום נכסי הקרן'!$C$42</f>
        <v>2.3637445927219094E-3</v>
      </c>
    </row>
    <row r="69" spans="2:14" s="134" customFormat="1">
      <c r="B69" s="89" t="s">
        <v>1511</v>
      </c>
      <c r="C69" s="86" t="s">
        <v>1512</v>
      </c>
      <c r="D69" s="99" t="s">
        <v>29</v>
      </c>
      <c r="E69" s="99"/>
      <c r="F69" s="99" t="s">
        <v>1410</v>
      </c>
      <c r="G69" s="99" t="s">
        <v>176</v>
      </c>
      <c r="H69" s="96">
        <v>971.99999999999989</v>
      </c>
      <c r="I69" s="98">
        <v>6235</v>
      </c>
      <c r="J69" s="86"/>
      <c r="K69" s="96">
        <v>257.87692999999996</v>
      </c>
      <c r="L69" s="97">
        <v>1.3275888255264188E-4</v>
      </c>
      <c r="M69" s="97">
        <v>2.3455187862652781E-3</v>
      </c>
      <c r="N69" s="97">
        <f>K69/'סכום נכסי הקרן'!$C$42</f>
        <v>4.2089501761165396E-4</v>
      </c>
    </row>
    <row r="70" spans="2:14" s="134" customFormat="1">
      <c r="B70" s="89" t="s">
        <v>1513</v>
      </c>
      <c r="C70" s="86" t="s">
        <v>1514</v>
      </c>
      <c r="D70" s="99" t="s">
        <v>134</v>
      </c>
      <c r="E70" s="99"/>
      <c r="F70" s="99" t="s">
        <v>1410</v>
      </c>
      <c r="G70" s="99" t="s">
        <v>174</v>
      </c>
      <c r="H70" s="96">
        <v>1104.9999999999993</v>
      </c>
      <c r="I70" s="98">
        <v>7841</v>
      </c>
      <c r="J70" s="86"/>
      <c r="K70" s="96">
        <v>316.24713000010007</v>
      </c>
      <c r="L70" s="97">
        <v>8.5694587591888974E-4</v>
      </c>
      <c r="M70" s="97">
        <v>2.8764247523720425E-3</v>
      </c>
      <c r="N70" s="97">
        <f>K70/'סכום נכסי הקרן'!$C$42</f>
        <v>5.1616420806245512E-4</v>
      </c>
    </row>
    <row r="71" spans="2:14" s="134" customFormat="1">
      <c r="B71" s="89" t="s">
        <v>1515</v>
      </c>
      <c r="C71" s="86" t="s">
        <v>1516</v>
      </c>
      <c r="D71" s="99" t="s">
        <v>134</v>
      </c>
      <c r="E71" s="99"/>
      <c r="F71" s="99" t="s">
        <v>1410</v>
      </c>
      <c r="G71" s="99" t="s">
        <v>174</v>
      </c>
      <c r="H71" s="96">
        <v>406.99999999999994</v>
      </c>
      <c r="I71" s="98">
        <v>48654</v>
      </c>
      <c r="J71" s="86"/>
      <c r="K71" s="96">
        <v>722.77949999999987</v>
      </c>
      <c r="L71" s="97">
        <v>6.9163979127772541E-5</v>
      </c>
      <c r="M71" s="97">
        <v>6.5740386143786677E-3</v>
      </c>
      <c r="N71" s="97">
        <f>K71/'סכום נכסי הקרן'!$C$42</f>
        <v>1.1796878859300925E-3</v>
      </c>
    </row>
    <row r="72" spans="2:14" s="134" customFormat="1">
      <c r="B72" s="89" t="s">
        <v>1517</v>
      </c>
      <c r="C72" s="86" t="s">
        <v>1518</v>
      </c>
      <c r="D72" s="99" t="s">
        <v>1176</v>
      </c>
      <c r="E72" s="99"/>
      <c r="F72" s="99" t="s">
        <v>1410</v>
      </c>
      <c r="G72" s="99" t="s">
        <v>174</v>
      </c>
      <c r="H72" s="96">
        <v>1949.9999999999998</v>
      </c>
      <c r="I72" s="98">
        <v>6100</v>
      </c>
      <c r="J72" s="86"/>
      <c r="K72" s="96">
        <v>434.16750999999994</v>
      </c>
      <c r="L72" s="97">
        <v>2.1971191036294883E-5</v>
      </c>
      <c r="M72" s="97">
        <v>3.9489691888724516E-3</v>
      </c>
      <c r="N72" s="97">
        <f>K72/'סכום נכסי הקרן'!$C$42</f>
        <v>7.0862849874883324E-4</v>
      </c>
    </row>
    <row r="73" spans="2:14" s="134" customFormat="1">
      <c r="B73" s="89" t="s">
        <v>1519</v>
      </c>
      <c r="C73" s="86" t="s">
        <v>1520</v>
      </c>
      <c r="D73" s="99" t="s">
        <v>29</v>
      </c>
      <c r="E73" s="99"/>
      <c r="F73" s="99" t="s">
        <v>1410</v>
      </c>
      <c r="G73" s="99" t="s">
        <v>176</v>
      </c>
      <c r="H73" s="96">
        <v>594</v>
      </c>
      <c r="I73" s="98">
        <v>17260</v>
      </c>
      <c r="J73" s="86"/>
      <c r="K73" s="96">
        <v>436.25157999999988</v>
      </c>
      <c r="L73" s="97">
        <v>5.4000000000000001E-4</v>
      </c>
      <c r="M73" s="97">
        <v>3.9679248408452427E-3</v>
      </c>
      <c r="N73" s="97">
        <f>K73/'סכום נכסי הקרן'!$C$42</f>
        <v>7.120300231866877E-4</v>
      </c>
    </row>
    <row r="74" spans="2:14" s="134" customFormat="1">
      <c r="B74" s="89" t="s">
        <v>1521</v>
      </c>
      <c r="C74" s="86" t="s">
        <v>1522</v>
      </c>
      <c r="D74" s="99" t="s">
        <v>1176</v>
      </c>
      <c r="E74" s="99"/>
      <c r="F74" s="99" t="s">
        <v>1410</v>
      </c>
      <c r="G74" s="99" t="s">
        <v>174</v>
      </c>
      <c r="H74" s="96">
        <v>2017.9999999999998</v>
      </c>
      <c r="I74" s="98">
        <v>3955</v>
      </c>
      <c r="J74" s="86"/>
      <c r="K74" s="96">
        <v>291.31342999999993</v>
      </c>
      <c r="L74" s="97">
        <v>9.5639737903516268E-5</v>
      </c>
      <c r="M74" s="97">
        <v>2.6496403643256304E-3</v>
      </c>
      <c r="N74" s="97">
        <f>K74/'סכום נכסי הקרן'!$C$42</f>
        <v>4.7546855490470324E-4</v>
      </c>
    </row>
    <row r="75" spans="2:14" s="134" customFormat="1">
      <c r="B75" s="89" t="s">
        <v>1523</v>
      </c>
      <c r="C75" s="86" t="s">
        <v>1524</v>
      </c>
      <c r="D75" s="99" t="s">
        <v>29</v>
      </c>
      <c r="E75" s="99"/>
      <c r="F75" s="99" t="s">
        <v>1410</v>
      </c>
      <c r="G75" s="99" t="s">
        <v>176</v>
      </c>
      <c r="H75" s="96">
        <v>2529.9999999999995</v>
      </c>
      <c r="I75" s="98">
        <v>10050</v>
      </c>
      <c r="J75" s="86"/>
      <c r="K75" s="96">
        <v>1081.9229999999998</v>
      </c>
      <c r="L75" s="97">
        <v>1.5106885694615199E-3</v>
      </c>
      <c r="M75" s="97">
        <v>9.8406271619275471E-3</v>
      </c>
      <c r="N75" s="97">
        <f>K75/'סכום נכסי הקרן'!$C$42</f>
        <v>1.765865601624207E-3</v>
      </c>
    </row>
    <row r="76" spans="2:14" s="134" customFormat="1">
      <c r="B76" s="89" t="s">
        <v>1525</v>
      </c>
      <c r="C76" s="86" t="s">
        <v>1526</v>
      </c>
      <c r="D76" s="99" t="s">
        <v>1176</v>
      </c>
      <c r="E76" s="99"/>
      <c r="F76" s="99" t="s">
        <v>1410</v>
      </c>
      <c r="G76" s="99" t="s">
        <v>174</v>
      </c>
      <c r="H76" s="96">
        <v>1777.9999999999998</v>
      </c>
      <c r="I76" s="98">
        <v>5196</v>
      </c>
      <c r="J76" s="86"/>
      <c r="K76" s="96">
        <v>337.20480999999995</v>
      </c>
      <c r="L76" s="97">
        <v>1.1991300439672023E-5</v>
      </c>
      <c r="M76" s="97">
        <v>3.0670452633122852E-3</v>
      </c>
      <c r="N76" s="97">
        <f>K76/'סכום נכסי הקרן'!$C$42</f>
        <v>5.5037038188598118E-4</v>
      </c>
    </row>
    <row r="77" spans="2:14" s="134" customFormat="1">
      <c r="B77" s="89" t="s">
        <v>1527</v>
      </c>
      <c r="C77" s="86" t="s">
        <v>1528</v>
      </c>
      <c r="D77" s="99" t="s">
        <v>146</v>
      </c>
      <c r="E77" s="99"/>
      <c r="F77" s="99" t="s">
        <v>1410</v>
      </c>
      <c r="G77" s="99" t="s">
        <v>178</v>
      </c>
      <c r="H77" s="96">
        <v>2255.9999999999995</v>
      </c>
      <c r="I77" s="98">
        <v>7976</v>
      </c>
      <c r="J77" s="86"/>
      <c r="K77" s="96">
        <v>485.63617999999991</v>
      </c>
      <c r="L77" s="97">
        <v>6.4105955778597797E-5</v>
      </c>
      <c r="M77" s="97">
        <v>4.4171023110912101E-3</v>
      </c>
      <c r="N77" s="97">
        <f>K77/'סכום נכסי הקרן'!$C$42</f>
        <v>7.9263332526083806E-4</v>
      </c>
    </row>
    <row r="78" spans="2:14" s="134" customFormat="1">
      <c r="B78" s="89" t="s">
        <v>1529</v>
      </c>
      <c r="C78" s="86" t="s">
        <v>1530</v>
      </c>
      <c r="D78" s="99" t="s">
        <v>134</v>
      </c>
      <c r="E78" s="99"/>
      <c r="F78" s="99" t="s">
        <v>1410</v>
      </c>
      <c r="G78" s="99" t="s">
        <v>177</v>
      </c>
      <c r="H78" s="96">
        <v>3362.9999999999995</v>
      </c>
      <c r="I78" s="98">
        <v>3307.5</v>
      </c>
      <c r="J78" s="96">
        <v>5.8803799999999988</v>
      </c>
      <c r="K78" s="96">
        <v>540.59337999999991</v>
      </c>
      <c r="L78" s="97">
        <v>1.5630849077203564E-4</v>
      </c>
      <c r="M78" s="97">
        <v>4.9169653466893852E-3</v>
      </c>
      <c r="N78" s="97">
        <f>K78/'סכום נכסי הקרן'!$C$42</f>
        <v>8.8233197206063975E-4</v>
      </c>
    </row>
    <row r="79" spans="2:14" s="134" customFormat="1">
      <c r="B79" s="89" t="s">
        <v>1531</v>
      </c>
      <c r="C79" s="86" t="s">
        <v>1532</v>
      </c>
      <c r="D79" s="99" t="s">
        <v>1176</v>
      </c>
      <c r="E79" s="99"/>
      <c r="F79" s="99" t="s">
        <v>1410</v>
      </c>
      <c r="G79" s="99" t="s">
        <v>174</v>
      </c>
      <c r="H79" s="96">
        <v>4526.9999999999991</v>
      </c>
      <c r="I79" s="98">
        <v>18140</v>
      </c>
      <c r="J79" s="96">
        <v>8.0712299999999981</v>
      </c>
      <c r="K79" s="96">
        <v>3005.4321600000003</v>
      </c>
      <c r="L79" s="97">
        <v>4.0239104724629988E-5</v>
      </c>
      <c r="M79" s="97">
        <v>2.7335898531620627E-2</v>
      </c>
      <c r="N79" s="97">
        <f>K79/'סכום נכסי הקרן'!$C$42</f>
        <v>4.9053299258442068E-3</v>
      </c>
    </row>
    <row r="80" spans="2:14" s="134" customFormat="1">
      <c r="B80" s="89" t="s">
        <v>1533</v>
      </c>
      <c r="C80" s="86" t="s">
        <v>1534</v>
      </c>
      <c r="D80" s="99" t="s">
        <v>134</v>
      </c>
      <c r="E80" s="99"/>
      <c r="F80" s="99" t="s">
        <v>1410</v>
      </c>
      <c r="G80" s="99" t="s">
        <v>174</v>
      </c>
      <c r="H80" s="96">
        <v>1199.9999999999998</v>
      </c>
      <c r="I80" s="98">
        <v>5200</v>
      </c>
      <c r="J80" s="96">
        <v>0.88985999999999987</v>
      </c>
      <c r="K80" s="96">
        <v>228.64814999999996</v>
      </c>
      <c r="L80" s="97">
        <v>2.6438044499375252E-6</v>
      </c>
      <c r="M80" s="97">
        <v>2.0796685119130326E-3</v>
      </c>
      <c r="N80" s="97">
        <f>K80/'סכום נכסי הקרן'!$C$42</f>
        <v>3.7318912987339389E-4</v>
      </c>
    </row>
    <row r="81" spans="2:14" s="134" customFormat="1">
      <c r="B81" s="89" t="s">
        <v>1535</v>
      </c>
      <c r="C81" s="86" t="s">
        <v>1536</v>
      </c>
      <c r="D81" s="99" t="s">
        <v>1176</v>
      </c>
      <c r="E81" s="99"/>
      <c r="F81" s="99" t="s">
        <v>1410</v>
      </c>
      <c r="G81" s="99" t="s">
        <v>174</v>
      </c>
      <c r="H81" s="96">
        <v>4445.9999999999991</v>
      </c>
      <c r="I81" s="98">
        <v>2517</v>
      </c>
      <c r="J81" s="86"/>
      <c r="K81" s="96">
        <v>408.45623999999992</v>
      </c>
      <c r="L81" s="97">
        <v>7.3609271523178798E-5</v>
      </c>
      <c r="M81" s="97">
        <v>3.7151124153962868E-3</v>
      </c>
      <c r="N81" s="97">
        <f>K81/'סכום נכסי הקרן'!$C$42</f>
        <v>6.6666373113868677E-4</v>
      </c>
    </row>
    <row r="82" spans="2:14" s="134" customFormat="1">
      <c r="B82" s="89" t="s">
        <v>1537</v>
      </c>
      <c r="C82" s="86" t="s">
        <v>1538</v>
      </c>
      <c r="D82" s="99" t="s">
        <v>1176</v>
      </c>
      <c r="E82" s="99"/>
      <c r="F82" s="99" t="s">
        <v>1410</v>
      </c>
      <c r="G82" s="99" t="s">
        <v>174</v>
      </c>
      <c r="H82" s="96">
        <v>2360.9999999999995</v>
      </c>
      <c r="I82" s="98">
        <v>7699</v>
      </c>
      <c r="J82" s="86"/>
      <c r="K82" s="96">
        <v>663.47286999999983</v>
      </c>
      <c r="L82" s="97">
        <v>1.6744680851063826E-4</v>
      </c>
      <c r="M82" s="97">
        <v>6.0346153522237937E-3</v>
      </c>
      <c r="N82" s="97">
        <f>K82/'סכום נכסי הקרן'!$C$42</f>
        <v>1.0828902969470925E-3</v>
      </c>
    </row>
    <row r="83" spans="2:14" s="134" customFormat="1">
      <c r="B83" s="89" t="s">
        <v>1539</v>
      </c>
      <c r="C83" s="86" t="s">
        <v>1540</v>
      </c>
      <c r="D83" s="99" t="s">
        <v>1176</v>
      </c>
      <c r="E83" s="99"/>
      <c r="F83" s="99" t="s">
        <v>1410</v>
      </c>
      <c r="G83" s="99" t="s">
        <v>174</v>
      </c>
      <c r="H83" s="96">
        <v>3290.9999999999995</v>
      </c>
      <c r="I83" s="98">
        <v>2316</v>
      </c>
      <c r="J83" s="86"/>
      <c r="K83" s="96">
        <v>278.20138999999995</v>
      </c>
      <c r="L83" s="97">
        <v>4.0376404770083913E-4</v>
      </c>
      <c r="M83" s="97">
        <v>2.5303798467358569E-3</v>
      </c>
      <c r="N83" s="97">
        <f>K83/'סכום נכסי הקרן'!$C$42</f>
        <v>4.5406767849933923E-4</v>
      </c>
    </row>
    <row r="84" spans="2:14" s="134" customFormat="1">
      <c r="B84" s="85"/>
      <c r="C84" s="86"/>
      <c r="D84" s="86"/>
      <c r="E84" s="86"/>
      <c r="F84" s="86"/>
      <c r="G84" s="86"/>
      <c r="H84" s="96"/>
      <c r="I84" s="98"/>
      <c r="J84" s="86"/>
      <c r="K84" s="86"/>
      <c r="L84" s="86"/>
      <c r="M84" s="97"/>
      <c r="N84" s="86"/>
    </row>
    <row r="85" spans="2:14" s="134" customFormat="1">
      <c r="B85" s="104" t="s">
        <v>74</v>
      </c>
      <c r="C85" s="84"/>
      <c r="D85" s="84"/>
      <c r="E85" s="84"/>
      <c r="F85" s="84"/>
      <c r="G85" s="84"/>
      <c r="H85" s="93"/>
      <c r="I85" s="95"/>
      <c r="J85" s="84"/>
      <c r="K85" s="93">
        <v>53267.320399999982</v>
      </c>
      <c r="L85" s="84"/>
      <c r="M85" s="94">
        <v>0.48449274113900642</v>
      </c>
      <c r="N85" s="94">
        <f>K85/'סכום נכסי הקרן'!$C$42</f>
        <v>8.6940502036702588E-2</v>
      </c>
    </row>
    <row r="86" spans="2:14" s="134" customFormat="1">
      <c r="B86" s="89" t="s">
        <v>1541</v>
      </c>
      <c r="C86" s="86" t="s">
        <v>1542</v>
      </c>
      <c r="D86" s="99" t="s">
        <v>29</v>
      </c>
      <c r="E86" s="99"/>
      <c r="F86" s="99" t="s">
        <v>1414</v>
      </c>
      <c r="G86" s="99" t="s">
        <v>176</v>
      </c>
      <c r="H86" s="96">
        <v>5686.9999999999991</v>
      </c>
      <c r="I86" s="98">
        <v>19187</v>
      </c>
      <c r="J86" s="86"/>
      <c r="K86" s="96">
        <v>4643.0148799999988</v>
      </c>
      <c r="L86" s="97">
        <v>7.0374169821150355E-3</v>
      </c>
      <c r="M86" s="97">
        <v>4.2230526887183067E-2</v>
      </c>
      <c r="N86" s="97">
        <f>K86/'סכום נכסי הקרן'!$C$42</f>
        <v>7.5781180956697881E-3</v>
      </c>
    </row>
    <row r="87" spans="2:14" s="134" customFormat="1">
      <c r="B87" s="89" t="s">
        <v>1543</v>
      </c>
      <c r="C87" s="86" t="s">
        <v>1544</v>
      </c>
      <c r="D87" s="99" t="s">
        <v>134</v>
      </c>
      <c r="E87" s="99"/>
      <c r="F87" s="99" t="s">
        <v>1414</v>
      </c>
      <c r="G87" s="99" t="s">
        <v>174</v>
      </c>
      <c r="H87" s="96">
        <v>12679.999999999998</v>
      </c>
      <c r="I87" s="98">
        <v>9608</v>
      </c>
      <c r="J87" s="86"/>
      <c r="K87" s="96">
        <v>4446.7745599999989</v>
      </c>
      <c r="L87" s="97">
        <v>3.4764813841001965E-3</v>
      </c>
      <c r="M87" s="97">
        <v>4.044562368865845E-2</v>
      </c>
      <c r="N87" s="97">
        <f>K87/'סכום נכסי הקרן'!$C$42</f>
        <v>7.2578235546167501E-3</v>
      </c>
    </row>
    <row r="88" spans="2:14" s="134" customFormat="1">
      <c r="B88" s="89" t="s">
        <v>1545</v>
      </c>
      <c r="C88" s="86" t="s">
        <v>1546</v>
      </c>
      <c r="D88" s="99" t="s">
        <v>134</v>
      </c>
      <c r="E88" s="99"/>
      <c r="F88" s="99" t="s">
        <v>1414</v>
      </c>
      <c r="G88" s="99" t="s">
        <v>174</v>
      </c>
      <c r="H88" s="96">
        <v>13514.999999999998</v>
      </c>
      <c r="I88" s="98">
        <v>10131</v>
      </c>
      <c r="J88" s="86"/>
      <c r="K88" s="96">
        <v>4997.5969699999987</v>
      </c>
      <c r="L88" s="97">
        <v>4.5636264753952822E-4</v>
      </c>
      <c r="M88" s="97">
        <v>4.5455627144767974E-2</v>
      </c>
      <c r="N88" s="97">
        <f>K88/'סכום נכסי הקרן'!$C$42</f>
        <v>8.1568508850485329E-3</v>
      </c>
    </row>
    <row r="89" spans="2:14" s="134" customFormat="1">
      <c r="B89" s="89" t="s">
        <v>1547</v>
      </c>
      <c r="C89" s="86" t="s">
        <v>1548</v>
      </c>
      <c r="D89" s="99" t="s">
        <v>134</v>
      </c>
      <c r="E89" s="99"/>
      <c r="F89" s="99" t="s">
        <v>1414</v>
      </c>
      <c r="G89" s="99" t="s">
        <v>174</v>
      </c>
      <c r="H89" s="96">
        <v>7714.9999999999991</v>
      </c>
      <c r="I89" s="98">
        <v>10977</v>
      </c>
      <c r="J89" s="86"/>
      <c r="K89" s="96">
        <v>3091.0957599999992</v>
      </c>
      <c r="L89" s="97">
        <v>1.7062705742172186E-4</v>
      </c>
      <c r="M89" s="97">
        <v>2.8115051529522036E-2</v>
      </c>
      <c r="N89" s="97">
        <f>K89/'סכום נכסי הקרן'!$C$42</f>
        <v>5.0451461646627673E-3</v>
      </c>
    </row>
    <row r="90" spans="2:14" s="134" customFormat="1">
      <c r="B90" s="89" t="s">
        <v>1549</v>
      </c>
      <c r="C90" s="86" t="s">
        <v>1550</v>
      </c>
      <c r="D90" s="99" t="s">
        <v>1176</v>
      </c>
      <c r="E90" s="99"/>
      <c r="F90" s="99" t="s">
        <v>1414</v>
      </c>
      <c r="G90" s="99" t="s">
        <v>174</v>
      </c>
      <c r="H90" s="96">
        <v>16606.999999999996</v>
      </c>
      <c r="I90" s="98">
        <v>3548</v>
      </c>
      <c r="J90" s="86"/>
      <c r="K90" s="96">
        <v>2150.6397200000001</v>
      </c>
      <c r="L90" s="97">
        <v>6.2192955285950296E-5</v>
      </c>
      <c r="M90" s="97">
        <v>1.9561136646648845E-2</v>
      </c>
      <c r="N90" s="97">
        <f>K90/'סכום נכסי הקרן'!$C$42</f>
        <v>3.5101765125935182E-3</v>
      </c>
    </row>
    <row r="91" spans="2:14" s="134" customFormat="1">
      <c r="B91" s="89" t="s">
        <v>1551</v>
      </c>
      <c r="C91" s="86" t="s">
        <v>1552</v>
      </c>
      <c r="D91" s="99" t="s">
        <v>134</v>
      </c>
      <c r="E91" s="99"/>
      <c r="F91" s="99" t="s">
        <v>1414</v>
      </c>
      <c r="G91" s="99" t="s">
        <v>174</v>
      </c>
      <c r="H91" s="96">
        <v>21609.999999999996</v>
      </c>
      <c r="I91" s="98">
        <v>7018</v>
      </c>
      <c r="J91" s="86"/>
      <c r="K91" s="96">
        <v>5535.5527699999984</v>
      </c>
      <c r="L91" s="97">
        <v>5.4922727077837184E-4</v>
      </c>
      <c r="M91" s="97">
        <v>5.0348602391062272E-2</v>
      </c>
      <c r="N91" s="97">
        <f>K91/'סכום נכסי הקרן'!$C$42</f>
        <v>9.0348779187785031E-3</v>
      </c>
    </row>
    <row r="92" spans="2:14" s="134" customFormat="1">
      <c r="B92" s="89" t="s">
        <v>1553</v>
      </c>
      <c r="C92" s="86" t="s">
        <v>1554</v>
      </c>
      <c r="D92" s="99" t="s">
        <v>1176</v>
      </c>
      <c r="E92" s="99"/>
      <c r="F92" s="99" t="s">
        <v>1414</v>
      </c>
      <c r="G92" s="99" t="s">
        <v>174</v>
      </c>
      <c r="H92" s="96">
        <v>43921.999999999993</v>
      </c>
      <c r="I92" s="98">
        <v>3329</v>
      </c>
      <c r="J92" s="86"/>
      <c r="K92" s="96">
        <v>5336.8963299999996</v>
      </c>
      <c r="L92" s="97">
        <v>4.4187090729672703E-4</v>
      </c>
      <c r="M92" s="97">
        <v>4.8541723380859304E-2</v>
      </c>
      <c r="N92" s="97">
        <f>K92/'סכום נכסי הקרן'!$C$42</f>
        <v>8.7106398963525799E-3</v>
      </c>
    </row>
    <row r="93" spans="2:14" s="134" customFormat="1">
      <c r="B93" s="89" t="s">
        <v>1555</v>
      </c>
      <c r="C93" s="86" t="s">
        <v>1556</v>
      </c>
      <c r="D93" s="99" t="s">
        <v>1176</v>
      </c>
      <c r="E93" s="99"/>
      <c r="F93" s="99" t="s">
        <v>1414</v>
      </c>
      <c r="G93" s="99" t="s">
        <v>174</v>
      </c>
      <c r="H93" s="96">
        <v>80913.999999999985</v>
      </c>
      <c r="I93" s="98">
        <v>7810</v>
      </c>
      <c r="J93" s="86"/>
      <c r="K93" s="96">
        <v>23065.749409999997</v>
      </c>
      <c r="L93" s="97">
        <v>3.0130411573885211E-4</v>
      </c>
      <c r="M93" s="97">
        <v>0.20979444947030454</v>
      </c>
      <c r="N93" s="97">
        <f>K93/'סכום נכסי הקרן'!$C$42</f>
        <v>3.7646869008980163E-2</v>
      </c>
    </row>
    <row r="94" spans="2:14" s="134" customFormat="1">
      <c r="B94" s="135"/>
      <c r="C94" s="135"/>
    </row>
    <row r="95" spans="2:14" s="134" customFormat="1">
      <c r="B95" s="135"/>
      <c r="C95" s="135"/>
    </row>
    <row r="96" spans="2:14" s="134" customFormat="1">
      <c r="B96" s="135"/>
      <c r="C96" s="135"/>
    </row>
    <row r="97" spans="2:3" s="134" customFormat="1">
      <c r="B97" s="136" t="s">
        <v>264</v>
      </c>
      <c r="C97" s="135"/>
    </row>
    <row r="98" spans="2:3" s="134" customFormat="1">
      <c r="B98" s="136" t="s">
        <v>122</v>
      </c>
      <c r="C98" s="135"/>
    </row>
    <row r="99" spans="2:3" s="134" customFormat="1">
      <c r="B99" s="136" t="s">
        <v>247</v>
      </c>
      <c r="C99" s="135"/>
    </row>
    <row r="100" spans="2:3" s="134" customFormat="1">
      <c r="B100" s="136" t="s">
        <v>255</v>
      </c>
      <c r="C100" s="135"/>
    </row>
    <row r="101" spans="2:3" s="134" customFormat="1">
      <c r="B101" s="136" t="s">
        <v>262</v>
      </c>
      <c r="C101" s="135"/>
    </row>
    <row r="102" spans="2:3" s="134" customFormat="1">
      <c r="B102" s="135"/>
      <c r="C102" s="135"/>
    </row>
    <row r="103" spans="2:3" s="134" customFormat="1">
      <c r="B103" s="135"/>
      <c r="C103" s="135"/>
    </row>
    <row r="104" spans="2:3" s="134" customFormat="1">
      <c r="B104" s="135"/>
      <c r="C104" s="135"/>
    </row>
    <row r="105" spans="2:3" s="134" customFormat="1">
      <c r="B105" s="135"/>
      <c r="C105" s="135"/>
    </row>
    <row r="106" spans="2:3" s="134" customFormat="1">
      <c r="B106" s="135"/>
      <c r="C106" s="135"/>
    </row>
    <row r="107" spans="2:3" s="134" customFormat="1">
      <c r="B107" s="135"/>
      <c r="C107" s="135"/>
    </row>
    <row r="108" spans="2:3" s="134" customFormat="1">
      <c r="B108" s="135"/>
      <c r="C108" s="135"/>
    </row>
    <row r="109" spans="2:3" s="134" customFormat="1">
      <c r="B109" s="135"/>
      <c r="C109" s="135"/>
    </row>
    <row r="110" spans="2:3" s="134" customFormat="1">
      <c r="B110" s="135"/>
      <c r="C110" s="135"/>
    </row>
    <row r="111" spans="2:3" s="134" customFormat="1">
      <c r="B111" s="135"/>
      <c r="C111" s="135"/>
    </row>
    <row r="112" spans="2:3" s="134" customFormat="1">
      <c r="B112" s="135"/>
      <c r="C112" s="135"/>
    </row>
    <row r="113" spans="2:3" s="134" customFormat="1">
      <c r="B113" s="135"/>
      <c r="C113" s="135"/>
    </row>
    <row r="114" spans="2:3" s="134" customFormat="1">
      <c r="B114" s="135"/>
      <c r="C114" s="135"/>
    </row>
    <row r="115" spans="2:3" s="134" customFormat="1">
      <c r="B115" s="135"/>
      <c r="C115" s="135"/>
    </row>
    <row r="116" spans="2:3" s="134" customFormat="1">
      <c r="B116" s="135"/>
      <c r="C116" s="135"/>
    </row>
    <row r="117" spans="2:3" s="134" customFormat="1">
      <c r="B117" s="135"/>
      <c r="C117" s="135"/>
    </row>
    <row r="118" spans="2:3" s="134" customFormat="1">
      <c r="B118" s="135"/>
      <c r="C118" s="135"/>
    </row>
    <row r="119" spans="2:3" s="134" customFormat="1">
      <c r="B119" s="135"/>
      <c r="C119" s="135"/>
    </row>
    <row r="120" spans="2:3" s="134" customFormat="1">
      <c r="B120" s="135"/>
      <c r="C120" s="135"/>
    </row>
    <row r="121" spans="2:3" s="134" customFormat="1">
      <c r="B121" s="135"/>
      <c r="C121" s="135"/>
    </row>
    <row r="122" spans="2:3" s="134" customFormat="1">
      <c r="B122" s="135"/>
      <c r="C122" s="135"/>
    </row>
    <row r="123" spans="2:3" s="134" customFormat="1">
      <c r="B123" s="135"/>
      <c r="C123" s="135"/>
    </row>
    <row r="124" spans="2:3" s="134" customFormat="1">
      <c r="B124" s="135"/>
      <c r="C124" s="135"/>
    </row>
    <row r="125" spans="2:3" s="134" customFormat="1">
      <c r="B125" s="135"/>
      <c r="C125" s="135"/>
    </row>
    <row r="126" spans="2:3" s="134" customFormat="1">
      <c r="B126" s="135"/>
      <c r="C126" s="135"/>
    </row>
    <row r="127" spans="2:3" s="134" customFormat="1">
      <c r="B127" s="135"/>
      <c r="C127" s="135"/>
    </row>
    <row r="128" spans="2:3" s="134" customFormat="1">
      <c r="B128" s="135"/>
      <c r="C128" s="135"/>
    </row>
    <row r="129" spans="2:7" s="134" customFormat="1">
      <c r="B129" s="135"/>
      <c r="C129" s="135"/>
    </row>
    <row r="130" spans="2:7" s="134" customFormat="1">
      <c r="B130" s="135"/>
      <c r="C130" s="135"/>
    </row>
    <row r="131" spans="2:7" s="134" customFormat="1">
      <c r="B131" s="135"/>
      <c r="C131" s="135"/>
    </row>
    <row r="132" spans="2:7">
      <c r="D132" s="1"/>
      <c r="E132" s="1"/>
      <c r="F132" s="1"/>
      <c r="G132" s="1"/>
    </row>
    <row r="133" spans="2:7">
      <c r="D133" s="1"/>
      <c r="E133" s="1"/>
      <c r="F133" s="1"/>
      <c r="G133" s="1"/>
    </row>
    <row r="134" spans="2:7">
      <c r="D134" s="1"/>
      <c r="E134" s="1"/>
      <c r="F134" s="1"/>
      <c r="G134" s="1"/>
    </row>
    <row r="135" spans="2:7">
      <c r="D135" s="1"/>
      <c r="E135" s="1"/>
      <c r="F135" s="1"/>
      <c r="G135" s="1"/>
    </row>
    <row r="136" spans="2:7">
      <c r="D136" s="1"/>
      <c r="E136" s="1"/>
      <c r="F136" s="1"/>
      <c r="G136" s="1"/>
    </row>
    <row r="137" spans="2:7">
      <c r="D137" s="1"/>
      <c r="E137" s="1"/>
      <c r="F137" s="1"/>
      <c r="G137" s="1"/>
    </row>
    <row r="138" spans="2:7">
      <c r="D138" s="1"/>
      <c r="E138" s="1"/>
      <c r="F138" s="1"/>
      <c r="G138" s="1"/>
    </row>
    <row r="139" spans="2:7">
      <c r="D139" s="1"/>
      <c r="E139" s="1"/>
      <c r="F139" s="1"/>
      <c r="G139" s="1"/>
    </row>
    <row r="140" spans="2:7">
      <c r="D140" s="1"/>
      <c r="E140" s="1"/>
      <c r="F140" s="1"/>
      <c r="G140" s="1"/>
    </row>
    <row r="141" spans="2:7">
      <c r="D141" s="1"/>
      <c r="E141" s="1"/>
      <c r="F141" s="1"/>
      <c r="G141" s="1"/>
    </row>
    <row r="142" spans="2:7">
      <c r="D142" s="1"/>
      <c r="E142" s="1"/>
      <c r="F142" s="1"/>
      <c r="G142" s="1"/>
    </row>
    <row r="143" spans="2:7">
      <c r="D143" s="1"/>
      <c r="E143" s="1"/>
      <c r="F143" s="1"/>
      <c r="G143" s="1"/>
    </row>
    <row r="144" spans="2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Z49:Z1048576 AA1:XFD1048576 Z1:Z43 B45:B96 B98:B1048576 D1:I1048576 K1:Y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190</v>
      </c>
      <c r="C1" s="80" t="s" vm="1">
        <v>265</v>
      </c>
    </row>
    <row r="2" spans="2:65">
      <c r="B2" s="58" t="s">
        <v>189</v>
      </c>
      <c r="C2" s="80" t="s">
        <v>266</v>
      </c>
    </row>
    <row r="3" spans="2:65">
      <c r="B3" s="58" t="s">
        <v>191</v>
      </c>
      <c r="C3" s="80" t="s">
        <v>267</v>
      </c>
    </row>
    <row r="4" spans="2:65">
      <c r="B4" s="58" t="s">
        <v>192</v>
      </c>
      <c r="C4" s="80">
        <v>2145</v>
      </c>
    </row>
    <row r="6" spans="2:65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</row>
    <row r="7" spans="2:65" ht="26.25" customHeight="1">
      <c r="B7" s="162" t="s">
        <v>100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BM7" s="3"/>
    </row>
    <row r="8" spans="2:65" s="3" customFormat="1" ht="78.75">
      <c r="B8" s="23" t="s">
        <v>125</v>
      </c>
      <c r="C8" s="31" t="s">
        <v>49</v>
      </c>
      <c r="D8" s="31" t="s">
        <v>130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110</v>
      </c>
      <c r="J8" s="31" t="s">
        <v>249</v>
      </c>
      <c r="K8" s="31" t="s">
        <v>248</v>
      </c>
      <c r="L8" s="31" t="s">
        <v>66</v>
      </c>
      <c r="M8" s="31" t="s">
        <v>63</v>
      </c>
      <c r="N8" s="31" t="s">
        <v>193</v>
      </c>
      <c r="O8" s="21" t="s">
        <v>195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256</v>
      </c>
      <c r="K9" s="33"/>
      <c r="L9" s="33" t="s">
        <v>252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33" customFormat="1" ht="18" customHeight="1">
      <c r="B11" s="81" t="s">
        <v>33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35726.495310000289</v>
      </c>
      <c r="M11" s="82"/>
      <c r="N11" s="91">
        <v>1</v>
      </c>
      <c r="O11" s="91">
        <f>L11/'סכום נכסי הקרן'!$C$42</f>
        <v>5.8311163672939828E-2</v>
      </c>
      <c r="P11" s="138"/>
      <c r="BG11" s="134"/>
      <c r="BH11" s="139"/>
      <c r="BI11" s="134"/>
      <c r="BM11" s="134"/>
    </row>
    <row r="12" spans="2:65" s="133" customFormat="1" ht="18" customHeight="1">
      <c r="B12" s="83" t="s">
        <v>243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35726.495310000304</v>
      </c>
      <c r="M12" s="84"/>
      <c r="N12" s="94">
        <v>1.0000000000000004</v>
      </c>
      <c r="O12" s="94">
        <f>L12/'סכום נכסי הקרן'!$C$42</f>
        <v>5.8311163672939856E-2</v>
      </c>
      <c r="P12" s="138"/>
      <c r="BG12" s="134"/>
      <c r="BH12" s="139"/>
      <c r="BI12" s="134"/>
      <c r="BM12" s="134"/>
    </row>
    <row r="13" spans="2:65" s="134" customFormat="1">
      <c r="B13" s="104" t="s">
        <v>55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21575.773659999995</v>
      </c>
      <c r="M13" s="84"/>
      <c r="N13" s="94">
        <v>0.60391520278678634</v>
      </c>
      <c r="O13" s="94">
        <f>L13/'סכום נכסי הקרן'!$C$42</f>
        <v>3.5214998234276949E-2</v>
      </c>
      <c r="BH13" s="139"/>
    </row>
    <row r="14" spans="2:65" s="134" customFormat="1" ht="20.25">
      <c r="B14" s="89" t="s">
        <v>1557</v>
      </c>
      <c r="C14" s="86" t="s">
        <v>1558</v>
      </c>
      <c r="D14" s="99" t="s">
        <v>29</v>
      </c>
      <c r="E14" s="99"/>
      <c r="F14" s="99" t="s">
        <v>1414</v>
      </c>
      <c r="G14" s="86" t="s">
        <v>1559</v>
      </c>
      <c r="H14" s="86" t="s">
        <v>1560</v>
      </c>
      <c r="I14" s="99" t="s">
        <v>174</v>
      </c>
      <c r="J14" s="96">
        <v>18358.659999999996</v>
      </c>
      <c r="K14" s="98">
        <v>10826</v>
      </c>
      <c r="L14" s="96">
        <v>7254.4073399999988</v>
      </c>
      <c r="M14" s="97">
        <v>2.8390890903955829E-3</v>
      </c>
      <c r="N14" s="97">
        <v>0.20305398772124733</v>
      </c>
      <c r="O14" s="97">
        <f>L14/'סכום נכסי הקרן'!$C$42</f>
        <v>1.1840314312456768E-2</v>
      </c>
      <c r="BH14" s="133"/>
    </row>
    <row r="15" spans="2:65" s="134" customFormat="1">
      <c r="B15" s="89" t="s">
        <v>1561</v>
      </c>
      <c r="C15" s="86" t="s">
        <v>1562</v>
      </c>
      <c r="D15" s="99" t="s">
        <v>29</v>
      </c>
      <c r="E15" s="99"/>
      <c r="F15" s="99" t="s">
        <v>1414</v>
      </c>
      <c r="G15" s="86" t="s">
        <v>1563</v>
      </c>
      <c r="H15" s="86" t="s">
        <v>1560</v>
      </c>
      <c r="I15" s="99" t="s">
        <v>176</v>
      </c>
      <c r="J15" s="96">
        <v>5634.0099999999984</v>
      </c>
      <c r="K15" s="98">
        <v>24536</v>
      </c>
      <c r="L15" s="96">
        <v>5882.086119999999</v>
      </c>
      <c r="M15" s="97">
        <v>4.011676177580928E-4</v>
      </c>
      <c r="N15" s="97">
        <v>0.16464212537392467</v>
      </c>
      <c r="O15" s="97">
        <f>L15/'סכום נכסי הקרן'!$C$42</f>
        <v>9.6004739201396017E-3</v>
      </c>
    </row>
    <row r="16" spans="2:65" s="134" customFormat="1">
      <c r="B16" s="89" t="s">
        <v>1564</v>
      </c>
      <c r="C16" s="86" t="s">
        <v>1565</v>
      </c>
      <c r="D16" s="99" t="s">
        <v>29</v>
      </c>
      <c r="E16" s="99"/>
      <c r="F16" s="99" t="s">
        <v>1414</v>
      </c>
      <c r="G16" s="86" t="s">
        <v>1566</v>
      </c>
      <c r="H16" s="86" t="s">
        <v>1560</v>
      </c>
      <c r="I16" s="99" t="s">
        <v>174</v>
      </c>
      <c r="J16" s="96">
        <v>22555.179999999997</v>
      </c>
      <c r="K16" s="98">
        <v>1250</v>
      </c>
      <c r="L16" s="96">
        <v>1029.0800499999998</v>
      </c>
      <c r="M16" s="97">
        <v>5.1122086728485758E-5</v>
      </c>
      <c r="N16" s="97">
        <v>2.8804394079817493E-2</v>
      </c>
      <c r="O16" s="97">
        <f>L16/'סכום נכסי הקרן'!$C$42</f>
        <v>1.679617737688097E-3</v>
      </c>
    </row>
    <row r="17" spans="2:15" s="134" customFormat="1">
      <c r="B17" s="89" t="s">
        <v>1567</v>
      </c>
      <c r="C17" s="86" t="s">
        <v>1568</v>
      </c>
      <c r="D17" s="99" t="s">
        <v>29</v>
      </c>
      <c r="E17" s="99"/>
      <c r="F17" s="99" t="s">
        <v>1414</v>
      </c>
      <c r="G17" s="86" t="s">
        <v>1566</v>
      </c>
      <c r="H17" s="86" t="s">
        <v>1560</v>
      </c>
      <c r="I17" s="99" t="s">
        <v>174</v>
      </c>
      <c r="J17" s="96">
        <v>39999.999999999993</v>
      </c>
      <c r="K17" s="98">
        <v>1601</v>
      </c>
      <c r="L17" s="96">
        <v>2337.4599999999996</v>
      </c>
      <c r="M17" s="97">
        <v>2.295254121260669E-4</v>
      </c>
      <c r="N17" s="97">
        <v>6.5426512724457347E-2</v>
      </c>
      <c r="O17" s="97">
        <f>L17/'סכום נכסי הקרן'!$C$42</f>
        <v>3.8150960920255127E-3</v>
      </c>
    </row>
    <row r="18" spans="2:15" s="134" customFormat="1">
      <c r="B18" s="89" t="s">
        <v>1569</v>
      </c>
      <c r="C18" s="86" t="s">
        <v>1570</v>
      </c>
      <c r="D18" s="99" t="s">
        <v>29</v>
      </c>
      <c r="E18" s="99"/>
      <c r="F18" s="99" t="s">
        <v>1414</v>
      </c>
      <c r="G18" s="86" t="s">
        <v>1571</v>
      </c>
      <c r="H18" s="86" t="s">
        <v>1560</v>
      </c>
      <c r="I18" s="99" t="s">
        <v>174</v>
      </c>
      <c r="J18" s="96">
        <v>4723.9999999999991</v>
      </c>
      <c r="K18" s="98">
        <v>29419.81</v>
      </c>
      <c r="L18" s="96">
        <v>5072.7401499999996</v>
      </c>
      <c r="M18" s="97">
        <v>3.3962503248127828E-4</v>
      </c>
      <c r="N18" s="97">
        <v>0.14198818288733955</v>
      </c>
      <c r="O18" s="97">
        <f>L18/'סכום נכסי הקרן'!$C$42</f>
        <v>8.2794961719669709E-3</v>
      </c>
    </row>
    <row r="19" spans="2:15" s="134" customFormat="1">
      <c r="B19" s="85"/>
      <c r="C19" s="86"/>
      <c r="D19" s="86"/>
      <c r="E19" s="86"/>
      <c r="F19" s="86"/>
      <c r="G19" s="86"/>
      <c r="H19" s="86"/>
      <c r="I19" s="86"/>
      <c r="J19" s="96"/>
      <c r="K19" s="98"/>
      <c r="L19" s="86"/>
      <c r="M19" s="86"/>
      <c r="N19" s="97"/>
      <c r="O19" s="86"/>
    </row>
    <row r="20" spans="2:15" s="134" customFormat="1">
      <c r="B20" s="104" t="s">
        <v>31</v>
      </c>
      <c r="C20" s="84"/>
      <c r="D20" s="84"/>
      <c r="E20" s="84"/>
      <c r="F20" s="84"/>
      <c r="G20" s="84"/>
      <c r="H20" s="84"/>
      <c r="I20" s="84"/>
      <c r="J20" s="93"/>
      <c r="K20" s="95"/>
      <c r="L20" s="93">
        <v>14150.721650000298</v>
      </c>
      <c r="M20" s="84"/>
      <c r="N20" s="94">
        <v>0.39608479721321377</v>
      </c>
      <c r="O20" s="94">
        <f>L20/'סכום נכסי הקרן'!$C$42</f>
        <v>2.3096165438662893E-2</v>
      </c>
    </row>
    <row r="21" spans="2:15" s="134" customFormat="1">
      <c r="B21" s="89" t="s">
        <v>1572</v>
      </c>
      <c r="C21" s="86" t="s">
        <v>1573</v>
      </c>
      <c r="D21" s="99" t="s">
        <v>29</v>
      </c>
      <c r="E21" s="99"/>
      <c r="F21" s="99" t="s">
        <v>1410</v>
      </c>
      <c r="G21" s="86" t="s">
        <v>1574</v>
      </c>
      <c r="H21" s="86"/>
      <c r="I21" s="99" t="s">
        <v>174</v>
      </c>
      <c r="J21" s="96">
        <v>3210.9999999999995</v>
      </c>
      <c r="K21" s="98">
        <v>2338.86</v>
      </c>
      <c r="L21" s="96">
        <v>274.11787999999996</v>
      </c>
      <c r="M21" s="97">
        <v>1.8167907693748874E-4</v>
      </c>
      <c r="N21" s="97">
        <v>7.6726775918395489E-3</v>
      </c>
      <c r="O21" s="97">
        <f>L21/'סכום נכסי הקרן'!$C$42</f>
        <v>4.4740275886745375E-4</v>
      </c>
    </row>
    <row r="22" spans="2:15" s="134" customFormat="1">
      <c r="B22" s="89" t="s">
        <v>1575</v>
      </c>
      <c r="C22" s="86" t="s">
        <v>1576</v>
      </c>
      <c r="D22" s="99" t="s">
        <v>29</v>
      </c>
      <c r="E22" s="99"/>
      <c r="F22" s="99" t="s">
        <v>1410</v>
      </c>
      <c r="G22" s="86" t="s">
        <v>1574</v>
      </c>
      <c r="H22" s="86"/>
      <c r="I22" s="99" t="s">
        <v>176</v>
      </c>
      <c r="J22" s="96">
        <v>145.99999999999997</v>
      </c>
      <c r="K22" s="98">
        <v>169791</v>
      </c>
      <c r="L22" s="96">
        <v>1054.8174199999996</v>
      </c>
      <c r="M22" s="97">
        <v>1.254318534118549E-4</v>
      </c>
      <c r="N22" s="97">
        <v>2.9524794157593823E-2</v>
      </c>
      <c r="O22" s="97">
        <f>L22/'סכום נכסי הקרן'!$C$42</f>
        <v>1.7216251045333111E-3</v>
      </c>
    </row>
    <row r="23" spans="2:15" s="134" customFormat="1">
      <c r="B23" s="89" t="s">
        <v>1577</v>
      </c>
      <c r="C23" s="86" t="s">
        <v>1578</v>
      </c>
      <c r="D23" s="99" t="s">
        <v>148</v>
      </c>
      <c r="E23" s="99"/>
      <c r="F23" s="99" t="s">
        <v>1410</v>
      </c>
      <c r="G23" s="86" t="s">
        <v>1574</v>
      </c>
      <c r="H23" s="86"/>
      <c r="I23" s="99" t="s">
        <v>176</v>
      </c>
      <c r="J23" s="96">
        <v>1699.9999999999998</v>
      </c>
      <c r="K23" s="98">
        <v>3801</v>
      </c>
      <c r="L23" s="96">
        <v>274.95179999999999</v>
      </c>
      <c r="M23" s="97">
        <v>8.7116148763781645E-5</v>
      </c>
      <c r="N23" s="97">
        <v>7.696019372015972E-3</v>
      </c>
      <c r="O23" s="97">
        <f>L23/'סכום נכסי הקרן'!$C$42</f>
        <v>4.4876384523173896E-4</v>
      </c>
    </row>
    <row r="24" spans="2:15" s="134" customFormat="1">
      <c r="B24" s="89" t="s">
        <v>1579</v>
      </c>
      <c r="C24" s="86" t="s">
        <v>1580</v>
      </c>
      <c r="D24" s="99" t="s">
        <v>148</v>
      </c>
      <c r="E24" s="99"/>
      <c r="F24" s="99" t="s">
        <v>1410</v>
      </c>
      <c r="G24" s="86" t="s">
        <v>1574</v>
      </c>
      <c r="H24" s="86"/>
      <c r="I24" s="99" t="s">
        <v>176</v>
      </c>
      <c r="J24" s="96">
        <v>2794.9999999999995</v>
      </c>
      <c r="K24" s="98">
        <v>2510</v>
      </c>
      <c r="L24" s="96">
        <v>298.51441999999997</v>
      </c>
      <c r="M24" s="97">
        <v>2.5768241626624811E-5</v>
      </c>
      <c r="N24" s="97">
        <v>8.3555472600874477E-3</v>
      </c>
      <c r="O24" s="97">
        <f>L24/'סכום נכסי הקרן'!$C$42</f>
        <v>4.8722168385994315E-4</v>
      </c>
    </row>
    <row r="25" spans="2:15" s="134" customFormat="1">
      <c r="B25" s="89" t="s">
        <v>1581</v>
      </c>
      <c r="C25" s="86" t="s">
        <v>1582</v>
      </c>
      <c r="D25" s="99" t="s">
        <v>29</v>
      </c>
      <c r="E25" s="99"/>
      <c r="F25" s="99" t="s">
        <v>1410</v>
      </c>
      <c r="G25" s="86" t="s">
        <v>1574</v>
      </c>
      <c r="H25" s="86"/>
      <c r="I25" s="99" t="s">
        <v>174</v>
      </c>
      <c r="J25" s="96">
        <v>4.8499999999999988</v>
      </c>
      <c r="K25" s="98">
        <v>14075.81</v>
      </c>
      <c r="L25" s="96">
        <v>2.4940499999999997</v>
      </c>
      <c r="M25" s="97">
        <v>9.765788916348932E-7</v>
      </c>
      <c r="N25" s="97">
        <v>6.9809534306654593E-5</v>
      </c>
      <c r="O25" s="97">
        <f>L25/'סכום נכסי הקרן'!$C$42</f>
        <v>4.0706751808870443E-6</v>
      </c>
    </row>
    <row r="26" spans="2:15" s="134" customFormat="1">
      <c r="B26" s="89" t="s">
        <v>1583</v>
      </c>
      <c r="C26" s="86" t="s">
        <v>1584</v>
      </c>
      <c r="D26" s="99" t="s">
        <v>29</v>
      </c>
      <c r="E26" s="99"/>
      <c r="F26" s="99" t="s">
        <v>1410</v>
      </c>
      <c r="G26" s="86" t="s">
        <v>1574</v>
      </c>
      <c r="H26" s="86"/>
      <c r="I26" s="99" t="s">
        <v>176</v>
      </c>
      <c r="J26" s="96">
        <v>620.99999999999989</v>
      </c>
      <c r="K26" s="98">
        <v>123010</v>
      </c>
      <c r="L26" s="96">
        <v>3250.4372799999992</v>
      </c>
      <c r="M26" s="97">
        <v>4.4278081354684132E-4</v>
      </c>
      <c r="N26" s="97">
        <v>9.0981140237681293E-2</v>
      </c>
      <c r="O26" s="97">
        <f>L26/'סכום נכסי הקרן'!$C$42</f>
        <v>5.3052161595501255E-3</v>
      </c>
    </row>
    <row r="27" spans="2:15" s="134" customFormat="1">
      <c r="B27" s="89" t="s">
        <v>1585</v>
      </c>
      <c r="C27" s="86" t="s">
        <v>1586</v>
      </c>
      <c r="D27" s="99" t="s">
        <v>29</v>
      </c>
      <c r="E27" s="99"/>
      <c r="F27" s="99" t="s">
        <v>1410</v>
      </c>
      <c r="G27" s="86" t="s">
        <v>1574</v>
      </c>
      <c r="H27" s="86"/>
      <c r="I27" s="99" t="s">
        <v>176</v>
      </c>
      <c r="J27" s="96">
        <v>237.99999999999997</v>
      </c>
      <c r="K27" s="98">
        <v>29943</v>
      </c>
      <c r="L27" s="96">
        <v>303.23688999999996</v>
      </c>
      <c r="M27" s="97">
        <v>4.7854430437668838E-5</v>
      </c>
      <c r="N27" s="97">
        <v>8.4877312305279545E-3</v>
      </c>
      <c r="O27" s="97">
        <f>L27/'סכום נכסי הקרן'!$C$42</f>
        <v>4.9492948499523859E-4</v>
      </c>
    </row>
    <row r="28" spans="2:15" s="134" customFormat="1">
      <c r="B28" s="89" t="s">
        <v>1587</v>
      </c>
      <c r="C28" s="86" t="s">
        <v>1588</v>
      </c>
      <c r="D28" s="99" t="s">
        <v>148</v>
      </c>
      <c r="E28" s="99"/>
      <c r="F28" s="99" t="s">
        <v>1410</v>
      </c>
      <c r="G28" s="86" t="s">
        <v>1574</v>
      </c>
      <c r="H28" s="86"/>
      <c r="I28" s="99" t="s">
        <v>174</v>
      </c>
      <c r="J28" s="96">
        <v>4700.9999999999982</v>
      </c>
      <c r="K28" s="98">
        <v>2039</v>
      </c>
      <c r="L28" s="96">
        <v>349.86487000029996</v>
      </c>
      <c r="M28" s="97">
        <v>4.8242854064702054E-5</v>
      </c>
      <c r="N28" s="97">
        <v>9.7928684849859435E-3</v>
      </c>
      <c r="O28" s="97">
        <f>L28/'סכום נכסי הקרן'!$C$42</f>
        <v>5.7103355705558968E-4</v>
      </c>
    </row>
    <row r="29" spans="2:15" s="134" customFormat="1">
      <c r="B29" s="89" t="s">
        <v>1589</v>
      </c>
      <c r="C29" s="86" t="s">
        <v>1590</v>
      </c>
      <c r="D29" s="99" t="s">
        <v>29</v>
      </c>
      <c r="E29" s="99"/>
      <c r="F29" s="99" t="s">
        <v>1410</v>
      </c>
      <c r="G29" s="86" t="s">
        <v>1574</v>
      </c>
      <c r="H29" s="86"/>
      <c r="I29" s="99" t="s">
        <v>174</v>
      </c>
      <c r="J29" s="96">
        <v>2490.6999999999994</v>
      </c>
      <c r="K29" s="98">
        <v>1659.94</v>
      </c>
      <c r="L29" s="96">
        <v>150.90581999999998</v>
      </c>
      <c r="M29" s="97">
        <v>1.8870130783532201E-5</v>
      </c>
      <c r="N29" s="97">
        <v>4.2239189344094319E-3</v>
      </c>
      <c r="O29" s="97">
        <f>L29/'סכום נכסי הקרן'!$C$42</f>
        <v>2.4630162832557797E-4</v>
      </c>
    </row>
    <row r="30" spans="2:15" s="134" customFormat="1">
      <c r="B30" s="89" t="s">
        <v>1591</v>
      </c>
      <c r="C30" s="86" t="s">
        <v>1592</v>
      </c>
      <c r="D30" s="99" t="s">
        <v>29</v>
      </c>
      <c r="E30" s="99"/>
      <c r="F30" s="99" t="s">
        <v>1410</v>
      </c>
      <c r="G30" s="86" t="s">
        <v>1574</v>
      </c>
      <c r="H30" s="86"/>
      <c r="I30" s="99" t="s">
        <v>174</v>
      </c>
      <c r="J30" s="96">
        <v>66.999999999999986</v>
      </c>
      <c r="K30" s="98">
        <v>92850.67</v>
      </c>
      <c r="L30" s="96">
        <v>227.06631999999996</v>
      </c>
      <c r="M30" s="97">
        <v>8.2234885391804389E-4</v>
      </c>
      <c r="N30" s="97">
        <v>6.3556841506488678E-3</v>
      </c>
      <c r="O30" s="97">
        <f>L30/'סכום נכסי הקרן'!$C$42</f>
        <v>3.7060733876199573E-4</v>
      </c>
    </row>
    <row r="31" spans="2:15" s="134" customFormat="1">
      <c r="B31" s="89" t="s">
        <v>1593</v>
      </c>
      <c r="C31" s="86" t="s">
        <v>1594</v>
      </c>
      <c r="D31" s="99" t="s">
        <v>29</v>
      </c>
      <c r="E31" s="99"/>
      <c r="F31" s="99" t="s">
        <v>1410</v>
      </c>
      <c r="G31" s="86" t="s">
        <v>1574</v>
      </c>
      <c r="H31" s="86"/>
      <c r="I31" s="99" t="s">
        <v>174</v>
      </c>
      <c r="J31" s="96">
        <v>7669.3999999999987</v>
      </c>
      <c r="K31" s="98">
        <v>1822</v>
      </c>
      <c r="L31" s="96">
        <v>510.03811999999999</v>
      </c>
      <c r="M31" s="97">
        <v>1.8530980398076929E-4</v>
      </c>
      <c r="N31" s="97">
        <v>1.4276186778870359E-2</v>
      </c>
      <c r="O31" s="97">
        <f>L31/'סכום נכסי הקרן'!$C$42</f>
        <v>8.3246106388816911E-4</v>
      </c>
    </row>
    <row r="32" spans="2:15" s="134" customFormat="1">
      <c r="B32" s="89" t="s">
        <v>1595</v>
      </c>
      <c r="C32" s="86" t="s">
        <v>1596</v>
      </c>
      <c r="D32" s="99" t="s">
        <v>29</v>
      </c>
      <c r="E32" s="99"/>
      <c r="F32" s="99" t="s">
        <v>1410</v>
      </c>
      <c r="G32" s="86" t="s">
        <v>1574</v>
      </c>
      <c r="H32" s="86"/>
      <c r="I32" s="99" t="s">
        <v>174</v>
      </c>
      <c r="J32" s="96">
        <v>125.99999999999999</v>
      </c>
      <c r="K32" s="98">
        <v>46882</v>
      </c>
      <c r="L32" s="96">
        <v>215.61031999999994</v>
      </c>
      <c r="M32" s="97">
        <v>4.6140817774749416E-5</v>
      </c>
      <c r="N32" s="97">
        <v>6.0350257737049268E-3</v>
      </c>
      <c r="O32" s="97">
        <f>L32/'סכום נכסי הקרן'!$C$42</f>
        <v>3.5190937566091836E-4</v>
      </c>
    </row>
    <row r="33" spans="2:59" s="134" customFormat="1">
      <c r="B33" s="89" t="s">
        <v>1597</v>
      </c>
      <c r="C33" s="86" t="s">
        <v>1598</v>
      </c>
      <c r="D33" s="99" t="s">
        <v>29</v>
      </c>
      <c r="E33" s="99"/>
      <c r="F33" s="99" t="s">
        <v>1410</v>
      </c>
      <c r="G33" s="86" t="s">
        <v>1574</v>
      </c>
      <c r="H33" s="86"/>
      <c r="I33" s="99" t="s">
        <v>174</v>
      </c>
      <c r="J33" s="96">
        <v>5850.2599999999984</v>
      </c>
      <c r="K33" s="98">
        <v>2431.91</v>
      </c>
      <c r="L33" s="96">
        <v>519.29666999999984</v>
      </c>
      <c r="M33" s="97">
        <v>2.0421570736817527E-5</v>
      </c>
      <c r="N33" s="97">
        <v>1.4535337583326912E-2</v>
      </c>
      <c r="O33" s="97">
        <f>L33/'סכום נכסי הקרן'!$C$42</f>
        <v>8.4757244886280922E-4</v>
      </c>
    </row>
    <row r="34" spans="2:59" s="134" customFormat="1">
      <c r="B34" s="89" t="s">
        <v>1599</v>
      </c>
      <c r="C34" s="86" t="s">
        <v>1600</v>
      </c>
      <c r="D34" s="99" t="s">
        <v>29</v>
      </c>
      <c r="E34" s="99"/>
      <c r="F34" s="99" t="s">
        <v>1410</v>
      </c>
      <c r="G34" s="86" t="s">
        <v>1574</v>
      </c>
      <c r="H34" s="86"/>
      <c r="I34" s="99" t="s">
        <v>176</v>
      </c>
      <c r="J34" s="96">
        <v>12837.209999999997</v>
      </c>
      <c r="K34" s="98">
        <v>1287.9000000000001</v>
      </c>
      <c r="L34" s="96">
        <v>703.49758999999983</v>
      </c>
      <c r="M34" s="97">
        <v>7.3881160452607744E-4</v>
      </c>
      <c r="N34" s="97">
        <v>1.9691200715203715E-2</v>
      </c>
      <c r="O34" s="97">
        <f>L34/'סכום נכסי הקרן'!$C$42</f>
        <v>1.1482168278209536E-3</v>
      </c>
    </row>
    <row r="35" spans="2:59" s="134" customFormat="1">
      <c r="B35" s="89" t="s">
        <v>1601</v>
      </c>
      <c r="C35" s="86" t="s">
        <v>1602</v>
      </c>
      <c r="D35" s="99" t="s">
        <v>29</v>
      </c>
      <c r="E35" s="99"/>
      <c r="F35" s="99" t="s">
        <v>1410</v>
      </c>
      <c r="G35" s="86" t="s">
        <v>1574</v>
      </c>
      <c r="H35" s="86"/>
      <c r="I35" s="99" t="s">
        <v>184</v>
      </c>
      <c r="J35" s="96">
        <v>901.99999999999989</v>
      </c>
      <c r="K35" s="98">
        <v>10310</v>
      </c>
      <c r="L35" s="96">
        <v>306.56196999999992</v>
      </c>
      <c r="M35" s="97">
        <v>6.0599594942879775E-4</v>
      </c>
      <c r="N35" s="97">
        <v>8.580801652665589E-3</v>
      </c>
      <c r="O35" s="97">
        <f>L35/'סכום נכסי הקרן'!$C$42</f>
        <v>5.0035652961361574E-4</v>
      </c>
    </row>
    <row r="36" spans="2:59" s="134" customFormat="1">
      <c r="B36" s="89" t="s">
        <v>1603</v>
      </c>
      <c r="C36" s="86" t="s">
        <v>1604</v>
      </c>
      <c r="D36" s="99" t="s">
        <v>29</v>
      </c>
      <c r="E36" s="99"/>
      <c r="F36" s="99" t="s">
        <v>1410</v>
      </c>
      <c r="G36" s="86" t="s">
        <v>1574</v>
      </c>
      <c r="H36" s="86"/>
      <c r="I36" s="99" t="s">
        <v>184</v>
      </c>
      <c r="J36" s="96">
        <v>4332.8199999999988</v>
      </c>
      <c r="K36" s="98">
        <v>10855.762199999999</v>
      </c>
      <c r="L36" s="96">
        <v>1550.54385</v>
      </c>
      <c r="M36" s="97">
        <v>5.2337455743142736E-4</v>
      </c>
      <c r="N36" s="97">
        <v>4.3400390565765445E-2</v>
      </c>
      <c r="O36" s="97">
        <f>L36/'סכום נכסי הקרן'!$C$42</f>
        <v>2.5307272777498626E-3</v>
      </c>
    </row>
    <row r="37" spans="2:59" s="134" customFormat="1" ht="20.25">
      <c r="B37" s="89" t="s">
        <v>1605</v>
      </c>
      <c r="C37" s="86" t="s">
        <v>1606</v>
      </c>
      <c r="D37" s="99" t="s">
        <v>148</v>
      </c>
      <c r="E37" s="99"/>
      <c r="F37" s="99" t="s">
        <v>1410</v>
      </c>
      <c r="G37" s="86" t="s">
        <v>1574</v>
      </c>
      <c r="H37" s="86"/>
      <c r="I37" s="99" t="s">
        <v>174</v>
      </c>
      <c r="J37" s="96">
        <v>6080.04</v>
      </c>
      <c r="K37" s="98">
        <v>18739.82</v>
      </c>
      <c r="L37" s="96">
        <v>4158.7663800000009</v>
      </c>
      <c r="M37" s="97">
        <v>1.1897288063525008E-4</v>
      </c>
      <c r="N37" s="97">
        <v>0.11640566318957994</v>
      </c>
      <c r="O37" s="97">
        <f>L37/'סכום נכסי הקרן'!$C$42</f>
        <v>6.7877496787047027E-3</v>
      </c>
      <c r="BG37" s="133"/>
    </row>
    <row r="38" spans="2:59" s="134" customFormat="1">
      <c r="B38" s="141" t="s">
        <v>264</v>
      </c>
      <c r="C38" s="135"/>
      <c r="BG38" s="139"/>
    </row>
    <row r="39" spans="2:59" s="134" customFormat="1">
      <c r="B39" s="141" t="s">
        <v>122</v>
      </c>
      <c r="C39" s="135"/>
    </row>
    <row r="40" spans="2:59" s="134" customFormat="1">
      <c r="B40" s="141" t="s">
        <v>247</v>
      </c>
    </row>
    <row r="41" spans="2:59" s="134" customFormat="1">
      <c r="B41" s="141" t="s">
        <v>255</v>
      </c>
    </row>
    <row r="42" spans="2:59" s="134" customFormat="1">
      <c r="B42" s="135"/>
    </row>
    <row r="43" spans="2:59" s="134" customFormat="1">
      <c r="B43" s="135"/>
    </row>
    <row r="44" spans="2:59" s="134" customFormat="1">
      <c r="B44" s="135"/>
    </row>
    <row r="45" spans="2:59">
      <c r="B45" s="101" t="s">
        <v>264</v>
      </c>
      <c r="C45" s="1"/>
      <c r="D45" s="1"/>
      <c r="E45" s="1"/>
    </row>
    <row r="46" spans="2:59">
      <c r="B46" s="101" t="s">
        <v>122</v>
      </c>
      <c r="C46" s="1"/>
      <c r="D46" s="1"/>
      <c r="E46" s="1"/>
    </row>
    <row r="47" spans="2:59">
      <c r="B47" s="101" t="s">
        <v>247</v>
      </c>
      <c r="C47" s="1"/>
      <c r="D47" s="1"/>
      <c r="E47" s="1"/>
    </row>
    <row r="48" spans="2:59">
      <c r="B48" s="101" t="s">
        <v>255</v>
      </c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1:B37 C5:C1048576 AG42:AG1048576 AH1:XFD1048576 AG1:AG37 B39:B44 B46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2303002-B7B0-4A5E-934A-3E87C7B7F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