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להשקעה'!$B$6:$D$17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מניות'!$B$6:$M$21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מזומנים!$B$6:$K$38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J10" i="58" l="1"/>
  <c r="J11" i="58"/>
  <c r="K12" i="58"/>
  <c r="K16" i="58"/>
  <c r="J16" i="58"/>
  <c r="J12" i="58"/>
  <c r="C11" i="84" l="1"/>
  <c r="C10" i="84" s="1"/>
  <c r="C43" i="88" s="1"/>
  <c r="C26" i="84"/>
  <c r="O141" i="78" l="1"/>
  <c r="S185" i="61" l="1"/>
  <c r="O185" i="61"/>
  <c r="S171" i="61"/>
  <c r="O171" i="61"/>
  <c r="S109" i="61"/>
  <c r="O109" i="61"/>
  <c r="S103" i="61"/>
  <c r="O103" i="61"/>
  <c r="S102" i="61"/>
  <c r="O102" i="61"/>
  <c r="S94" i="61"/>
  <c r="O94" i="61"/>
  <c r="C37" i="88" l="1"/>
  <c r="C33" i="88"/>
  <c r="C31" i="88"/>
  <c r="C29" i="88"/>
  <c r="C28" i="88"/>
  <c r="C27" i="88"/>
  <c r="C26" i="88"/>
  <c r="C19" i="88"/>
  <c r="C17" i="88"/>
  <c r="C16" i="88"/>
  <c r="C15" i="88"/>
  <c r="C13" i="88"/>
  <c r="C11" i="88"/>
  <c r="C23" i="88" l="1"/>
  <c r="C12" i="88"/>
  <c r="C10" i="88" l="1"/>
  <c r="C42" i="88" l="1"/>
  <c r="L19" i="58" s="1"/>
  <c r="K10" i="81" l="1"/>
  <c r="K12" i="81"/>
  <c r="K11" i="81"/>
  <c r="Q155" i="78"/>
  <c r="Q151" i="78"/>
  <c r="Q146" i="78"/>
  <c r="Q138" i="78"/>
  <c r="Q134" i="78"/>
  <c r="Q130" i="78"/>
  <c r="Q126" i="78"/>
  <c r="Q122" i="78"/>
  <c r="Q118" i="78"/>
  <c r="Q114" i="78"/>
  <c r="Q110" i="78"/>
  <c r="Q106" i="78"/>
  <c r="Q102" i="78"/>
  <c r="Q98" i="78"/>
  <c r="Q94" i="78"/>
  <c r="Q90" i="78"/>
  <c r="Q86" i="78"/>
  <c r="Q82" i="78"/>
  <c r="Q78" i="78"/>
  <c r="Q74" i="78"/>
  <c r="Q70" i="78"/>
  <c r="Q66" i="78"/>
  <c r="Q62" i="78"/>
  <c r="Q58" i="78"/>
  <c r="Q54" i="78"/>
  <c r="Q50" i="78"/>
  <c r="Q46" i="78"/>
  <c r="Q42" i="78"/>
  <c r="Q38" i="78"/>
  <c r="Q34" i="78"/>
  <c r="Q30" i="78"/>
  <c r="Q26" i="78"/>
  <c r="Q22" i="78"/>
  <c r="Q17" i="78"/>
  <c r="Q13" i="78"/>
  <c r="K25" i="76"/>
  <c r="K21" i="76"/>
  <c r="K16" i="76"/>
  <c r="K12" i="76"/>
  <c r="L14" i="74"/>
  <c r="Q154" i="78"/>
  <c r="Q150" i="78"/>
  <c r="Q145" i="78"/>
  <c r="Q141" i="78"/>
  <c r="Q137" i="78"/>
  <c r="Q133" i="78"/>
  <c r="Q129" i="78"/>
  <c r="Q125" i="78"/>
  <c r="Q121" i="78"/>
  <c r="Q117" i="78"/>
  <c r="Q113" i="78"/>
  <c r="Q109" i="78"/>
  <c r="Q105" i="78"/>
  <c r="Q101" i="78"/>
  <c r="Q97" i="78"/>
  <c r="Q93" i="78"/>
  <c r="Q89" i="78"/>
  <c r="Q85" i="78"/>
  <c r="Q81" i="78"/>
  <c r="Q77" i="78"/>
  <c r="Q73" i="78"/>
  <c r="Q69" i="78"/>
  <c r="Q65" i="78"/>
  <c r="Q57" i="78"/>
  <c r="Q41" i="78"/>
  <c r="Q153" i="78"/>
  <c r="Q149" i="78"/>
  <c r="Q143" i="78"/>
  <c r="Q140" i="78"/>
  <c r="Q136" i="78"/>
  <c r="Q132" i="78"/>
  <c r="Q128" i="78"/>
  <c r="Q124" i="78"/>
  <c r="Q120" i="78"/>
  <c r="Q116" i="78"/>
  <c r="Q112" i="78"/>
  <c r="Q108" i="78"/>
  <c r="Q104" i="78"/>
  <c r="Q100" i="78"/>
  <c r="Q96" i="78"/>
  <c r="Q92" i="78"/>
  <c r="Q88" i="78"/>
  <c r="Q84" i="78"/>
  <c r="Q80" i="78"/>
  <c r="Q76" i="78"/>
  <c r="Q72" i="78"/>
  <c r="Q68" i="78"/>
  <c r="Q64" i="78"/>
  <c r="Q60" i="78"/>
  <c r="Q56" i="78"/>
  <c r="Q52" i="78"/>
  <c r="Q48" i="78"/>
  <c r="Q44" i="78"/>
  <c r="Q40" i="78"/>
  <c r="Q36" i="78"/>
  <c r="Q32" i="78"/>
  <c r="Q28" i="78"/>
  <c r="Q24" i="78"/>
  <c r="Q19" i="78"/>
  <c r="Q15" i="78"/>
  <c r="Q11" i="78"/>
  <c r="K23" i="76"/>
  <c r="K18" i="76"/>
  <c r="K14" i="76"/>
  <c r="L13" i="74"/>
  <c r="L11" i="74"/>
  <c r="Q152" i="78"/>
  <c r="Q147" i="78"/>
  <c r="Q142" i="78"/>
  <c r="Q139" i="78"/>
  <c r="Q135" i="78"/>
  <c r="Q131" i="78"/>
  <c r="Q127" i="78"/>
  <c r="Q123" i="78"/>
  <c r="Q119" i="78"/>
  <c r="Q115" i="78"/>
  <c r="Q111" i="78"/>
  <c r="Q107" i="78"/>
  <c r="Q103" i="78"/>
  <c r="Q99" i="78"/>
  <c r="Q95" i="78"/>
  <c r="Q91" i="78"/>
  <c r="Q87" i="78"/>
  <c r="Q83" i="78"/>
  <c r="Q79" i="78"/>
  <c r="Q75" i="78"/>
  <c r="Q71" i="78"/>
  <c r="Q67" i="78"/>
  <c r="Q63" i="78"/>
  <c r="Q59" i="78"/>
  <c r="Q55" i="78"/>
  <c r="Q51" i="78"/>
  <c r="Q47" i="78"/>
  <c r="Q43" i="78"/>
  <c r="Q39" i="78"/>
  <c r="Q35" i="78"/>
  <c r="Q31" i="78"/>
  <c r="Q27" i="78"/>
  <c r="Q23" i="78"/>
  <c r="Q18" i="78"/>
  <c r="Q14" i="78"/>
  <c r="Q10" i="78"/>
  <c r="K22" i="76"/>
  <c r="K17" i="76"/>
  <c r="K13" i="76"/>
  <c r="L15" i="74"/>
  <c r="Q61" i="78"/>
  <c r="Q53" i="78"/>
  <c r="Q49" i="78"/>
  <c r="Q45" i="78"/>
  <c r="Q37" i="78"/>
  <c r="Q29" i="78"/>
  <c r="Q12" i="78"/>
  <c r="K11" i="76"/>
  <c r="Q25" i="78"/>
  <c r="K24" i="76"/>
  <c r="L12" i="74"/>
  <c r="Q20" i="78"/>
  <c r="K20" i="76"/>
  <c r="Q33" i="78"/>
  <c r="Q16" i="78"/>
  <c r="K15" i="76"/>
  <c r="K57" i="73"/>
  <c r="K53" i="73"/>
  <c r="K49" i="73"/>
  <c r="K45" i="73"/>
  <c r="K41" i="73"/>
  <c r="K37" i="73"/>
  <c r="K33" i="73"/>
  <c r="K29" i="73"/>
  <c r="K23" i="73"/>
  <c r="K18" i="73"/>
  <c r="K13" i="73"/>
  <c r="M21" i="72"/>
  <c r="M17" i="72"/>
  <c r="M11" i="72"/>
  <c r="K60" i="73"/>
  <c r="K56" i="73"/>
  <c r="K52" i="73"/>
  <c r="K48" i="73"/>
  <c r="K44" i="73"/>
  <c r="K40" i="73"/>
  <c r="K36" i="73"/>
  <c r="K32" i="73"/>
  <c r="K28" i="73"/>
  <c r="K22" i="73"/>
  <c r="K17" i="73"/>
  <c r="K12" i="73"/>
  <c r="M20" i="72"/>
  <c r="M15" i="72"/>
  <c r="K59" i="73"/>
  <c r="K55" i="73"/>
  <c r="K51" i="73"/>
  <c r="K47" i="73"/>
  <c r="K43" i="73"/>
  <c r="K39" i="73"/>
  <c r="K35" i="73"/>
  <c r="K31" i="73"/>
  <c r="K26" i="73"/>
  <c r="K21" i="73"/>
  <c r="K16" i="73"/>
  <c r="K11" i="73"/>
  <c r="M19" i="72"/>
  <c r="M13" i="72"/>
  <c r="K58" i="73"/>
  <c r="K54" i="73"/>
  <c r="K50" i="73"/>
  <c r="K46" i="73"/>
  <c r="K42" i="73"/>
  <c r="K38" i="73"/>
  <c r="K34" i="73"/>
  <c r="K30" i="73"/>
  <c r="K25" i="73"/>
  <c r="K20" i="73"/>
  <c r="K14" i="73"/>
  <c r="M14" i="72"/>
  <c r="M18" i="72"/>
  <c r="M12" i="72"/>
  <c r="S31" i="71"/>
  <c r="S26" i="71"/>
  <c r="S22" i="71"/>
  <c r="S17" i="71"/>
  <c r="S13" i="71"/>
  <c r="L14" i="65"/>
  <c r="N29" i="63"/>
  <c r="N25" i="63"/>
  <c r="N21" i="63"/>
  <c r="N16" i="63"/>
  <c r="N12" i="63"/>
  <c r="O38" i="62"/>
  <c r="O33" i="62"/>
  <c r="O29" i="62"/>
  <c r="O24" i="62"/>
  <c r="O19" i="62"/>
  <c r="O15" i="62"/>
  <c r="O11" i="62"/>
  <c r="U222" i="61"/>
  <c r="U217" i="61"/>
  <c r="U213" i="61"/>
  <c r="U209" i="61"/>
  <c r="U205" i="61"/>
  <c r="U201" i="61"/>
  <c r="U197" i="61"/>
  <c r="U193" i="61"/>
  <c r="U189" i="61"/>
  <c r="U185" i="61"/>
  <c r="U181" i="61"/>
  <c r="U177" i="61"/>
  <c r="U173" i="61"/>
  <c r="U169" i="61"/>
  <c r="U165" i="61"/>
  <c r="U161" i="61"/>
  <c r="U157" i="61"/>
  <c r="U153" i="61"/>
  <c r="U148" i="61"/>
  <c r="U144" i="61"/>
  <c r="U140" i="61"/>
  <c r="U136" i="61"/>
  <c r="U132" i="61"/>
  <c r="U128" i="61"/>
  <c r="U124" i="61"/>
  <c r="U120" i="61"/>
  <c r="U116" i="61"/>
  <c r="U112" i="61"/>
  <c r="U108" i="61"/>
  <c r="U104" i="61"/>
  <c r="U100" i="61"/>
  <c r="U96" i="61"/>
  <c r="U92" i="61"/>
  <c r="U88" i="61"/>
  <c r="U84" i="61"/>
  <c r="U80" i="61"/>
  <c r="U76" i="61"/>
  <c r="U72" i="61"/>
  <c r="U68" i="61"/>
  <c r="U64" i="61"/>
  <c r="U60" i="61"/>
  <c r="U56" i="61"/>
  <c r="U52" i="61"/>
  <c r="U48" i="61"/>
  <c r="U44" i="61"/>
  <c r="U40" i="61"/>
  <c r="U36" i="61"/>
  <c r="U23" i="61"/>
  <c r="U29" i="61"/>
  <c r="U25" i="61"/>
  <c r="U20" i="61"/>
  <c r="U16" i="61"/>
  <c r="U12" i="61"/>
  <c r="R32" i="59"/>
  <c r="R28" i="59"/>
  <c r="R23" i="59"/>
  <c r="R19" i="59"/>
  <c r="R15" i="59"/>
  <c r="R11" i="59"/>
  <c r="L22" i="58"/>
  <c r="L17" i="58"/>
  <c r="L13" i="58"/>
  <c r="S35" i="71"/>
  <c r="S30" i="71"/>
  <c r="S25" i="71"/>
  <c r="S20" i="71"/>
  <c r="S16" i="71"/>
  <c r="S29" i="71"/>
  <c r="S19" i="71"/>
  <c r="S12" i="71"/>
  <c r="L12" i="65"/>
  <c r="N26" i="63"/>
  <c r="N20" i="63"/>
  <c r="N14" i="63"/>
  <c r="O39" i="62"/>
  <c r="O32" i="62"/>
  <c r="O26" i="62"/>
  <c r="O20" i="62"/>
  <c r="O14" i="62"/>
  <c r="U218" i="61"/>
  <c r="U212" i="61"/>
  <c r="U207" i="61"/>
  <c r="U202" i="61"/>
  <c r="U196" i="61"/>
  <c r="U191" i="61"/>
  <c r="U186" i="61"/>
  <c r="U180" i="61"/>
  <c r="U175" i="61"/>
  <c r="U170" i="61"/>
  <c r="U164" i="61"/>
  <c r="U159" i="61"/>
  <c r="U154" i="61"/>
  <c r="U147" i="61"/>
  <c r="U142" i="61"/>
  <c r="U137" i="61"/>
  <c r="U131" i="61"/>
  <c r="U126" i="61"/>
  <c r="U121" i="61"/>
  <c r="U115" i="61"/>
  <c r="U110" i="61"/>
  <c r="U105" i="61"/>
  <c r="U99" i="61"/>
  <c r="U94" i="61"/>
  <c r="U89" i="61"/>
  <c r="U83" i="61"/>
  <c r="U78" i="61"/>
  <c r="U73" i="61"/>
  <c r="U67" i="61"/>
  <c r="U62" i="61"/>
  <c r="U57" i="61"/>
  <c r="U51" i="61"/>
  <c r="U46" i="61"/>
  <c r="U41" i="61"/>
  <c r="U35" i="61"/>
  <c r="U31" i="61"/>
  <c r="U26" i="61"/>
  <c r="U19" i="61"/>
  <c r="U14" i="61"/>
  <c r="R34" i="59"/>
  <c r="R27" i="59"/>
  <c r="R21" i="59"/>
  <c r="R16" i="59"/>
  <c r="L25" i="58"/>
  <c r="L20" i="58"/>
  <c r="S28" i="71"/>
  <c r="S18" i="71"/>
  <c r="S11" i="71"/>
  <c r="L11" i="65"/>
  <c r="N24" i="63"/>
  <c r="N19" i="63"/>
  <c r="N13" i="63"/>
  <c r="O36" i="62"/>
  <c r="O31" i="62"/>
  <c r="O25" i="62"/>
  <c r="O18" i="62"/>
  <c r="O13" i="62"/>
  <c r="U223" i="61"/>
  <c r="U216" i="61"/>
  <c r="U211" i="61"/>
  <c r="U206" i="61"/>
  <c r="U200" i="61"/>
  <c r="U195" i="61"/>
  <c r="U190" i="61"/>
  <c r="U184" i="61"/>
  <c r="U179" i="61"/>
  <c r="U174" i="61"/>
  <c r="U168" i="61"/>
  <c r="U163" i="61"/>
  <c r="U158" i="61"/>
  <c r="U152" i="61"/>
  <c r="U146" i="61"/>
  <c r="S33" i="71"/>
  <c r="S14" i="71"/>
  <c r="N27" i="63"/>
  <c r="N15" i="63"/>
  <c r="O34" i="62"/>
  <c r="O21" i="62"/>
  <c r="U215" i="61"/>
  <c r="U204" i="61"/>
  <c r="U194" i="61"/>
  <c r="U183" i="61"/>
  <c r="U172" i="61"/>
  <c r="U162" i="61"/>
  <c r="U151" i="61"/>
  <c r="U141" i="61"/>
  <c r="U134" i="61"/>
  <c r="U127" i="61"/>
  <c r="U119" i="61"/>
  <c r="U113" i="61"/>
  <c r="U106" i="61"/>
  <c r="U98" i="61"/>
  <c r="U91" i="61"/>
  <c r="U85" i="61"/>
  <c r="U77" i="61"/>
  <c r="U70" i="61"/>
  <c r="U63" i="61"/>
  <c r="U55" i="61"/>
  <c r="U49" i="61"/>
  <c r="U42" i="61"/>
  <c r="U34" i="61"/>
  <c r="U28" i="61"/>
  <c r="U21" i="61"/>
  <c r="U13" i="61"/>
  <c r="R30" i="59"/>
  <c r="R22" i="59"/>
  <c r="R14" i="59"/>
  <c r="L23" i="58"/>
  <c r="L14" i="58"/>
  <c r="S24" i="71"/>
  <c r="L15" i="65"/>
  <c r="N23" i="63"/>
  <c r="N11" i="63"/>
  <c r="O30" i="62"/>
  <c r="O17" i="62"/>
  <c r="U214" i="61"/>
  <c r="U203" i="61"/>
  <c r="U192" i="61"/>
  <c r="U182" i="61"/>
  <c r="U171" i="61"/>
  <c r="U160" i="61"/>
  <c r="U149" i="61"/>
  <c r="U139" i="61"/>
  <c r="U133" i="61"/>
  <c r="U125" i="61"/>
  <c r="U118" i="61"/>
  <c r="U111" i="61"/>
  <c r="U103" i="61"/>
  <c r="U97" i="61"/>
  <c r="U90" i="61"/>
  <c r="U82" i="61"/>
  <c r="U75" i="61"/>
  <c r="U69" i="61"/>
  <c r="U61" i="61"/>
  <c r="U54" i="61"/>
  <c r="U47" i="61"/>
  <c r="U39" i="61"/>
  <c r="U33" i="61"/>
  <c r="U27" i="61"/>
  <c r="U18" i="61"/>
  <c r="U11" i="61"/>
  <c r="R29" i="59"/>
  <c r="R20" i="59"/>
  <c r="R13" i="59"/>
  <c r="L21" i="58"/>
  <c r="L12" i="58"/>
  <c r="S23" i="71"/>
  <c r="L13" i="65"/>
  <c r="N22" i="63"/>
  <c r="O40" i="62"/>
  <c r="O27" i="62"/>
  <c r="O16" i="62"/>
  <c r="U221" i="61"/>
  <c r="U210" i="61"/>
  <c r="U199" i="61"/>
  <c r="U188" i="61"/>
  <c r="U178" i="61"/>
  <c r="N18" i="63"/>
  <c r="U198" i="61"/>
  <c r="U166" i="61"/>
  <c r="U143" i="61"/>
  <c r="U129" i="61"/>
  <c r="U114" i="61"/>
  <c r="U101" i="61"/>
  <c r="U86" i="61"/>
  <c r="U71" i="61"/>
  <c r="U58" i="61"/>
  <c r="U43" i="61"/>
  <c r="U30" i="61"/>
  <c r="U15" i="61"/>
  <c r="R24" i="59"/>
  <c r="L24" i="58"/>
  <c r="L10" i="58"/>
  <c r="S34" i="71"/>
  <c r="O35" i="62"/>
  <c r="U187" i="61"/>
  <c r="U156" i="61"/>
  <c r="U138" i="61"/>
  <c r="U123" i="61"/>
  <c r="U109" i="61"/>
  <c r="U95" i="61"/>
  <c r="U81" i="61"/>
  <c r="U66" i="61"/>
  <c r="U53" i="61"/>
  <c r="U38" i="61"/>
  <c r="U24" i="61"/>
  <c r="R35" i="59"/>
  <c r="R18" i="59"/>
  <c r="L18" i="58"/>
  <c r="S15" i="71"/>
  <c r="O22" i="62"/>
  <c r="U220" i="61"/>
  <c r="U176" i="61"/>
  <c r="U155" i="61"/>
  <c r="U135" i="61"/>
  <c r="U122" i="61"/>
  <c r="U107" i="61"/>
  <c r="U93" i="61"/>
  <c r="U79" i="61"/>
  <c r="U65" i="61"/>
  <c r="U50" i="61"/>
  <c r="U37" i="61"/>
  <c r="U22" i="61"/>
  <c r="R31" i="59"/>
  <c r="R17" i="59"/>
  <c r="L16" i="58"/>
  <c r="N28" i="63"/>
  <c r="O12" i="62"/>
  <c r="U208" i="61"/>
  <c r="U167" i="61"/>
  <c r="U145" i="61"/>
  <c r="U130" i="61"/>
  <c r="U117" i="61"/>
  <c r="U102" i="61"/>
  <c r="U87" i="61"/>
  <c r="U74" i="61"/>
  <c r="U59" i="61"/>
  <c r="U45" i="61"/>
  <c r="U32" i="61"/>
  <c r="U17" i="61"/>
  <c r="R25" i="59"/>
  <c r="R12" i="59"/>
  <c r="L11" i="58"/>
  <c r="D38" i="88"/>
  <c r="D29" i="88"/>
  <c r="D23" i="88"/>
  <c r="D15" i="88"/>
  <c r="D37" i="88"/>
  <c r="D28" i="88"/>
  <c r="D19" i="88"/>
  <c r="D13" i="88"/>
  <c r="D27" i="88"/>
  <c r="D17" i="88"/>
  <c r="D12" i="88"/>
  <c r="D42" i="88"/>
  <c r="D31" i="88"/>
  <c r="D26" i="88"/>
  <c r="D16" i="88"/>
  <c r="D11" i="88"/>
  <c r="D33" i="88"/>
  <c r="D10" i="88"/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7">
    <s v="Migdal Hashkaot Neches Boded"/>
    <s v="{[Time].[Hie Time].[Yom].&amp;[20180630]}"/>
    <s v="{[Medida].[Medida].&amp;[2]}"/>
    <s v="{[Keren].[Keren].[All]}"/>
    <s v="{[Cheshbon KM].[Hie Peilut].[Peilut 7].&amp;[Kod_Peilut_L7_422]&amp;[Kod_Peilut_L6_479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9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42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4" si="26">
        <n x="1" s="1"/>
        <n x="2" s="1"/>
        <n x="24"/>
        <n x="25"/>
      </t>
    </mdx>
    <mdx n="0" f="v">
      <t c="4" si="26">
        <n x="1" s="1"/>
        <n x="2" s="1"/>
        <n x="27"/>
        <n x="25"/>
      </t>
    </mdx>
    <mdx n="0" f="v">
      <t c="4" si="26">
        <n x="1" s="1"/>
        <n x="2" s="1"/>
        <n x="28"/>
        <n x="25"/>
      </t>
    </mdx>
    <mdx n="0" f="v">
      <t c="4" si="26">
        <n x="1" s="1"/>
        <n x="2" s="1"/>
        <n x="29"/>
        <n x="25"/>
      </t>
    </mdx>
    <mdx n="0" f="v">
      <t c="4" si="26">
        <n x="1" s="1"/>
        <n x="2" s="1"/>
        <n x="30"/>
        <n x="25"/>
      </t>
    </mdx>
    <mdx n="0" f="v">
      <t c="4" si="26">
        <n x="1" s="1"/>
        <n x="2" s="1"/>
        <n x="31"/>
        <n x="25"/>
      </t>
    </mdx>
    <mdx n="0" f="v">
      <t c="4" si="26">
        <n x="1" s="1"/>
        <n x="2" s="1"/>
        <n x="32"/>
        <n x="25"/>
      </t>
    </mdx>
    <mdx n="0" f="v">
      <t c="4" si="26">
        <n x="1" s="1"/>
        <n x="2" s="1"/>
        <n x="33"/>
        <n x="25"/>
      </t>
    </mdx>
    <mdx n="0" f="v">
      <t c="4" si="26">
        <n x="1" s="1"/>
        <n x="2" s="1"/>
        <n x="34"/>
        <n x="25"/>
      </t>
    </mdx>
    <mdx n="0" f="v">
      <t c="4" si="26">
        <n x="1" s="1"/>
        <n x="2" s="1"/>
        <n x="35"/>
        <n x="25"/>
      </t>
    </mdx>
    <mdx n="0" f="v">
      <t c="4" si="26">
        <n x="1" s="1"/>
        <n x="2" s="1"/>
        <n x="36"/>
        <n x="25"/>
      </t>
    </mdx>
  </mdxMetadata>
  <valueMetadata count="4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</valueMetadata>
</metadata>
</file>

<file path=xl/sharedStrings.xml><?xml version="1.0" encoding="utf-8"?>
<sst xmlns="http://schemas.openxmlformats.org/spreadsheetml/2006/main" count="5004" uniqueCount="1131">
  <si>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</si>
  <si>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</si>
  <si>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</si>
  <si>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</si>
  <si>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</si>
  <si>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</si>
  <si>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</si>
  <si>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</si>
  <si>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</si>
  <si>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</si>
  <si>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</si>
  <si>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</si>
  <si>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</si>
  <si>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</si>
  <si>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</si>
  <si>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</si>
  <si>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</si>
  <si>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</si>
  <si>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</si>
  <si>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</si>
  <si>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</si>
  <si>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</si>
  <si>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</si>
  <si>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</si>
  <si>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</si>
  <si>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</si>
  <si>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</si>
  <si>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</si>
  <si>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</si>
  <si>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</si>
  <si>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</si>
  <si>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</si>
  <si>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</si>
  <si>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</si>
  <si>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</si>
  <si>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</si>
  <si>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</si>
  <si>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</si>
  <si>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</si>
  <si>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</si>
  <si>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הלוואות בישראל</t>
  </si>
  <si>
    <t>סה"כ הלוואות בחו"ל</t>
  </si>
  <si>
    <t>סה"כ הלוואות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</si>
  <si>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</si>
  <si>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</si>
  <si>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</si>
  <si>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</si>
  <si>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</si>
  <si>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</si>
  <si>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</si>
  <si>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</si>
  <si>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</si>
  <si>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</si>
  <si>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</si>
  <si>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</si>
  <si>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</si>
  <si>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</si>
  <si>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</si>
  <si>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</si>
  <si>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</si>
  <si>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</si>
  <si>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</si>
  <si>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</si>
  <si>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</si>
  <si>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</si>
  <si>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</si>
  <si>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</si>
  <si>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</si>
  <si>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</si>
  <si>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</si>
  <si>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</si>
  <si>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</si>
  <si>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</si>
  <si>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</si>
  <si>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</si>
  <si>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</si>
  <si>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</si>
  <si>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</si>
  <si>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</si>
  <si>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</si>
  <si>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</si>
  <si>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</si>
  <si>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</si>
  <si>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</si>
  <si>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</si>
  <si>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</si>
  <si>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</si>
  <si>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</si>
  <si>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</si>
  <si>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</si>
  <si>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</si>
  <si>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</si>
  <si>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</si>
  <si>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</si>
  <si>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</si>
  <si>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</si>
  <si>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</si>
  <si>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</si>
  <si>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</si>
  <si>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</si>
  <si>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</si>
  <si>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</si>
  <si>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</si>
  <si>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</si>
  <si>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</si>
  <si>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</si>
  <si>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</si>
  <si>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</si>
  <si>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</si>
  <si>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</si>
  <si>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</si>
  <si>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</si>
  <si>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</si>
  <si>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</si>
  <si>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</si>
  <si>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</si>
  <si>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</si>
  <si>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</si>
  <si>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</si>
  <si>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</si>
  <si>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</si>
  <si>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</si>
  <si>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</si>
  <si>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</si>
  <si>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</si>
  <si>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</si>
  <si>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</si>
  <si>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</si>
  <si>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</si>
  <si>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</si>
  <si>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</si>
  <si>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</si>
  <si>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</si>
  <si>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</si>
  <si>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</si>
  <si>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</si>
  <si>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</si>
  <si>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</si>
  <si>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</si>
  <si>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</si>
  <si>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</si>
  <si>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</si>
  <si>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</si>
  <si>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</si>
  <si>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</si>
  <si>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</si>
  <si>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</si>
  <si>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</si>
  <si>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</si>
  <si>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</si>
  <si>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</si>
  <si>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</si>
  <si>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</si>
  <si>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</si>
  <si>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</si>
  <si>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</si>
  <si>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</si>
  <si>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</si>
  <si>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</si>
  <si>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</si>
  <si>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</si>
  <si>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</si>
  <si>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</si>
  <si>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</si>
  <si>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</si>
  <si>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</si>
  <si>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</si>
  <si>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</si>
  <si>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</si>
  <si>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</si>
  <si>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</si>
  <si>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</si>
  <si>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</si>
  <si>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</si>
  <si>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</si>
  <si>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</si>
  <si>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</si>
  <si>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</si>
  <si>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</si>
  <si>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</si>
  <si>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</si>
  <si>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</si>
  <si>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</si>
  <si>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</si>
  <si>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</si>
  <si>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</si>
  <si>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</si>
  <si>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</si>
  <si>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</si>
  <si>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</si>
  <si>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</si>
  <si>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</si>
  <si>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</si>
  <si>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</si>
  <si>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</si>
  <si>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</si>
  <si>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</si>
  <si>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</si>
  <si>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</si>
  <si>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</si>
  <si>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</si>
  <si>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</si>
  <si>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</si>
  <si>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</si>
  <si>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</si>
  <si>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</si>
  <si>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</si>
  <si>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</si>
  <si>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</si>
  <si>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</si>
  <si>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</si>
  <si>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</si>
  <si>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</si>
  <si>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</si>
  <si>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</si>
  <si>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</si>
  <si>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</si>
  <si>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</si>
  <si>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</si>
  <si>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</si>
  <si>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</si>
  <si>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</si>
  <si>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</si>
  <si>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</si>
  <si>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</si>
  <si>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</si>
  <si>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</si>
  <si>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</si>
  <si>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</si>
  <si>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</si>
  <si>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</si>
  <si>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</si>
  <si>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</si>
  <si>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קרנות הון סיכון</t>
  </si>
  <si>
    <t>סה"כ מט"ח/ מט"ח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</si>
  <si>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</si>
  <si>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</si>
  <si>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</si>
  <si>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</si>
  <si>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</si>
  <si>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</si>
  <si>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</si>
  <si>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</si>
  <si>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</si>
  <si>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</si>
  <si>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</si>
  <si>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</si>
  <si>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</si>
  <si>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</si>
  <si>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</si>
  <si>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</si>
  <si>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</si>
  <si>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</si>
  <si>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</si>
  <si>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</si>
  <si>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</si>
  <si>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</si>
  <si>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</si>
  <si>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30/06/2018</t>
  </si>
  <si>
    <t>מגדל מקפת קרנות פנסיה וקופות גמל בע"מ</t>
  </si>
  <si>
    <t xml:space="preserve">מקפת משלימה - אפיק כללי למקבלי פנסיה 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</si>
  <si>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</si>
  <si>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</si>
  <si>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</si>
  <si>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</si>
  <si>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</si>
  <si>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</si>
  <si>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</si>
  <si>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</si>
  <si>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</si>
  <si>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</si>
  <si>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</si>
  <si>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</si>
  <si>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</si>
  <si>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</si>
  <si>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</si>
  <si>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</si>
  <si>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</si>
  <si>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</si>
  <si>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</si>
  <si>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</si>
  <si>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</si>
  <si>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</si>
  <si>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</si>
  <si>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ממשלתי שקלי 0324</t>
  </si>
  <si>
    <t>1130848</t>
  </si>
  <si>
    <t>ממשלתי שקלי 1122</t>
  </si>
  <si>
    <t>1141225</t>
  </si>
  <si>
    <t>ממשלתי שקלי 327</t>
  </si>
  <si>
    <t>1139344</t>
  </si>
  <si>
    <t>ממשק0120</t>
  </si>
  <si>
    <t>1115773</t>
  </si>
  <si>
    <t>ממשלתי משתנה 0520  גילון</t>
  </si>
  <si>
    <t>1116193</t>
  </si>
  <si>
    <t>אלה פקדונות אגח ב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</si>
  <si>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</si>
  <si>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</si>
  <si>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</si>
  <si>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</si>
  <si>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</si>
  <si>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</si>
  <si>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179</t>
  </si>
  <si>
    <t>6040372</t>
  </si>
  <si>
    <t>520018078</t>
  </si>
  <si>
    <t>בנקים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</si>
  <si>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</si>
  <si>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</si>
  <si>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</si>
  <si>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</si>
  <si>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</si>
  <si>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</si>
  <si>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</si>
  <si>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</si>
  <si>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</si>
  <si>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</si>
  <si>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</si>
  <si>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</si>
  <si>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</si>
  <si>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</si>
  <si>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</si>
  <si>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31</t>
  </si>
  <si>
    <t>1940527</t>
  </si>
  <si>
    <t>520000118</t>
  </si>
  <si>
    <t>פועלים הנפקות אגח 32</t>
  </si>
  <si>
    <t>1940535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</si>
  <si>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</si>
  <si>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</si>
  <si>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</si>
  <si>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</si>
  <si>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</si>
  <si>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</si>
  <si>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בינל הנפקות שה 3</t>
  </si>
  <si>
    <t>1093681</t>
  </si>
  <si>
    <t>513141879</t>
  </si>
  <si>
    <t>AA+.IL</t>
  </si>
  <si>
    <t>הבינלאומי סדרה ט</t>
  </si>
  <si>
    <t>1135177</t>
  </si>
  <si>
    <t>לאומי מימון הת יד</t>
  </si>
  <si>
    <t>6040299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</si>
  <si>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</si>
  <si>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</si>
  <si>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</si>
  <si>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</si>
  <si>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</si>
  <si>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</si>
  <si>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</si>
  <si>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</si>
  <si>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</si>
  <si>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</si>
  <si>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</si>
  <si>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</si>
  <si>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</si>
  <si>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</si>
  <si>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</si>
  <si>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</si>
  <si>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</si>
  <si>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</si>
  <si>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</si>
  <si>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</si>
  <si>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</si>
  <si>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</si>
  <si>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</si>
  <si>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</si>
  <si>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</si>
  <si>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</si>
  <si>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</si>
  <si>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</si>
  <si>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</si>
  <si>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</si>
  <si>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</si>
  <si>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</si>
  <si>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</si>
  <si>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</si>
  <si>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</si>
  <si>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</si>
  <si>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</si>
  <si>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</si>
  <si>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</si>
  <si>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</si>
  <si>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</si>
  <si>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</si>
  <si>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</si>
  <si>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הנפק התח כ</t>
  </si>
  <si>
    <t>1121953</t>
  </si>
  <si>
    <t>בינלאומי הנפקות 21</t>
  </si>
  <si>
    <t>1126598</t>
  </si>
  <si>
    <t>בנק לאומי שה סדרה 200</t>
  </si>
  <si>
    <t>6040141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</si>
  <si>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</si>
  <si>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</si>
  <si>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</si>
  <si>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</si>
  <si>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</si>
  <si>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</si>
  <si>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</si>
  <si>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</si>
  <si>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</si>
  <si>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</si>
  <si>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</si>
  <si>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</si>
  <si>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</si>
  <si>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</si>
  <si>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</si>
  <si>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</si>
  <si>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</si>
  <si>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</si>
  <si>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</si>
  <si>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</si>
  <si>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</si>
  <si>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</si>
  <si>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חיפוש נפט וגז</t>
  </si>
  <si>
    <t>חשמל אגח 29</t>
  </si>
  <si>
    <t>6000236</t>
  </si>
  <si>
    <t>למן.ק300</t>
  </si>
  <si>
    <t>6040257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</si>
  <si>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</si>
  <si>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</si>
  <si>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</si>
  <si>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</si>
  <si>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</si>
  <si>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</si>
  <si>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</si>
  <si>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</si>
  <si>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</si>
  <si>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</si>
  <si>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</si>
  <si>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</si>
  <si>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</si>
  <si>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מנפיקים התח ב</t>
  </si>
  <si>
    <t>7480023</t>
  </si>
  <si>
    <t>פועלים הנפקות שה 1</t>
  </si>
  <si>
    <t>1940444</t>
  </si>
  <si>
    <t>פניקס הון הת א</t>
  </si>
  <si>
    <t>1115104</t>
  </si>
  <si>
    <t>520017450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</si>
  <si>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</si>
  <si>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</si>
  <si>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</si>
  <si>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</si>
  <si>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</si>
  <si>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</si>
  <si>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</si>
  <si>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</si>
  <si>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</si>
  <si>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</si>
  <si>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</si>
  <si>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</si>
  <si>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</si>
  <si>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</si>
  <si>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513623314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</si>
  <si>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</si>
  <si>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</si>
  <si>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</si>
  <si>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</si>
  <si>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</si>
  <si>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</si>
  <si>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</si>
  <si>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</si>
  <si>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</si>
  <si>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</si>
  <si>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בראק אן וי אגח א</t>
  </si>
  <si>
    <t>1122860</t>
  </si>
  <si>
    <t>34250659</t>
  </si>
  <si>
    <t>בראק אן וי אגח ב</t>
  </si>
  <si>
    <t>1128347</t>
  </si>
  <si>
    <t>גב ים     ו*</t>
  </si>
  <si>
    <t>7590128</t>
  </si>
  <si>
    <t>520001736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</si>
  <si>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</si>
  <si>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</si>
  <si>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</si>
  <si>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</si>
  <si>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</si>
  <si>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</si>
  <si>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</si>
  <si>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</si>
  <si>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</si>
  <si>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הראל הנפקות 6</t>
  </si>
  <si>
    <t>1126069</t>
  </si>
  <si>
    <t>הראל הנפקות אגח ה</t>
  </si>
  <si>
    <t>1119221</t>
  </si>
  <si>
    <t>הראל הנפקות ז</t>
  </si>
  <si>
    <t>1126077</t>
  </si>
  <si>
    <t>כלל ביט מימון אגח ג</t>
  </si>
  <si>
    <t>1120120</t>
  </si>
  <si>
    <t>513754069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</si>
  <si>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</si>
  <si>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</si>
  <si>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</si>
  <si>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</si>
  <si>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</si>
  <si>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</si>
  <si>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</si>
  <si>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</si>
  <si>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</si>
  <si>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</si>
  <si>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</si>
  <si>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</si>
  <si>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</si>
  <si>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</si>
  <si>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</si>
  <si>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</si>
  <si>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</si>
  <si>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</si>
  <si>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</si>
  <si>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</si>
  <si>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520007469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</si>
  <si>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</si>
  <si>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</si>
  <si>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</si>
  <si>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</si>
  <si>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</si>
  <si>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</si>
  <si>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</si>
  <si>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</si>
  <si>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</si>
  <si>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</si>
  <si>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</si>
  <si>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</si>
  <si>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</si>
  <si>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</si>
  <si>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</si>
  <si>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</si>
  <si>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</si>
  <si>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פניקס הון אגח ה</t>
  </si>
  <si>
    <t>1135417</t>
  </si>
  <si>
    <t>אגוד הנפקות  יט*</t>
  </si>
  <si>
    <t>1124080</t>
  </si>
  <si>
    <t>520018649</t>
  </si>
  <si>
    <t>A+.IL</t>
  </si>
  <si>
    <t>בינל הנפק התח כב (COCO)</t>
  </si>
  <si>
    <t>1138585</t>
  </si>
  <si>
    <t>דיסקונט מנ שה</t>
  </si>
  <si>
    <t>7480098</t>
  </si>
  <si>
    <t>דרבן.ק4</t>
  </si>
  <si>
    <t>4110094</t>
  </si>
  <si>
    <t>520038902</t>
  </si>
  <si>
    <t>ישרס אגח טו</t>
  </si>
  <si>
    <t>6130207</t>
  </si>
  <si>
    <t>520017807</t>
  </si>
  <si>
    <t>ישרס אגח טז</t>
  </si>
  <si>
    <t>6130223</t>
  </si>
  <si>
    <t>מבנה תעשיה אגח ח</t>
  </si>
  <si>
    <t>2260131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</si>
  <si>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</si>
  <si>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</si>
  <si>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</si>
  <si>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</si>
  <si>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</si>
  <si>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</si>
  <si>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</si>
  <si>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</si>
  <si>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</si>
  <si>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</si>
  <si>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</si>
  <si>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</si>
  <si>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</si>
  <si>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</si>
  <si>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</si>
  <si>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</si>
  <si>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</si>
  <si>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</si>
  <si>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</si>
  <si>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רבוע נדלן 4</t>
  </si>
  <si>
    <t>1119999</t>
  </si>
  <si>
    <t>513765859</t>
  </si>
  <si>
    <t>רבוע נדלן אגח ג</t>
  </si>
  <si>
    <t>1115724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</si>
  <si>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</si>
  <si>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</si>
  <si>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</si>
  <si>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</si>
  <si>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</si>
  <si>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</si>
  <si>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</si>
  <si>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</si>
  <si>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</si>
  <si>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</si>
  <si>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אשטרום נכ אג7</t>
  </si>
  <si>
    <t>2510139</t>
  </si>
  <si>
    <t>520036617</t>
  </si>
  <si>
    <t>אשטרום נכ אג8</t>
  </si>
  <si>
    <t>2510162</t>
  </si>
  <si>
    <t>גירון אגח ז</t>
  </si>
  <si>
    <t>1142629</t>
  </si>
  <si>
    <t>520044520</t>
  </si>
  <si>
    <t>דיסקונט שטר הון 1</t>
  </si>
  <si>
    <t>6910095</t>
  </si>
  <si>
    <t>ישפרו אגח סד ב</t>
  </si>
  <si>
    <t>7430069</t>
  </si>
  <si>
    <t>520029208</t>
  </si>
  <si>
    <t>כלכלית ירושלים אגח טו</t>
  </si>
  <si>
    <t>1980416</t>
  </si>
  <si>
    <t>520017070</t>
  </si>
  <si>
    <t>כלכלית ירושלים אגח יב</t>
  </si>
  <si>
    <t>1980358</t>
  </si>
  <si>
    <t>שיכון ובינוי 6*</t>
  </si>
  <si>
    <t>1129733</t>
  </si>
  <si>
    <t>520036104</t>
  </si>
  <si>
    <t>אדגר.ק7</t>
  </si>
  <si>
    <t>1820158</t>
  </si>
  <si>
    <t>520035171</t>
  </si>
  <si>
    <t>A-.IL</t>
  </si>
  <si>
    <t>אלבר 13</t>
  </si>
  <si>
    <t>1127588</t>
  </si>
  <si>
    <t>512025891</t>
  </si>
  <si>
    <t>שרותים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</si>
  <si>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</si>
  <si>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</si>
  <si>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</si>
  <si>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</si>
  <si>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</si>
  <si>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</si>
  <si>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</si>
  <si>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</si>
  <si>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</si>
  <si>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</si>
  <si>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</si>
  <si>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</si>
  <si>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</si>
  <si>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הכשרת היישוב 17</t>
  </si>
  <si>
    <t>6120182</t>
  </si>
  <si>
    <t>514423474</t>
  </si>
  <si>
    <t>ירושלים הנפקות נדחה אגח י</t>
  </si>
  <si>
    <t>1127414</t>
  </si>
  <si>
    <t>520025636</t>
  </si>
  <si>
    <t>אלדן סדרה ד</t>
  </si>
  <si>
    <t>1140821</t>
  </si>
  <si>
    <t>510454333</t>
  </si>
  <si>
    <t>BBB+.IL</t>
  </si>
  <si>
    <t>הכשרה ביטוח אגח 2</t>
  </si>
  <si>
    <t>1131218</t>
  </si>
  <si>
    <t>520042177</t>
  </si>
  <si>
    <t>BBB.IL</t>
  </si>
  <si>
    <t>אדרי אל אגח ב</t>
  </si>
  <si>
    <t>1123371</t>
  </si>
  <si>
    <t>513910091</t>
  </si>
  <si>
    <t>CCC.IL</t>
  </si>
  <si>
    <t>קרדן אןוי אגח ב</t>
  </si>
  <si>
    <t>1113034</t>
  </si>
  <si>
    <t>NV1239114</t>
  </si>
  <si>
    <t>D.IL</t>
  </si>
  <si>
    <t>לאומי אגח 178</t>
  </si>
  <si>
    <t>6040323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</si>
  <si>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</si>
  <si>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</si>
  <si>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</si>
  <si>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</si>
  <si>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</si>
  <si>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</si>
  <si>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</si>
  <si>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</si>
  <si>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</si>
  <si>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אלביט א</t>
  </si>
  <si>
    <t>1119635</t>
  </si>
  <si>
    <t>520043027</t>
  </si>
  <si>
    <t>ביטחוניות</t>
  </si>
  <si>
    <t>בינלאומי סדרה ח</t>
  </si>
  <si>
    <t>1134212</t>
  </si>
  <si>
    <t>מרכנתיל אגח ב</t>
  </si>
  <si>
    <t>1138205</t>
  </si>
  <si>
    <t>513686154</t>
  </si>
  <si>
    <t>נמלי ישראל אגח ג</t>
  </si>
  <si>
    <t>1145580</t>
  </si>
  <si>
    <t>אמות אגח ה</t>
  </si>
  <si>
    <t>1138114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</si>
  <si>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</si>
  <si>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</si>
  <si>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</si>
  <si>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</si>
  <si>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</si>
  <si>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</si>
  <si>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</si>
  <si>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</si>
  <si>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</si>
  <si>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</si>
  <si>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</si>
  <si>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דקסיה ישראל הנפקות אגח יא</t>
  </si>
  <si>
    <t>1134154</t>
  </si>
  <si>
    <t>חשמל אגח 26</t>
  </si>
  <si>
    <t>6000202</t>
  </si>
  <si>
    <t>כיל ה</t>
  </si>
  <si>
    <t>2810299</t>
  </si>
  <si>
    <t>520027830</t>
  </si>
  <si>
    <t>כתב התח שקלי (סדרה ה) דיסקונט</t>
  </si>
  <si>
    <t>7480031</t>
  </si>
  <si>
    <t>לאומי כ.התחייבות 400  COCO</t>
  </si>
  <si>
    <t>6040331</t>
  </si>
  <si>
    <t>סילברסטין אגח א*</t>
  </si>
  <si>
    <t>1145598</t>
  </si>
  <si>
    <t>Real Estate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</si>
  <si>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</si>
  <si>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</si>
  <si>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</si>
  <si>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</si>
  <si>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</si>
  <si>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</si>
  <si>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</si>
  <si>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ביג אג"ח סדרה ו</t>
  </si>
  <si>
    <t>1132521</t>
  </si>
  <si>
    <t>דה זראסאי אגח ג</t>
  </si>
  <si>
    <t>1137975</t>
  </si>
  <si>
    <t>הפניקס אגח ח</t>
  </si>
  <si>
    <t>1139815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</si>
  <si>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</si>
  <si>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</si>
  <si>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</si>
  <si>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</si>
  <si>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</si>
  <si>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</si>
  <si>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</si>
  <si>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</si>
  <si>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</si>
  <si>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</si>
  <si>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</si>
  <si>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</si>
  <si>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</si>
  <si>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</si>
  <si>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</si>
  <si>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דיסקונט התח יב  COCO</t>
  </si>
  <si>
    <t>6910160</t>
  </si>
  <si>
    <t>טמפו משק  אגח א</t>
  </si>
  <si>
    <t>1118306</t>
  </si>
  <si>
    <t>520032848</t>
  </si>
  <si>
    <t>לייטסטון אגח א</t>
  </si>
  <si>
    <t>1133891</t>
  </si>
  <si>
    <t>1838682</t>
  </si>
  <si>
    <t>מבני תעשייה אגח טו</t>
  </si>
  <si>
    <t>2260420</t>
  </si>
  <si>
    <t>מגה אור אגח ה</t>
  </si>
  <si>
    <t>1132687</t>
  </si>
  <si>
    <t>מויניאן אגח א</t>
  </si>
  <si>
    <t>1135656</t>
  </si>
  <si>
    <t>1858676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</si>
  <si>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</si>
  <si>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</si>
  <si>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</si>
  <si>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</si>
  <si>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</si>
  <si>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</si>
  <si>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</si>
  <si>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ט</t>
  </si>
  <si>
    <t>1132836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</si>
  <si>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</si>
  <si>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</si>
  <si>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</si>
  <si>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</si>
  <si>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</si>
  <si>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</si>
  <si>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</si>
  <si>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פרטנר ו</t>
  </si>
  <si>
    <t>1141415</t>
  </si>
  <si>
    <t>קרסו אגח ב</t>
  </si>
  <si>
    <t>1139591</t>
  </si>
  <si>
    <t>514065283</t>
  </si>
  <si>
    <t>רילייטד אגח א</t>
  </si>
  <si>
    <t>1134923</t>
  </si>
  <si>
    <t>1849766</t>
  </si>
  <si>
    <t>שפיר הנדסה אגח א</t>
  </si>
  <si>
    <t>1136134</t>
  </si>
  <si>
    <t>514892801</t>
  </si>
  <si>
    <t>אבגול אגח ב*</t>
  </si>
  <si>
    <t>1126317</t>
  </si>
  <si>
    <t>510119068</t>
  </si>
  <si>
    <t>עץ נייר ודפוס</t>
  </si>
  <si>
    <t>אגוד הנפקות שה נד 2*</t>
  </si>
  <si>
    <t>1115286</t>
  </si>
  <si>
    <t>אול יר אגח 3</t>
  </si>
  <si>
    <t>1140136</t>
  </si>
  <si>
    <t>1841580</t>
  </si>
  <si>
    <t>אול יר אגח ה</t>
  </si>
  <si>
    <t>1143304</t>
  </si>
  <si>
    <t>אזורים סדרה 10*</t>
  </si>
  <si>
    <t>7150345</t>
  </si>
  <si>
    <t>אזורים סדרה 11*</t>
  </si>
  <si>
    <t>7150352</t>
  </si>
  <si>
    <t>יוניברסל אגח ב</t>
  </si>
  <si>
    <t>1141647</t>
  </si>
  <si>
    <t>511809071</t>
  </si>
  <si>
    <t>או.פי.סי אגח א*</t>
  </si>
  <si>
    <t>1141589</t>
  </si>
  <si>
    <t>514401702</t>
  </si>
  <si>
    <t>ENERGY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</si>
  <si>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</si>
  <si>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</si>
  <si>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</si>
  <si>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</si>
  <si>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</si>
  <si>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</si>
  <si>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</si>
  <si>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</si>
  <si>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</si>
  <si>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</si>
  <si>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</si>
  <si>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אלדן סדרה א</t>
  </si>
  <si>
    <t>1134840</t>
  </si>
  <si>
    <t>אלדן סדרה ב</t>
  </si>
  <si>
    <t>1138254</t>
  </si>
  <si>
    <t>אלדן סדרה ג</t>
  </si>
  <si>
    <t>1140813</t>
  </si>
  <si>
    <t>טן דלק ג</t>
  </si>
  <si>
    <t>1131457</t>
  </si>
  <si>
    <t>511540809</t>
  </si>
  <si>
    <t>ישראמקו א*</t>
  </si>
  <si>
    <t>2320174</t>
  </si>
  <si>
    <t>550010003</t>
  </si>
  <si>
    <t>תמר פטרוליום אגח ב</t>
  </si>
  <si>
    <t>1143593</t>
  </si>
  <si>
    <t>515334662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</si>
  <si>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</si>
  <si>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</si>
  <si>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</si>
  <si>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</si>
  <si>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</si>
  <si>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</si>
  <si>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איירפורט סיטי</t>
  </si>
  <si>
    <t>1095835</t>
  </si>
  <si>
    <t>בתי זיקוק לנפט</t>
  </si>
  <si>
    <t>2590248</t>
  </si>
  <si>
    <t>דלק קדוחים*</t>
  </si>
  <si>
    <t>475020</t>
  </si>
  <si>
    <t>550013098</t>
  </si>
  <si>
    <t>ישראמקו*</t>
  </si>
  <si>
    <t>232017</t>
  </si>
  <si>
    <t>מליסרון*</t>
  </si>
  <si>
    <t>323014</t>
  </si>
  <si>
    <t>פריגו</t>
  </si>
  <si>
    <t>1130699</t>
  </si>
  <si>
    <t>529592</t>
  </si>
  <si>
    <t>שופרסל</t>
  </si>
  <si>
    <t>777037</t>
  </si>
  <si>
    <t>520022732</t>
  </si>
  <si>
    <t>שטראוס גרופ*</t>
  </si>
  <si>
    <t>746016</t>
  </si>
  <si>
    <t>סה"כ תל אביב 90</t>
  </si>
  <si>
    <t>מיטרוניקס*</t>
  </si>
  <si>
    <t>1091065</t>
  </si>
  <si>
    <t>511527202</t>
  </si>
  <si>
    <t>אלקטרוניקה ואופטיקה</t>
  </si>
  <si>
    <t>נפטא*</t>
  </si>
  <si>
    <t>643015</t>
  </si>
  <si>
    <t>520020942</t>
  </si>
  <si>
    <t>רציו יהש*</t>
  </si>
  <si>
    <t>394015</t>
  </si>
  <si>
    <t>550012777</t>
  </si>
  <si>
    <t>אייסקיור מדיקל</t>
  </si>
  <si>
    <t>1122415</t>
  </si>
  <si>
    <t>513787804</t>
  </si>
  <si>
    <t>מכשור רפואי</t>
  </si>
  <si>
    <t>אקסלנז*</t>
  </si>
  <si>
    <t>1104868</t>
  </si>
  <si>
    <t>513821504</t>
  </si>
  <si>
    <t>מדיגוס</t>
  </si>
  <si>
    <t>1096171</t>
  </si>
  <si>
    <t>512866971</t>
  </si>
  <si>
    <t>ביוטכנולוגיה</t>
  </si>
  <si>
    <t>מדיקל קומפרישין סיסטם</t>
  </si>
  <si>
    <t>1096890</t>
  </si>
  <si>
    <t>512565730</t>
  </si>
  <si>
    <t>על בד*</t>
  </si>
  <si>
    <t>625012</t>
  </si>
  <si>
    <t>520040205</t>
  </si>
  <si>
    <t>פטרוכימיים</t>
  </si>
  <si>
    <t>756015</t>
  </si>
  <si>
    <t>520029315</t>
  </si>
  <si>
    <t>פלאזה סנטרס</t>
  </si>
  <si>
    <t>1109917</t>
  </si>
  <si>
    <t>33248324</t>
  </si>
  <si>
    <t>INTEC PHARMA LTD</t>
  </si>
  <si>
    <t>IL0011177958</t>
  </si>
  <si>
    <t>NASDAQ</t>
  </si>
  <si>
    <t>בלומברג</t>
  </si>
  <si>
    <t>513022780</t>
  </si>
  <si>
    <t>פסגות 125.ס2</t>
  </si>
  <si>
    <t>1125327</t>
  </si>
  <si>
    <t>513464289</t>
  </si>
  <si>
    <t>מניות</t>
  </si>
  <si>
    <t>קסם תא125</t>
  </si>
  <si>
    <t>1117266</t>
  </si>
  <si>
    <t>520041989</t>
  </si>
  <si>
    <t>תכלית תא 125</t>
  </si>
  <si>
    <t>1091818</t>
  </si>
  <si>
    <t>513540310</t>
  </si>
  <si>
    <t>DAIWA NIKKEI 225</t>
  </si>
  <si>
    <t>JP3027640006</t>
  </si>
  <si>
    <t>DBX STX EUROPE 600</t>
  </si>
  <si>
    <t>LU0328475792</t>
  </si>
  <si>
    <t>HORIZONS S&amp;P/TSX 60 INDEX</t>
  </si>
  <si>
    <t>CA44049A1241</t>
  </si>
  <si>
    <t>ISHARES CRNCY HEDGD MSCI EM</t>
  </si>
  <si>
    <t>US46434G5099</t>
  </si>
  <si>
    <t>NYSE</t>
  </si>
  <si>
    <t>ISHARES CURR HEDGED MSCI JAPAN</t>
  </si>
  <si>
    <t>US46434V8862</t>
  </si>
  <si>
    <t>SOURCE S&amp;P 500 UCITS ETF</t>
  </si>
  <si>
    <t>IE00B3YCGJ38</t>
  </si>
  <si>
    <t>VANGUARD AUST SHARES IDX ETF</t>
  </si>
  <si>
    <t>AU000000VAS1</t>
  </si>
  <si>
    <t>Vanguard MSCI emerging markets</t>
  </si>
  <si>
    <t>US9220428588</t>
  </si>
  <si>
    <t>VANGUARD S&amp;P 500 ETF</t>
  </si>
  <si>
    <t>US9229083632</t>
  </si>
  <si>
    <t>XTRACKERS MSCI EUROPE HEDGED E</t>
  </si>
  <si>
    <t>US2330518539</t>
  </si>
  <si>
    <t>כתבי אופציה בישראל</t>
  </si>
  <si>
    <t>איתמר אופציה 4</t>
  </si>
  <si>
    <t>1137017</t>
  </si>
  <si>
    <t>מדיגוס אופציה 9</t>
  </si>
  <si>
    <t>1135979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</si>
  <si>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</si>
  <si>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</si>
  <si>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</si>
  <si>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</si>
  <si>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</si>
  <si>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</si>
  <si>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</si>
  <si>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</si>
  <si>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</si>
  <si>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</si>
  <si>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</si>
  <si>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נתיבי גז  סדרה א ל.ס 5.6%</t>
  </si>
  <si>
    <t>1103084</t>
  </si>
  <si>
    <t>513436394</t>
  </si>
  <si>
    <t>שטרהון נדחה פועלים ג ל.ס 5.75%</t>
  </si>
  <si>
    <t>6620280</t>
  </si>
  <si>
    <t>אלון  חברה לדלק ל.ס</t>
  </si>
  <si>
    <t>1101567</t>
  </si>
  <si>
    <t>520041690</t>
  </si>
  <si>
    <t>NR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</si>
  <si>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</si>
  <si>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</si>
  <si>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</si>
  <si>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</si>
  <si>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</si>
  <si>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</si>
  <si>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</si>
  <si>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אמקור א</t>
  </si>
  <si>
    <t>1133545</t>
  </si>
  <si>
    <t>510064603</t>
  </si>
  <si>
    <t>אורמת אגח 2*</t>
  </si>
  <si>
    <t>1139161</t>
  </si>
  <si>
    <t>אורמת אגח 3*</t>
  </si>
  <si>
    <t>1139179</t>
  </si>
  <si>
    <t>צים אג"ח סדרה ד רצף מוסדיים</t>
  </si>
  <si>
    <t>6510069</t>
  </si>
  <si>
    <t>520015041</t>
  </si>
  <si>
    <t>RUBY PIPELINE 6 04/22</t>
  </si>
  <si>
    <t>USU7501KAB71</t>
  </si>
  <si>
    <t>BBB-</t>
  </si>
  <si>
    <t>FITCH</t>
  </si>
  <si>
    <t>אלון דלק מניה לא סחירה</t>
  </si>
  <si>
    <t>ל.ר.</t>
  </si>
  <si>
    <t>צים מניה</t>
  </si>
  <si>
    <t>347283</t>
  </si>
  <si>
    <t>Sacramento 353*</t>
  </si>
  <si>
    <t>White Oak*</t>
  </si>
  <si>
    <t>white oak 2*</t>
  </si>
  <si>
    <t>סה"כ קרנות השקעה</t>
  </si>
  <si>
    <t>סה"כ קרנות השקעה בישראל</t>
  </si>
  <si>
    <t>Orbimed Israel Partners II LP</t>
  </si>
  <si>
    <t>MA Movilim Renewable Energies L.P*</t>
  </si>
  <si>
    <t>TENE GROWTH CAPITAL IV</t>
  </si>
  <si>
    <t>סה"כ קרנות השקעה בחו"ל</t>
  </si>
  <si>
    <t>Horsley Bridge XII Ventures</t>
  </si>
  <si>
    <t>Strategic Investors Fund VIII LP</t>
  </si>
  <si>
    <t>Waterton Residential P V XIII</t>
  </si>
  <si>
    <t xml:space="preserve"> ICG SDP III</t>
  </si>
  <si>
    <t>Apollo Natural Resources Partners II LP</t>
  </si>
  <si>
    <t>Ares PCS LP*</t>
  </si>
  <si>
    <t>co investment Anesthesia</t>
  </si>
  <si>
    <t>CRECH V</t>
  </si>
  <si>
    <t>Crescent MPVIIC LP</t>
  </si>
  <si>
    <t>Dover Street IX LP</t>
  </si>
  <si>
    <t>GTCR harbourvest tranche B</t>
  </si>
  <si>
    <t>harbourvest A</t>
  </si>
  <si>
    <t>harbourvest co inv DNLD</t>
  </si>
  <si>
    <t>harbourvest co inv Dwyer</t>
  </si>
  <si>
    <t>Harbourvest co inv perston</t>
  </si>
  <si>
    <t>harbourvest part' co inv fund IV</t>
  </si>
  <si>
    <t>harbourvest Sec gridiron</t>
  </si>
  <si>
    <t>HIG harbourvest Tranche B</t>
  </si>
  <si>
    <t>INCLINE</t>
  </si>
  <si>
    <t>Insight harbourvest tranche B</t>
  </si>
  <si>
    <t>Kartesia Credit Opportunities IV SCS</t>
  </si>
  <si>
    <t>Migdal HarbourVes Cruise.co.uk</t>
  </si>
  <si>
    <t>Migdal HarbourVes Elatec</t>
  </si>
  <si>
    <t>Migdal HarbourVes project Draco</t>
  </si>
  <si>
    <t>migdal harbourvest ABENEX partners 7</t>
  </si>
  <si>
    <t>migdal harbourvest LYTX</t>
  </si>
  <si>
    <t>Migdal HarbourVest Project Saxa</t>
  </si>
  <si>
    <t>Migdal HarbourVest Tranche B</t>
  </si>
  <si>
    <t>Pamlico capital IV</t>
  </si>
  <si>
    <t>Permira CSIII LP</t>
  </si>
  <si>
    <t>project Celtics</t>
  </si>
  <si>
    <t>Senior Loan Fund I A SLP</t>
  </si>
  <si>
    <t>Thoma Bravo Fund XII A  L P</t>
  </si>
  <si>
    <t>VESTCOM</t>
  </si>
  <si>
    <t>Warburg Pincus China LP</t>
  </si>
  <si>
    <t>סה"כ כתבי אופציה בישראל:</t>
  </si>
  <si>
    <t>אפריקה תעשיות הלוואה אופציה לא סחירה*</t>
  </si>
  <si>
    <t>3153001</t>
  </si>
  <si>
    <t>מתכת ומוצרי בניה</t>
  </si>
  <si>
    <t>REDHILL WARRANT</t>
  </si>
  <si>
    <t>52290</t>
  </si>
  <si>
    <t>₪ / מט"ח</t>
  </si>
  <si>
    <t>+ILS/-USD 3.3839 07-01-19 (10) --611</t>
  </si>
  <si>
    <t>10000510</t>
  </si>
  <si>
    <t>+ILS/-USD 3.386 03-01-19 (26) --640</t>
  </si>
  <si>
    <t>10000490</t>
  </si>
  <si>
    <t>+ILS/-USD 3.3909 03-01-19 (26) --651</t>
  </si>
  <si>
    <t>10000488</t>
  </si>
  <si>
    <t>+ILS/-USD 3.4684 22-05-19 (10) --916</t>
  </si>
  <si>
    <t>10000539</t>
  </si>
  <si>
    <t>+USD/-ILS 3.3885 03-01-19 (26) --595</t>
  </si>
  <si>
    <t>10000511</t>
  </si>
  <si>
    <t>+USD/-EUR 1.16407 08-08-18 (10) +34.7</t>
  </si>
  <si>
    <t>10000547</t>
  </si>
  <si>
    <t>+USD/-EUR 1.20017 26-07-18 (10) +71.7</t>
  </si>
  <si>
    <t>10000525</t>
  </si>
  <si>
    <t>+USD/-EUR 1.23914 08-08-18 (10) +111.4</t>
  </si>
  <si>
    <t>10000519</t>
  </si>
  <si>
    <t>+USD/-GBP 1.32479 27-11-18 (10) +90.9</t>
  </si>
  <si>
    <t>10000549</t>
  </si>
  <si>
    <t>+USD/-GBP 1.35185 27-11-18 (10) +108.5</t>
  </si>
  <si>
    <t>10000541</t>
  </si>
  <si>
    <t/>
  </si>
  <si>
    <t>פרנק שווצרי</t>
  </si>
  <si>
    <t>דולר ניו-זילנד</t>
  </si>
  <si>
    <t>כתר נורבגי</t>
  </si>
  <si>
    <t>רובל רוסי</t>
  </si>
  <si>
    <t>בנק לאומי לישראל בע"מ</t>
  </si>
  <si>
    <t>34110000</t>
  </si>
  <si>
    <t>יו בנק</t>
  </si>
  <si>
    <t>30026000</t>
  </si>
  <si>
    <t>34510000</t>
  </si>
  <si>
    <t>34010000</t>
  </si>
  <si>
    <t>31726000</t>
  </si>
  <si>
    <t>31226000</t>
  </si>
  <si>
    <t>30226000</t>
  </si>
  <si>
    <t>30326000</t>
  </si>
  <si>
    <t>31126000</t>
  </si>
  <si>
    <t>32026000</t>
  </si>
  <si>
    <t>דירוג פנימי</t>
  </si>
  <si>
    <t>כן</t>
  </si>
  <si>
    <t>לא</t>
  </si>
  <si>
    <t>AA</t>
  </si>
  <si>
    <t>AA-</t>
  </si>
  <si>
    <t>A+</t>
  </si>
  <si>
    <t>A</t>
  </si>
  <si>
    <t>D</t>
  </si>
  <si>
    <t>A-</t>
  </si>
  <si>
    <t>Moodys</t>
  </si>
  <si>
    <t>קרדן אן.וי אגח ב חש 2/18</t>
  </si>
  <si>
    <t>1143270</t>
  </si>
  <si>
    <t>1970336</t>
  </si>
  <si>
    <t>THOMA BRAVO</t>
  </si>
  <si>
    <t>Orbimed  II</t>
  </si>
  <si>
    <t>Bluebay SLFI</t>
  </si>
  <si>
    <t>harbourvest ח-ן מנוהל</t>
  </si>
  <si>
    <t>harbourvest DOVER</t>
  </si>
  <si>
    <t>Warburg Pincus China I</t>
  </si>
  <si>
    <t>Permira</t>
  </si>
  <si>
    <t>Crescent mezzanine VII</t>
  </si>
  <si>
    <t>ARES private credit solutions</t>
  </si>
  <si>
    <t>Migdal-HarbourVest 2016 Fund L.P. (Tranche B)</t>
  </si>
  <si>
    <t>harbourvest part' co inv fund IV (Tranche B)</t>
  </si>
  <si>
    <t>waterton</t>
  </si>
  <si>
    <t>Apollo Fund IX</t>
  </si>
  <si>
    <t>ICG SDP III</t>
  </si>
  <si>
    <t>Enlight</t>
  </si>
  <si>
    <t>Migdal-HarbourVest Project Saxa</t>
  </si>
  <si>
    <t>Pantheon Global Secondary Fund VI</t>
  </si>
  <si>
    <t>סה"כ יתרות התחייבות להשקעה</t>
  </si>
  <si>
    <t>apollo natural pesources partners II</t>
  </si>
  <si>
    <t>SVB</t>
  </si>
  <si>
    <t>incline</t>
  </si>
  <si>
    <t>סה"כ בחו"ל</t>
  </si>
  <si>
    <t>גורם 111</t>
  </si>
  <si>
    <t>גורם 43</t>
  </si>
  <si>
    <t>גורם 105</t>
  </si>
  <si>
    <t>גורם 80</t>
  </si>
  <si>
    <t>גורם 38</t>
  </si>
  <si>
    <t>גורם 98</t>
  </si>
  <si>
    <t>גורם 47</t>
  </si>
  <si>
    <t>גורם 77</t>
  </si>
  <si>
    <t>גורם 67</t>
  </si>
  <si>
    <t>גורם 104</t>
  </si>
  <si>
    <t>מובטחות משכנתא- גורם 01</t>
  </si>
  <si>
    <t>בבטחונות אחרים - גורם 80</t>
  </si>
  <si>
    <t>בבטחונות אחרים-גורם 7</t>
  </si>
  <si>
    <t>בבטחונות אחרים - גורם 94</t>
  </si>
  <si>
    <t>בבטחונות אחרים - גורם 29</t>
  </si>
  <si>
    <t>בבטחונות אחרים-גורם 29</t>
  </si>
  <si>
    <t>בבטחונות אחרים-גורם 75</t>
  </si>
  <si>
    <t>בבטחונות אחרים - גורם 69</t>
  </si>
  <si>
    <t>בבטחונות אחרים - גורם 37</t>
  </si>
  <si>
    <t>בבטחונות אחרים - גורם 89</t>
  </si>
  <si>
    <t>בבטחונות אחרים - גורם 30</t>
  </si>
  <si>
    <t>בבטחונות אחרים - גורם 81</t>
  </si>
  <si>
    <t>בבטחונות אחרים-גורם 35</t>
  </si>
  <si>
    <t>בבטחונות אחרים-גורם 63</t>
  </si>
  <si>
    <t>בבטחונות אחרים-גורם 33</t>
  </si>
  <si>
    <t>בבטחונות אחרים-גורם 61</t>
  </si>
  <si>
    <t>בבטחונות אחרים-גורם 105</t>
  </si>
  <si>
    <t>בבטחונות אחרים-גורם 62</t>
  </si>
  <si>
    <t>בבטחונות אחרים - גורם 40</t>
  </si>
  <si>
    <t>בבטחונות אחרים-גורם 64</t>
  </si>
  <si>
    <t>בבטחונות אחרים-גורם 43</t>
  </si>
  <si>
    <t>בבטחונות אחרים - גורם 43</t>
  </si>
  <si>
    <t>בבטחונות אחרים - גורם 96</t>
  </si>
  <si>
    <t>בבטחונות אחרים-גורם 41</t>
  </si>
  <si>
    <t>בבטחונות אחרים - גורם 41</t>
  </si>
  <si>
    <t>בבטחונות אחרים - גורם 38</t>
  </si>
  <si>
    <t>בבטחונות אחרים - גורם 98*</t>
  </si>
  <si>
    <t>בבטחונות אחרים-גורם 38</t>
  </si>
  <si>
    <t>בבטחונות אחרים - גורם 76</t>
  </si>
  <si>
    <t>בבטחונות אחרים - גורם 47</t>
  </si>
  <si>
    <t>בבטחונות אחרים-גורם 78</t>
  </si>
  <si>
    <t>בבטחונות אחרים-גורם 77</t>
  </si>
  <si>
    <t>בבטחונות אחרים-גורם 67</t>
  </si>
  <si>
    <t>בבטחונות אחרים-גורם 103</t>
  </si>
  <si>
    <t>בבטחונות אחרים - גורם 104</t>
  </si>
  <si>
    <t>בבטחונות אחרים - גורם 90</t>
  </si>
  <si>
    <t>בבטחונות אחרים-גורם 70</t>
  </si>
  <si>
    <t>בבטחונות אחרים - גורם 14*</t>
  </si>
  <si>
    <t>בבטחונות אחרים - גורם 111</t>
  </si>
  <si>
    <t>בשיעבוד כלי רכב - גורם 68</t>
  </si>
  <si>
    <t>בשיעבוד כלי רכב-גורם 01</t>
  </si>
  <si>
    <t>בבטחונות אחרים-גורם 84</t>
  </si>
  <si>
    <t>בבטחונות אחרים - גורם 86</t>
  </si>
  <si>
    <t>בבטחונות אחרים - גורם 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</si>
</sst>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0.0000"/>
    <numFmt numFmtId="169" formatCode="mmm\-yyyy"/>
  </numFmts>
  <fonts count="3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6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4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4"/>
    </xf>
    <xf numFmtId="0" fontId="27" fillId="0" borderId="0" xfId="0" applyFont="1" applyFill="1" applyBorder="1" applyAlignment="1">
      <alignment horizontal="right" indent="3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7" fontId="27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28" xfId="0" applyFont="1" applyFill="1" applyBorder="1" applyAlignment="1">
      <alignment horizontal="right"/>
    </xf>
    <xf numFmtId="0" fontId="28" fillId="0" borderId="28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4" fontId="28" fillId="0" borderId="28" xfId="0" applyNumberFormat="1" applyFont="1" applyFill="1" applyBorder="1" applyAlignment="1">
      <alignment horizontal="right"/>
    </xf>
    <xf numFmtId="167" fontId="28" fillId="0" borderId="28" xfId="0" applyNumberFormat="1" applyFont="1" applyFill="1" applyBorder="1" applyAlignment="1">
      <alignment horizontal="right"/>
    </xf>
    <xf numFmtId="2" fontId="28" fillId="0" borderId="28" xfId="0" applyNumberFormat="1" applyFont="1" applyFill="1" applyBorder="1" applyAlignment="1">
      <alignment horizontal="right"/>
    </xf>
    <xf numFmtId="10" fontId="28" fillId="0" borderId="28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8" fillId="0" borderId="29" xfId="0" applyFont="1" applyFill="1" applyBorder="1" applyAlignment="1">
      <alignment horizontal="right" indent="2"/>
    </xf>
    <xf numFmtId="0" fontId="27" fillId="0" borderId="29" xfId="0" applyFont="1" applyFill="1" applyBorder="1" applyAlignment="1">
      <alignment horizontal="right" indent="3"/>
    </xf>
    <xf numFmtId="0" fontId="27" fillId="0" borderId="29" xfId="0" applyFont="1" applyFill="1" applyBorder="1" applyAlignment="1">
      <alignment horizontal="right" indent="2"/>
    </xf>
    <xf numFmtId="0" fontId="27" fillId="0" borderId="30" xfId="0" applyFont="1" applyFill="1" applyBorder="1" applyAlignment="1">
      <alignment horizontal="right" indent="2"/>
    </xf>
    <xf numFmtId="0" fontId="27" fillId="0" borderId="25" xfId="0" applyNumberFormat="1" applyFont="1" applyFill="1" applyBorder="1" applyAlignment="1">
      <alignment horizontal="right"/>
    </xf>
    <xf numFmtId="14" fontId="27" fillId="0" borderId="0" xfId="0" applyNumberFormat="1" applyFont="1" applyFill="1" applyBorder="1" applyAlignment="1">
      <alignment horizontal="right"/>
    </xf>
    <xf numFmtId="2" fontId="27" fillId="0" borderId="25" xfId="0" applyNumberFormat="1" applyFont="1" applyFill="1" applyBorder="1" applyAlignment="1">
      <alignment horizontal="right"/>
    </xf>
    <xf numFmtId="10" fontId="27" fillId="0" borderId="25" xfId="0" applyNumberFormat="1" applyFont="1" applyFill="1" applyBorder="1" applyAlignment="1">
      <alignment horizontal="right"/>
    </xf>
    <xf numFmtId="4" fontId="27" fillId="0" borderId="25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2" fontId="5" fillId="0" borderId="31" xfId="7" applyNumberFormat="1" applyFont="1" applyBorder="1" applyAlignment="1">
      <alignment horizontal="right"/>
    </xf>
    <xf numFmtId="168" fontId="5" fillId="0" borderId="31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8" fillId="0" borderId="0" xfId="0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0" fontId="28" fillId="0" borderId="29" xfId="0" applyFont="1" applyFill="1" applyBorder="1" applyAlignment="1">
      <alignment horizontal="right"/>
    </xf>
    <xf numFmtId="0" fontId="28" fillId="0" borderId="29" xfId="0" applyFont="1" applyFill="1" applyBorder="1" applyAlignment="1">
      <alignment horizontal="right" indent="1"/>
    </xf>
    <xf numFmtId="0" fontId="5" fillId="2" borderId="22" xfId="0" applyFont="1" applyFill="1" applyBorder="1" applyAlignment="1">
      <alignment horizontal="right"/>
    </xf>
    <xf numFmtId="0" fontId="0" fillId="7" borderId="22" xfId="0" applyFill="1" applyBorder="1" applyAlignment="1">
      <alignment horizontal="right"/>
    </xf>
    <xf numFmtId="164" fontId="1" fillId="0" borderId="22" xfId="15" applyFont="1" applyFill="1" applyBorder="1" applyAlignment="1">
      <alignment horizontal="right"/>
    </xf>
    <xf numFmtId="169" fontId="0" fillId="0" borderId="22" xfId="0" applyNumberFormat="1" applyFill="1" applyBorder="1" applyAlignment="1">
      <alignment horizontal="center"/>
    </xf>
    <xf numFmtId="0" fontId="21" fillId="7" borderId="22" xfId="0" applyFont="1" applyFill="1" applyBorder="1" applyAlignment="1">
      <alignment horizontal="right"/>
    </xf>
    <xf numFmtId="164" fontId="29" fillId="0" borderId="0" xfId="0" applyNumberFormat="1" applyFont="1" applyFill="1" applyBorder="1" applyAlignment="1">
      <alignment horizontal="right"/>
    </xf>
    <xf numFmtId="0" fontId="30" fillId="0" borderId="0" xfId="0" applyFont="1" applyAlignment="1">
      <alignment horizontal="center"/>
    </xf>
    <xf numFmtId="164" fontId="5" fillId="0" borderId="31" xfId="13" applyFont="1" applyFill="1" applyBorder="1" applyAlignment="1">
      <alignment horizontal="right"/>
    </xf>
    <xf numFmtId="10" fontId="5" fillId="0" borderId="31" xfId="1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right" readingOrder="2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 readingOrder="2"/>
    </xf>
    <xf numFmtId="0" fontId="30" fillId="0" borderId="0" xfId="0" applyFont="1" applyFill="1" applyAlignment="1">
      <alignment horizontal="center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Fill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</cellXfs>
  <cellStyles count="16">
    <cellStyle name="Comma" xfId="13" builtinId="3"/>
    <cellStyle name="Comma 2" xfId="1"/>
    <cellStyle name="Comma 3" xfId="15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1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198120</xdr:colOff>
      <xdr:row>50</xdr:row>
      <xdr:rowOff>0</xdr:rowOff>
    </xdr:from>
    <xdr:to>
      <xdr:col>31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E66"/>
  <sheetViews>
    <sheetView rightToLeft="1" tabSelected="1" workbookViewId="0">
      <selection activeCell="M14" sqref="M14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5" width="6.7109375" style="9" customWidth="1"/>
    <col min="26" max="28" width="7.7109375" style="9" customWidth="1"/>
    <col min="29" max="29" width="7.140625" style="9" customWidth="1"/>
    <col min="30" max="30" width="6" style="9" customWidth="1"/>
    <col min="31" max="31" width="7.85546875" style="9" customWidth="1"/>
    <col min="32" max="32" width="8.140625" style="9" customWidth="1"/>
    <col min="33" max="33" width="6.28515625" style="9" customWidth="1"/>
    <col min="34" max="34" width="8" style="9" customWidth="1"/>
    <col min="35" max="35" width="8.7109375" style="9" customWidth="1"/>
    <col min="36" max="36" width="10" style="9" customWidth="1"/>
    <col min="37" max="37" width="9.5703125" style="9" customWidth="1"/>
    <col min="38" max="38" width="6.140625" style="9" customWidth="1"/>
    <col min="39" max="40" width="5.7109375" style="9" customWidth="1"/>
    <col min="41" max="41" width="6.85546875" style="9" customWidth="1"/>
    <col min="42" max="42" width="6.42578125" style="9" customWidth="1"/>
    <col min="43" max="43" width="6.7109375" style="9" customWidth="1"/>
    <col min="44" max="44" width="7.28515625" style="9" customWidth="1"/>
    <col min="45" max="56" width="5.7109375" style="9" customWidth="1"/>
    <col min="57" max="16384" width="9.140625" style="9"/>
  </cols>
  <sheetData>
    <row r="1" spans="1:31">
      <c r="B1" s="58" t="s">
        <v>185</v>
      </c>
      <c r="C1" s="80" t="s" vm="1">
        <v>258</v>
      </c>
    </row>
    <row r="2" spans="1:31">
      <c r="B2" s="58" t="s">
        <v>184</v>
      </c>
      <c r="C2" s="80" t="s">
        <v>259</v>
      </c>
    </row>
    <row r="3" spans="1:31">
      <c r="B3" s="58" t="s">
        <v>186</v>
      </c>
      <c r="C3" s="80" t="s">
        <v>260</v>
      </c>
    </row>
    <row r="4" spans="1:31">
      <c r="B4" s="58" t="s">
        <v>187</v>
      </c>
      <c r="C4" s="80">
        <v>2208</v>
      </c>
    </row>
    <row r="6" spans="1:31" ht="26.25" customHeight="1">
      <c r="B6" s="147" t="s">
        <v>201</v>
      </c>
      <c r="C6" s="148"/>
      <c r="D6" s="149"/>
    </row>
    <row r="7" spans="1:31" s="10" customFormat="1">
      <c r="B7" s="23"/>
      <c r="C7" s="24" t="s">
        <v>114</v>
      </c>
      <c r="D7" s="25" t="s">
        <v>112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AE7" s="38" t="s">
        <v>114</v>
      </c>
    </row>
    <row r="8" spans="1:31" s="10" customFormat="1">
      <c r="B8" s="23"/>
      <c r="C8" s="26" t="s">
        <v>245</v>
      </c>
      <c r="D8" s="27" t="s">
        <v>20</v>
      </c>
      <c r="AE8" s="38" t="s">
        <v>115</v>
      </c>
    </row>
    <row r="9" spans="1:31" s="11" customFormat="1" ht="18" customHeight="1">
      <c r="B9" s="37"/>
      <c r="C9" s="20" t="s">
        <v>1</v>
      </c>
      <c r="D9" s="28" t="s">
        <v>2</v>
      </c>
      <c r="AE9" s="38" t="s">
        <v>124</v>
      </c>
    </row>
    <row r="10" spans="1:31" s="11" customFormat="1" ht="18" customHeight="1">
      <c r="B10" s="69" t="s">
        <v>200</v>
      </c>
      <c r="C10" s="136">
        <f>C11+C12+C23+C33+C37</f>
        <v>123078.32381999998</v>
      </c>
      <c r="D10" s="137">
        <f>C10/$C$42</f>
        <v>1</v>
      </c>
      <c r="AE10" s="68"/>
    </row>
    <row r="11" spans="1:31">
      <c r="A11" s="46" t="s">
        <v>147</v>
      </c>
      <c r="B11" s="29" t="s">
        <v>202</v>
      </c>
      <c r="C11" s="136">
        <f>מזומנים!J10</f>
        <v>1751.43175</v>
      </c>
      <c r="D11" s="137">
        <f t="shared" ref="D11:D13" si="0">C11/$C$42</f>
        <v>1.4230221014071008E-2</v>
      </c>
    </row>
    <row r="12" spans="1:31">
      <c r="B12" s="29" t="s">
        <v>203</v>
      </c>
      <c r="C12" s="136">
        <f>SUM(C13:C22)</f>
        <v>113413.44824999999</v>
      </c>
      <c r="D12" s="137">
        <f t="shared" si="0"/>
        <v>0.921473779703608</v>
      </c>
    </row>
    <row r="13" spans="1:31">
      <c r="A13" s="56" t="s">
        <v>147</v>
      </c>
      <c r="B13" s="30" t="s">
        <v>71</v>
      </c>
      <c r="C13" s="136">
        <f>'תעודות התחייבות ממשלתיות'!O11</f>
        <v>86242.845109999995</v>
      </c>
      <c r="D13" s="137">
        <f t="shared" si="0"/>
        <v>0.70071514165344617</v>
      </c>
    </row>
    <row r="14" spans="1:31">
      <c r="A14" s="56" t="s">
        <v>147</v>
      </c>
      <c r="B14" s="30" t="s">
        <v>72</v>
      </c>
      <c r="C14" s="136" t="s" vm="2">
        <v>1025</v>
      </c>
      <c r="D14" s="137" t="s" vm="3">
        <v>1025</v>
      </c>
    </row>
    <row r="15" spans="1:31">
      <c r="A15" s="56" t="s">
        <v>147</v>
      </c>
      <c r="B15" s="30" t="s">
        <v>73</v>
      </c>
      <c r="C15" s="136">
        <f>'אג"ח קונצרני'!R11</f>
        <v>24168.530559999999</v>
      </c>
      <c r="D15" s="137">
        <f t="shared" ref="D15:D17" si="1">C15/$C$42</f>
        <v>0.19636707593894501</v>
      </c>
    </row>
    <row r="16" spans="1:31">
      <c r="A16" s="56" t="s">
        <v>147</v>
      </c>
      <c r="B16" s="30" t="s">
        <v>74</v>
      </c>
      <c r="C16" s="136">
        <f>מניות!L11</f>
        <v>56.501429999999992</v>
      </c>
      <c r="D16" s="137">
        <f t="shared" si="1"/>
        <v>4.5906889406970155E-4</v>
      </c>
    </row>
    <row r="17" spans="1:4">
      <c r="A17" s="56" t="s">
        <v>147</v>
      </c>
      <c r="B17" s="30" t="s">
        <v>75</v>
      </c>
      <c r="C17" s="136">
        <f>'תעודות סל'!K11</f>
        <v>2944.99973</v>
      </c>
      <c r="D17" s="137">
        <f t="shared" si="1"/>
        <v>2.3927850482486371E-2</v>
      </c>
    </row>
    <row r="18" spans="1:4">
      <c r="A18" s="56" t="s">
        <v>147</v>
      </c>
      <c r="B18" s="30" t="s">
        <v>76</v>
      </c>
      <c r="C18" s="136" t="s" vm="4">
        <v>1025</v>
      </c>
      <c r="D18" s="137" t="s" vm="5">
        <v>1025</v>
      </c>
    </row>
    <row r="19" spans="1:4">
      <c r="A19" s="56" t="s">
        <v>147</v>
      </c>
      <c r="B19" s="30" t="s">
        <v>77</v>
      </c>
      <c r="C19" s="136">
        <f>'כתבי אופציה'!I11</f>
        <v>0.57141999999999993</v>
      </c>
      <c r="D19" s="137">
        <f>C19/$C$42</f>
        <v>4.6427346608627221E-6</v>
      </c>
    </row>
    <row r="20" spans="1:4">
      <c r="A20" s="56" t="s">
        <v>147</v>
      </c>
      <c r="B20" s="30" t="s">
        <v>78</v>
      </c>
      <c r="C20" s="136" t="s" vm="6">
        <v>1025</v>
      </c>
      <c r="D20" s="137" t="s" vm="7">
        <v>1025</v>
      </c>
    </row>
    <row r="21" spans="1:4">
      <c r="A21" s="56" t="s">
        <v>147</v>
      </c>
      <c r="B21" s="30" t="s">
        <v>79</v>
      </c>
      <c r="C21" s="136" t="s" vm="8">
        <v>1025</v>
      </c>
      <c r="D21" s="137" t="s" vm="9">
        <v>1025</v>
      </c>
    </row>
    <row r="22" spans="1:4">
      <c r="A22" s="56" t="s">
        <v>147</v>
      </c>
      <c r="B22" s="30" t="s">
        <v>80</v>
      </c>
      <c r="C22" s="136" t="s" vm="10">
        <v>1025</v>
      </c>
      <c r="D22" s="137" t="s" vm="11">
        <v>1025</v>
      </c>
    </row>
    <row r="23" spans="1:4">
      <c r="B23" s="29" t="s">
        <v>204</v>
      </c>
      <c r="C23" s="136">
        <f>SUM(C24:C32)</f>
        <v>3306.9311299999999</v>
      </c>
      <c r="D23" s="137">
        <f>C23/$C$42</f>
        <v>2.6868509639734226E-2</v>
      </c>
    </row>
    <row r="24" spans="1:4">
      <c r="A24" s="56" t="s">
        <v>147</v>
      </c>
      <c r="B24" s="30" t="s">
        <v>81</v>
      </c>
      <c r="C24" s="136" t="s" vm="12">
        <v>1025</v>
      </c>
      <c r="D24" s="137" t="s" vm="13">
        <v>1025</v>
      </c>
    </row>
    <row r="25" spans="1:4">
      <c r="A25" s="56" t="s">
        <v>147</v>
      </c>
      <c r="B25" s="30" t="s">
        <v>82</v>
      </c>
      <c r="C25" s="136" t="s" vm="14">
        <v>1025</v>
      </c>
      <c r="D25" s="137" t="s" vm="15">
        <v>1025</v>
      </c>
    </row>
    <row r="26" spans="1:4">
      <c r="A26" s="56" t="s">
        <v>147</v>
      </c>
      <c r="B26" s="30" t="s">
        <v>73</v>
      </c>
      <c r="C26" s="136">
        <f>'לא סחיר - אג"ח קונצרני'!P11</f>
        <v>1741.5885799999996</v>
      </c>
      <c r="D26" s="137">
        <f t="shared" ref="D26:D29" si="2">C26/$C$42</f>
        <v>1.4150246168017728E-2</v>
      </c>
    </row>
    <row r="27" spans="1:4">
      <c r="A27" s="56" t="s">
        <v>147</v>
      </c>
      <c r="B27" s="30" t="s">
        <v>83</v>
      </c>
      <c r="C27" s="136">
        <f>'לא סחיר - מניות'!J11</f>
        <v>339.92448999999993</v>
      </c>
      <c r="D27" s="137">
        <f t="shared" si="2"/>
        <v>2.7618550484741237E-3</v>
      </c>
    </row>
    <row r="28" spans="1:4">
      <c r="A28" s="56" t="s">
        <v>147</v>
      </c>
      <c r="B28" s="30" t="s">
        <v>84</v>
      </c>
      <c r="C28" s="136">
        <f>'לא סחיר - קרנות השקעה'!H11</f>
        <v>1379.2193300000001</v>
      </c>
      <c r="D28" s="137">
        <f t="shared" si="2"/>
        <v>1.120602952000781E-2</v>
      </c>
    </row>
    <row r="29" spans="1:4">
      <c r="A29" s="56" t="s">
        <v>147</v>
      </c>
      <c r="B29" s="30" t="s">
        <v>85</v>
      </c>
      <c r="C29" s="136">
        <f>'לא סחיר - כתבי אופציה'!I11</f>
        <v>0.20439999999999997</v>
      </c>
      <c r="D29" s="137">
        <f t="shared" si="2"/>
        <v>1.6607310991570832E-6</v>
      </c>
    </row>
    <row r="30" spans="1:4">
      <c r="A30" s="56" t="s">
        <v>147</v>
      </c>
      <c r="B30" s="30" t="s">
        <v>227</v>
      </c>
      <c r="C30" s="136" t="s" vm="16">
        <v>1025</v>
      </c>
      <c r="D30" s="137" t="s" vm="17">
        <v>1025</v>
      </c>
    </row>
    <row r="31" spans="1:4">
      <c r="A31" s="56" t="s">
        <v>147</v>
      </c>
      <c r="B31" s="30" t="s">
        <v>108</v>
      </c>
      <c r="C31" s="136">
        <f>'לא סחיר - חוזים עתידיים'!I11</f>
        <v>-154.00566999999995</v>
      </c>
      <c r="D31" s="137">
        <f>C31/$C$42</f>
        <v>-1.2512818278645939E-3</v>
      </c>
    </row>
    <row r="32" spans="1:4">
      <c r="A32" s="56" t="s">
        <v>147</v>
      </c>
      <c r="B32" s="30" t="s">
        <v>86</v>
      </c>
      <c r="C32" s="136" t="s" vm="18">
        <v>1025</v>
      </c>
      <c r="D32" s="137" t="s" vm="19">
        <v>1025</v>
      </c>
    </row>
    <row r="33" spans="1:4">
      <c r="A33" s="56" t="s">
        <v>147</v>
      </c>
      <c r="B33" s="29" t="s">
        <v>205</v>
      </c>
      <c r="C33" s="136">
        <f>הלוואות!O10</f>
        <v>4605.2602499999994</v>
      </c>
      <c r="D33" s="137">
        <f>C33/$C$42</f>
        <v>3.7417313683399823E-2</v>
      </c>
    </row>
    <row r="34" spans="1:4">
      <c r="A34" s="56" t="s">
        <v>147</v>
      </c>
      <c r="B34" s="29" t="s">
        <v>206</v>
      </c>
      <c r="C34" s="136" t="s" vm="20">
        <v>1025</v>
      </c>
      <c r="D34" s="137" t="s" vm="21">
        <v>1025</v>
      </c>
    </row>
    <row r="35" spans="1:4">
      <c r="A35" s="56" t="s">
        <v>147</v>
      </c>
      <c r="B35" s="29" t="s">
        <v>207</v>
      </c>
      <c r="C35" s="136" t="s" vm="22">
        <v>1025</v>
      </c>
      <c r="D35" s="137" t="s" vm="23">
        <v>1025</v>
      </c>
    </row>
    <row r="36" spans="1:4">
      <c r="A36" s="56" t="s">
        <v>147</v>
      </c>
      <c r="B36" s="57" t="s">
        <v>208</v>
      </c>
      <c r="C36" s="136" t="s" vm="24">
        <v>1025</v>
      </c>
      <c r="D36" s="137" t="s" vm="25">
        <v>1025</v>
      </c>
    </row>
    <row r="37" spans="1:4">
      <c r="A37" s="56" t="s">
        <v>147</v>
      </c>
      <c r="B37" s="29" t="s">
        <v>209</v>
      </c>
      <c r="C37" s="136">
        <f>'השקעות אחרות '!I10</f>
        <v>1.2524399999999998</v>
      </c>
      <c r="D37" s="137">
        <f>C37/$C$42</f>
        <v>1.0175959187026894E-5</v>
      </c>
    </row>
    <row r="38" spans="1:4">
      <c r="A38" s="56"/>
      <c r="B38" s="70" t="s">
        <v>211</v>
      </c>
      <c r="C38" s="136">
        <v>0</v>
      </c>
      <c r="D38" s="137">
        <f>C38/$C$42</f>
        <v>0</v>
      </c>
    </row>
    <row r="39" spans="1:4">
      <c r="A39" s="56" t="s">
        <v>147</v>
      </c>
      <c r="B39" s="71" t="s">
        <v>212</v>
      </c>
      <c r="C39" s="136" t="s" vm="26">
        <v>1025</v>
      </c>
      <c r="D39" s="137" t="s" vm="27">
        <v>1025</v>
      </c>
    </row>
    <row r="40" spans="1:4">
      <c r="A40" s="56" t="s">
        <v>147</v>
      </c>
      <c r="B40" s="71" t="s">
        <v>243</v>
      </c>
      <c r="C40" s="136" t="s" vm="28">
        <v>1025</v>
      </c>
      <c r="D40" s="137" t="s" vm="29">
        <v>1025</v>
      </c>
    </row>
    <row r="41" spans="1:4">
      <c r="A41" s="56" t="s">
        <v>147</v>
      </c>
      <c r="B41" s="71" t="s">
        <v>213</v>
      </c>
      <c r="C41" s="136" t="s" vm="30">
        <v>1025</v>
      </c>
      <c r="D41" s="137" t="s" vm="31">
        <v>1025</v>
      </c>
    </row>
    <row r="42" spans="1:4">
      <c r="B42" s="71" t="s">
        <v>87</v>
      </c>
      <c r="C42" s="136">
        <f>C38+C10</f>
        <v>123078.32381999998</v>
      </c>
      <c r="D42" s="137">
        <f>C42/$C$42</f>
        <v>1</v>
      </c>
    </row>
    <row r="43" spans="1:4">
      <c r="A43" s="56" t="s">
        <v>147</v>
      </c>
      <c r="B43" s="71" t="s">
        <v>210</v>
      </c>
      <c r="C43" s="136">
        <f>'יתרת התחייבות להשקעה'!C10</f>
        <v>3703.0111204339992</v>
      </c>
      <c r="D43" s="137"/>
    </row>
    <row r="44" spans="1:4">
      <c r="B44" s="6" t="s">
        <v>113</v>
      </c>
    </row>
    <row r="45" spans="1:4">
      <c r="C45" s="77" t="s">
        <v>192</v>
      </c>
      <c r="D45" s="36" t="s">
        <v>107</v>
      </c>
    </row>
    <row r="46" spans="1:4">
      <c r="C46" s="78" t="s">
        <v>1</v>
      </c>
      <c r="D46" s="25" t="s">
        <v>2</v>
      </c>
    </row>
    <row r="47" spans="1:4">
      <c r="C47" s="118" t="s">
        <v>173</v>
      </c>
      <c r="D47" s="119" vm="32">
        <v>2.6989000000000001</v>
      </c>
    </row>
    <row r="48" spans="1:4">
      <c r="C48" s="118" t="s">
        <v>182</v>
      </c>
      <c r="D48" s="119">
        <v>0.94217862674238506</v>
      </c>
    </row>
    <row r="49" spans="2:4">
      <c r="C49" s="118" t="s">
        <v>178</v>
      </c>
      <c r="D49" s="119" vm="33">
        <v>2.7610000000000001</v>
      </c>
    </row>
    <row r="50" spans="2:4">
      <c r="B50" s="12"/>
      <c r="C50" s="118" t="s">
        <v>1026</v>
      </c>
      <c r="D50" s="119" vm="34">
        <v>3.6772999999999998</v>
      </c>
    </row>
    <row r="51" spans="2:4">
      <c r="C51" s="118" t="s">
        <v>171</v>
      </c>
      <c r="D51" s="119" vm="35">
        <v>4.2550999999999997</v>
      </c>
    </row>
    <row r="52" spans="2:4">
      <c r="C52" s="118" t="s">
        <v>172</v>
      </c>
      <c r="D52" s="119" vm="36">
        <v>4.8075000000000001</v>
      </c>
    </row>
    <row r="53" spans="2:4">
      <c r="C53" s="118" t="s">
        <v>174</v>
      </c>
      <c r="D53" s="119">
        <v>0.46521112937967596</v>
      </c>
    </row>
    <row r="54" spans="2:4">
      <c r="C54" s="118" t="s">
        <v>179</v>
      </c>
      <c r="D54" s="119" vm="37">
        <v>3.2965</v>
      </c>
    </row>
    <row r="55" spans="2:4">
      <c r="C55" s="118" t="s">
        <v>180</v>
      </c>
      <c r="D55" s="119">
        <v>0.18402186078872274</v>
      </c>
    </row>
    <row r="56" spans="2:4">
      <c r="C56" s="118" t="s">
        <v>177</v>
      </c>
      <c r="D56" s="119" vm="38">
        <v>0.57089999999999996</v>
      </c>
    </row>
    <row r="57" spans="2:4">
      <c r="C57" s="118" t="s">
        <v>1027</v>
      </c>
      <c r="D57" s="119">
        <v>2.4695899999999997</v>
      </c>
    </row>
    <row r="58" spans="2:4">
      <c r="C58" s="118" t="s">
        <v>176</v>
      </c>
      <c r="D58" s="119" vm="39">
        <v>0.4088</v>
      </c>
    </row>
    <row r="59" spans="2:4">
      <c r="C59" s="118" t="s">
        <v>169</v>
      </c>
      <c r="D59" s="119" vm="40">
        <v>3.65</v>
      </c>
    </row>
    <row r="60" spans="2:4">
      <c r="C60" s="118" t="s">
        <v>183</v>
      </c>
      <c r="D60" s="119" vm="41">
        <v>0.2661</v>
      </c>
    </row>
    <row r="61" spans="2:4">
      <c r="C61" s="118" t="s">
        <v>1028</v>
      </c>
      <c r="D61" s="119" vm="42">
        <v>0.4486</v>
      </c>
    </row>
    <row r="62" spans="2:4">
      <c r="C62" s="118" t="s">
        <v>1029</v>
      </c>
      <c r="D62" s="119">
        <v>5.8088552417359086E-2</v>
      </c>
    </row>
    <row r="63" spans="2:4">
      <c r="C63" s="118" t="s">
        <v>170</v>
      </c>
      <c r="D63" s="119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G20" sqref="G20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11.140625" style="2" bestFit="1" customWidth="1"/>
    <col min="6" max="7" width="9" style="1" bestFit="1" customWidth="1"/>
    <col min="8" max="8" width="6.425781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185</v>
      </c>
      <c r="C1" s="80" t="s" vm="1">
        <v>258</v>
      </c>
    </row>
    <row r="2" spans="2:60">
      <c r="B2" s="58" t="s">
        <v>184</v>
      </c>
      <c r="C2" s="80" t="s">
        <v>259</v>
      </c>
    </row>
    <row r="3" spans="2:60">
      <c r="B3" s="58" t="s">
        <v>186</v>
      </c>
      <c r="C3" s="80" t="s">
        <v>260</v>
      </c>
    </row>
    <row r="4" spans="2:60">
      <c r="B4" s="58" t="s">
        <v>187</v>
      </c>
      <c r="C4" s="80">
        <v>2208</v>
      </c>
    </row>
    <row r="6" spans="2:60" ht="26.25" customHeight="1">
      <c r="B6" s="161" t="s">
        <v>215</v>
      </c>
      <c r="C6" s="162"/>
      <c r="D6" s="162"/>
      <c r="E6" s="162"/>
      <c r="F6" s="162"/>
      <c r="G6" s="162"/>
      <c r="H6" s="162"/>
      <c r="I6" s="162"/>
      <c r="J6" s="162"/>
      <c r="K6" s="162"/>
      <c r="L6" s="163"/>
    </row>
    <row r="7" spans="2:60" ht="26.25" customHeight="1">
      <c r="B7" s="161" t="s">
        <v>96</v>
      </c>
      <c r="C7" s="162"/>
      <c r="D7" s="162"/>
      <c r="E7" s="162"/>
      <c r="F7" s="162"/>
      <c r="G7" s="162"/>
      <c r="H7" s="162"/>
      <c r="I7" s="162"/>
      <c r="J7" s="162"/>
      <c r="K7" s="162"/>
      <c r="L7" s="163"/>
      <c r="BH7" s="3"/>
    </row>
    <row r="8" spans="2:60" s="3" customFormat="1" ht="78.75">
      <c r="B8" s="23" t="s">
        <v>121</v>
      </c>
      <c r="C8" s="31" t="s">
        <v>46</v>
      </c>
      <c r="D8" s="31" t="s">
        <v>125</v>
      </c>
      <c r="E8" s="31" t="s">
        <v>66</v>
      </c>
      <c r="F8" s="31" t="s">
        <v>105</v>
      </c>
      <c r="G8" s="31" t="s">
        <v>242</v>
      </c>
      <c r="H8" s="31" t="s">
        <v>241</v>
      </c>
      <c r="I8" s="31" t="s">
        <v>63</v>
      </c>
      <c r="J8" s="31" t="s">
        <v>60</v>
      </c>
      <c r="K8" s="31" t="s">
        <v>188</v>
      </c>
      <c r="L8" s="31" t="s">
        <v>190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249</v>
      </c>
      <c r="H9" s="17"/>
      <c r="I9" s="17" t="s">
        <v>245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20" t="s">
        <v>49</v>
      </c>
      <c r="C11" s="121"/>
      <c r="D11" s="121"/>
      <c r="E11" s="121"/>
      <c r="F11" s="121"/>
      <c r="G11" s="122"/>
      <c r="H11" s="126"/>
      <c r="I11" s="122">
        <v>0.57141999999999993</v>
      </c>
      <c r="J11" s="121"/>
      <c r="K11" s="123">
        <v>1</v>
      </c>
      <c r="L11" s="123">
        <f>I11/'סכום נכסי הקרן'!$C$42</f>
        <v>4.6427346608627221E-6</v>
      </c>
      <c r="BC11" s="98"/>
      <c r="BD11" s="3"/>
      <c r="BE11" s="98"/>
      <c r="BG11" s="98"/>
    </row>
    <row r="12" spans="2:60" s="4" customFormat="1" ht="18" customHeight="1">
      <c r="B12" s="124" t="s">
        <v>27</v>
      </c>
      <c r="C12" s="121"/>
      <c r="D12" s="121"/>
      <c r="E12" s="121"/>
      <c r="F12" s="121"/>
      <c r="G12" s="122"/>
      <c r="H12" s="126"/>
      <c r="I12" s="122">
        <v>0.57141999999999993</v>
      </c>
      <c r="J12" s="121"/>
      <c r="K12" s="123">
        <v>1</v>
      </c>
      <c r="L12" s="123">
        <f>I12/'סכום נכסי הקרן'!$C$42</f>
        <v>4.6427346608627221E-6</v>
      </c>
      <c r="BC12" s="98"/>
      <c r="BD12" s="3"/>
      <c r="BE12" s="98"/>
      <c r="BG12" s="98"/>
    </row>
    <row r="13" spans="2:60">
      <c r="B13" s="101" t="s">
        <v>904</v>
      </c>
      <c r="C13" s="84"/>
      <c r="D13" s="84"/>
      <c r="E13" s="84"/>
      <c r="F13" s="84"/>
      <c r="G13" s="92"/>
      <c r="H13" s="94"/>
      <c r="I13" s="92">
        <v>0.57141999999999993</v>
      </c>
      <c r="J13" s="84"/>
      <c r="K13" s="93">
        <v>1</v>
      </c>
      <c r="L13" s="93">
        <f>I13/'סכום נכסי הקרן'!$C$42</f>
        <v>4.6427346608627221E-6</v>
      </c>
      <c r="BD13" s="3"/>
    </row>
    <row r="14" spans="2:60" ht="20.25">
      <c r="B14" s="88" t="s">
        <v>905</v>
      </c>
      <c r="C14" s="82" t="s">
        <v>906</v>
      </c>
      <c r="D14" s="95" t="s">
        <v>126</v>
      </c>
      <c r="E14" s="95" t="s">
        <v>848</v>
      </c>
      <c r="F14" s="95" t="s">
        <v>170</v>
      </c>
      <c r="G14" s="89">
        <v>524.49999999999989</v>
      </c>
      <c r="H14" s="91">
        <v>99.9</v>
      </c>
      <c r="I14" s="89">
        <v>0.52397999999999989</v>
      </c>
      <c r="J14" s="90">
        <v>8.1467477002717528E-5</v>
      </c>
      <c r="K14" s="90">
        <v>0.91697875468132017</v>
      </c>
      <c r="L14" s="90">
        <f>I14/'סכום נכסי הקרן'!$C$42</f>
        <v>4.2572890476337006E-6</v>
      </c>
      <c r="BD14" s="4"/>
    </row>
    <row r="15" spans="2:60">
      <c r="B15" s="88" t="s">
        <v>907</v>
      </c>
      <c r="C15" s="82" t="s">
        <v>908</v>
      </c>
      <c r="D15" s="95" t="s">
        <v>126</v>
      </c>
      <c r="E15" s="95" t="s">
        <v>855</v>
      </c>
      <c r="F15" s="95" t="s">
        <v>170</v>
      </c>
      <c r="G15" s="89">
        <v>4743.4999999999991</v>
      </c>
      <c r="H15" s="91">
        <v>1</v>
      </c>
      <c r="I15" s="89">
        <v>4.7439999999999989E-2</v>
      </c>
      <c r="J15" s="90">
        <v>1.3451967387451255E-4</v>
      </c>
      <c r="K15" s="90">
        <v>8.3021245318679771E-2</v>
      </c>
      <c r="L15" s="90">
        <f>I15/'סכום נכסי הקרן'!$C$42</f>
        <v>3.8544561322902164E-7</v>
      </c>
    </row>
    <row r="16" spans="2:60">
      <c r="B16" s="85"/>
      <c r="C16" s="82"/>
      <c r="D16" s="82"/>
      <c r="E16" s="82"/>
      <c r="F16" s="82"/>
      <c r="G16" s="89"/>
      <c r="H16" s="91"/>
      <c r="I16" s="82"/>
      <c r="J16" s="82"/>
      <c r="K16" s="90"/>
      <c r="L16" s="82"/>
    </row>
    <row r="17" spans="2:5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5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56" ht="20.25">
      <c r="B19" s="97" t="s">
        <v>257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BC19" s="4"/>
    </row>
    <row r="20" spans="2:56">
      <c r="B20" s="97" t="s">
        <v>117</v>
      </c>
      <c r="C20" s="81"/>
      <c r="D20" s="81"/>
      <c r="E20" s="81"/>
      <c r="F20" s="81"/>
      <c r="G20" s="81"/>
      <c r="H20" s="81"/>
      <c r="I20" s="81"/>
      <c r="J20" s="81"/>
      <c r="K20" s="81"/>
      <c r="L20" s="81"/>
      <c r="BD20" s="3"/>
    </row>
    <row r="21" spans="2:56">
      <c r="B21" s="97" t="s">
        <v>240</v>
      </c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56">
      <c r="B22" s="97" t="s">
        <v>248</v>
      </c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</row>
    <row r="112" spans="2:12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</row>
    <row r="113" spans="2:12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</row>
    <row r="114" spans="2:12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</row>
    <row r="115" spans="2:12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1:A1048576 B1:B18 C5:C1048576 D1:AF1048576 AH1:XFD1048576 AG1:AG19 B20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8" t="s">
        <v>185</v>
      </c>
      <c r="C1" s="80" t="s" vm="1">
        <v>258</v>
      </c>
    </row>
    <row r="2" spans="2:61">
      <c r="B2" s="58" t="s">
        <v>184</v>
      </c>
      <c r="C2" s="80" t="s">
        <v>259</v>
      </c>
    </row>
    <row r="3" spans="2:61">
      <c r="B3" s="58" t="s">
        <v>186</v>
      </c>
      <c r="C3" s="80" t="s">
        <v>260</v>
      </c>
    </row>
    <row r="4" spans="2:61">
      <c r="B4" s="58" t="s">
        <v>187</v>
      </c>
      <c r="C4" s="80">
        <v>2208</v>
      </c>
    </row>
    <row r="6" spans="2:61" ht="26.25" customHeight="1">
      <c r="B6" s="161" t="s">
        <v>215</v>
      </c>
      <c r="C6" s="162"/>
      <c r="D6" s="162"/>
      <c r="E6" s="162"/>
      <c r="F6" s="162"/>
      <c r="G6" s="162"/>
      <c r="H6" s="162"/>
      <c r="I6" s="162"/>
      <c r="J6" s="162"/>
      <c r="K6" s="162"/>
      <c r="L6" s="163"/>
    </row>
    <row r="7" spans="2:61" ht="26.25" customHeight="1">
      <c r="B7" s="161" t="s">
        <v>97</v>
      </c>
      <c r="C7" s="162"/>
      <c r="D7" s="162"/>
      <c r="E7" s="162"/>
      <c r="F7" s="162"/>
      <c r="G7" s="162"/>
      <c r="H7" s="162"/>
      <c r="I7" s="162"/>
      <c r="J7" s="162"/>
      <c r="K7" s="162"/>
      <c r="L7" s="163"/>
      <c r="BI7" s="3"/>
    </row>
    <row r="8" spans="2:61" s="3" customFormat="1" ht="78.75">
      <c r="B8" s="23" t="s">
        <v>121</v>
      </c>
      <c r="C8" s="31" t="s">
        <v>46</v>
      </c>
      <c r="D8" s="31" t="s">
        <v>125</v>
      </c>
      <c r="E8" s="31" t="s">
        <v>66</v>
      </c>
      <c r="F8" s="31" t="s">
        <v>105</v>
      </c>
      <c r="G8" s="31" t="s">
        <v>242</v>
      </c>
      <c r="H8" s="31" t="s">
        <v>241</v>
      </c>
      <c r="I8" s="31" t="s">
        <v>63</v>
      </c>
      <c r="J8" s="31" t="s">
        <v>60</v>
      </c>
      <c r="K8" s="31" t="s">
        <v>188</v>
      </c>
      <c r="L8" s="32" t="s">
        <v>190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249</v>
      </c>
      <c r="H9" s="17"/>
      <c r="I9" s="17" t="s">
        <v>245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BD11" s="1"/>
      <c r="BE11" s="3"/>
      <c r="BF11" s="1"/>
      <c r="BH11" s="1"/>
    </row>
    <row r="12" spans="2:61">
      <c r="B12" s="97" t="s">
        <v>257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BE12" s="3"/>
    </row>
    <row r="13" spans="2:61" ht="20.25">
      <c r="B13" s="97" t="s">
        <v>117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BE13" s="4"/>
    </row>
    <row r="14" spans="2:61">
      <c r="B14" s="97" t="s">
        <v>240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61">
      <c r="B15" s="97" t="s">
        <v>248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6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5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56" ht="20.2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BD18" s="4"/>
    </row>
    <row r="19" spans="2:5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5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5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BD21" s="3"/>
    </row>
    <row r="22" spans="2:5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8" t="s">
        <v>185</v>
      </c>
      <c r="C1" s="80" t="s" vm="1">
        <v>258</v>
      </c>
    </row>
    <row r="2" spans="1:60">
      <c r="B2" s="58" t="s">
        <v>184</v>
      </c>
      <c r="C2" s="80" t="s">
        <v>259</v>
      </c>
    </row>
    <row r="3" spans="1:60">
      <c r="B3" s="58" t="s">
        <v>186</v>
      </c>
      <c r="C3" s="80" t="s">
        <v>260</v>
      </c>
    </row>
    <row r="4" spans="1:60">
      <c r="B4" s="58" t="s">
        <v>187</v>
      </c>
      <c r="C4" s="80">
        <v>2208</v>
      </c>
    </row>
    <row r="6" spans="1:60" ht="26.25" customHeight="1">
      <c r="B6" s="161" t="s">
        <v>215</v>
      </c>
      <c r="C6" s="162"/>
      <c r="D6" s="162"/>
      <c r="E6" s="162"/>
      <c r="F6" s="162"/>
      <c r="G6" s="162"/>
      <c r="H6" s="162"/>
      <c r="I6" s="162"/>
      <c r="J6" s="162"/>
      <c r="K6" s="163"/>
      <c r="BD6" s="1" t="s">
        <v>126</v>
      </c>
      <c r="BF6" s="1" t="s">
        <v>193</v>
      </c>
      <c r="BH6" s="3" t="s">
        <v>170</v>
      </c>
    </row>
    <row r="7" spans="1:60" ht="26.25" customHeight="1">
      <c r="B7" s="161" t="s">
        <v>98</v>
      </c>
      <c r="C7" s="162"/>
      <c r="D7" s="162"/>
      <c r="E7" s="162"/>
      <c r="F7" s="162"/>
      <c r="G7" s="162"/>
      <c r="H7" s="162"/>
      <c r="I7" s="162"/>
      <c r="J7" s="162"/>
      <c r="K7" s="163"/>
      <c r="BD7" s="3" t="s">
        <v>128</v>
      </c>
      <c r="BF7" s="1" t="s">
        <v>148</v>
      </c>
      <c r="BH7" s="3" t="s">
        <v>169</v>
      </c>
    </row>
    <row r="8" spans="1:60" s="3" customFormat="1" ht="78.75">
      <c r="A8" s="2"/>
      <c r="B8" s="23" t="s">
        <v>121</v>
      </c>
      <c r="C8" s="31" t="s">
        <v>46</v>
      </c>
      <c r="D8" s="31" t="s">
        <v>125</v>
      </c>
      <c r="E8" s="31" t="s">
        <v>66</v>
      </c>
      <c r="F8" s="31" t="s">
        <v>105</v>
      </c>
      <c r="G8" s="31" t="s">
        <v>242</v>
      </c>
      <c r="H8" s="31" t="s">
        <v>241</v>
      </c>
      <c r="I8" s="31" t="s">
        <v>63</v>
      </c>
      <c r="J8" s="31" t="s">
        <v>188</v>
      </c>
      <c r="K8" s="31" t="s">
        <v>190</v>
      </c>
      <c r="BC8" s="1" t="s">
        <v>141</v>
      </c>
      <c r="BD8" s="1" t="s">
        <v>142</v>
      </c>
      <c r="BE8" s="1" t="s">
        <v>149</v>
      </c>
      <c r="BG8" s="4" t="s">
        <v>171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249</v>
      </c>
      <c r="H9" s="17"/>
      <c r="I9" s="17" t="s">
        <v>245</v>
      </c>
      <c r="J9" s="33" t="s">
        <v>20</v>
      </c>
      <c r="K9" s="59" t="s">
        <v>20</v>
      </c>
      <c r="BC9" s="1" t="s">
        <v>138</v>
      </c>
      <c r="BE9" s="1" t="s">
        <v>150</v>
      </c>
      <c r="BG9" s="4" t="s">
        <v>172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60" t="s">
        <v>6</v>
      </c>
      <c r="J10" s="60" t="s">
        <v>7</v>
      </c>
      <c r="K10" s="60" t="s">
        <v>8</v>
      </c>
      <c r="L10" s="3"/>
      <c r="M10" s="3"/>
      <c r="N10" s="3"/>
      <c r="O10" s="3"/>
      <c r="BC10" s="1" t="s">
        <v>134</v>
      </c>
      <c r="BD10" s="3"/>
      <c r="BE10" s="1" t="s">
        <v>194</v>
      </c>
      <c r="BG10" s="1" t="s">
        <v>178</v>
      </c>
    </row>
    <row r="11" spans="1:60" s="4" customFormat="1" ht="18" customHeight="1">
      <c r="A11" s="2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3"/>
      <c r="M11" s="3"/>
      <c r="N11" s="3"/>
      <c r="O11" s="3"/>
      <c r="BC11" s="1" t="s">
        <v>133</v>
      </c>
      <c r="BD11" s="3"/>
      <c r="BE11" s="1" t="s">
        <v>151</v>
      </c>
      <c r="BG11" s="1" t="s">
        <v>173</v>
      </c>
    </row>
    <row r="12" spans="1:60" ht="20.25">
      <c r="B12" s="97" t="s">
        <v>257</v>
      </c>
      <c r="C12" s="81"/>
      <c r="D12" s="81"/>
      <c r="E12" s="81"/>
      <c r="F12" s="81"/>
      <c r="G12" s="81"/>
      <c r="H12" s="81"/>
      <c r="I12" s="81"/>
      <c r="J12" s="81"/>
      <c r="K12" s="81"/>
      <c r="P12" s="1"/>
      <c r="BC12" s="1" t="s">
        <v>131</v>
      </c>
      <c r="BD12" s="4"/>
      <c r="BE12" s="1" t="s">
        <v>152</v>
      </c>
      <c r="BG12" s="1" t="s">
        <v>174</v>
      </c>
    </row>
    <row r="13" spans="1:60">
      <c r="B13" s="97" t="s">
        <v>117</v>
      </c>
      <c r="C13" s="81"/>
      <c r="D13" s="81"/>
      <c r="E13" s="81"/>
      <c r="F13" s="81"/>
      <c r="G13" s="81"/>
      <c r="H13" s="81"/>
      <c r="I13" s="81"/>
      <c r="J13" s="81"/>
      <c r="K13" s="81"/>
      <c r="P13" s="1"/>
      <c r="BC13" s="1" t="s">
        <v>135</v>
      </c>
      <c r="BE13" s="1" t="s">
        <v>153</v>
      </c>
      <c r="BG13" s="1" t="s">
        <v>175</v>
      </c>
    </row>
    <row r="14" spans="1:60">
      <c r="B14" s="97" t="s">
        <v>240</v>
      </c>
      <c r="C14" s="81"/>
      <c r="D14" s="81"/>
      <c r="E14" s="81"/>
      <c r="F14" s="81"/>
      <c r="G14" s="81"/>
      <c r="H14" s="81"/>
      <c r="I14" s="81"/>
      <c r="J14" s="81"/>
      <c r="K14" s="81"/>
      <c r="P14" s="1"/>
      <c r="BC14" s="1" t="s">
        <v>132</v>
      </c>
      <c r="BE14" s="1" t="s">
        <v>154</v>
      </c>
      <c r="BG14" s="1" t="s">
        <v>177</v>
      </c>
    </row>
    <row r="15" spans="1:60">
      <c r="B15" s="97" t="s">
        <v>248</v>
      </c>
      <c r="C15" s="81"/>
      <c r="D15" s="81"/>
      <c r="E15" s="81"/>
      <c r="F15" s="81"/>
      <c r="G15" s="81"/>
      <c r="H15" s="81"/>
      <c r="I15" s="81"/>
      <c r="J15" s="81"/>
      <c r="K15" s="81"/>
      <c r="P15" s="1"/>
      <c r="BC15" s="1" t="s">
        <v>143</v>
      </c>
      <c r="BE15" s="1" t="s">
        <v>195</v>
      </c>
      <c r="BG15" s="1" t="s">
        <v>179</v>
      </c>
    </row>
    <row r="16" spans="1:60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P16" s="1"/>
      <c r="BC16" s="4" t="s">
        <v>129</v>
      </c>
      <c r="BD16" s="1" t="s">
        <v>144</v>
      </c>
      <c r="BE16" s="1" t="s">
        <v>155</v>
      </c>
      <c r="BG16" s="1" t="s">
        <v>180</v>
      </c>
    </row>
    <row r="17" spans="2:60">
      <c r="B17" s="81"/>
      <c r="C17" s="81"/>
      <c r="D17" s="81"/>
      <c r="E17" s="81"/>
      <c r="F17" s="81"/>
      <c r="G17" s="81"/>
      <c r="H17" s="81"/>
      <c r="I17" s="81"/>
      <c r="J17" s="81"/>
      <c r="K17" s="81"/>
      <c r="P17" s="1"/>
      <c r="BC17" s="1" t="s">
        <v>139</v>
      </c>
      <c r="BE17" s="1" t="s">
        <v>156</v>
      </c>
      <c r="BG17" s="1" t="s">
        <v>181</v>
      </c>
    </row>
    <row r="18" spans="2:60">
      <c r="B18" s="81"/>
      <c r="C18" s="81"/>
      <c r="D18" s="81"/>
      <c r="E18" s="81"/>
      <c r="F18" s="81"/>
      <c r="G18" s="81"/>
      <c r="H18" s="81"/>
      <c r="I18" s="81"/>
      <c r="J18" s="81"/>
      <c r="K18" s="81"/>
      <c r="BD18" s="1" t="s">
        <v>127</v>
      </c>
      <c r="BF18" s="1" t="s">
        <v>157</v>
      </c>
      <c r="BH18" s="1" t="s">
        <v>29</v>
      </c>
    </row>
    <row r="19" spans="2:60">
      <c r="B19" s="81"/>
      <c r="C19" s="81"/>
      <c r="D19" s="81"/>
      <c r="E19" s="81"/>
      <c r="F19" s="81"/>
      <c r="G19" s="81"/>
      <c r="H19" s="81"/>
      <c r="I19" s="81"/>
      <c r="J19" s="81"/>
      <c r="K19" s="81"/>
      <c r="BD19" s="1" t="s">
        <v>140</v>
      </c>
      <c r="BF19" s="1" t="s">
        <v>158</v>
      </c>
    </row>
    <row r="20" spans="2:60">
      <c r="B20" s="81"/>
      <c r="C20" s="81"/>
      <c r="D20" s="81"/>
      <c r="E20" s="81"/>
      <c r="F20" s="81"/>
      <c r="G20" s="81"/>
      <c r="H20" s="81"/>
      <c r="I20" s="81"/>
      <c r="J20" s="81"/>
      <c r="K20" s="81"/>
      <c r="BD20" s="1" t="s">
        <v>145</v>
      </c>
      <c r="BF20" s="1" t="s">
        <v>159</v>
      </c>
    </row>
    <row r="21" spans="2:60">
      <c r="B21" s="81"/>
      <c r="C21" s="81"/>
      <c r="D21" s="81"/>
      <c r="E21" s="81"/>
      <c r="F21" s="81"/>
      <c r="G21" s="81"/>
      <c r="H21" s="81"/>
      <c r="I21" s="81"/>
      <c r="J21" s="81"/>
      <c r="K21" s="81"/>
      <c r="BD21" s="1" t="s">
        <v>130</v>
      </c>
      <c r="BE21" s="1" t="s">
        <v>146</v>
      </c>
      <c r="BF21" s="1" t="s">
        <v>160</v>
      </c>
    </row>
    <row r="22" spans="2:60">
      <c r="B22" s="81"/>
      <c r="C22" s="81"/>
      <c r="D22" s="81"/>
      <c r="E22" s="81"/>
      <c r="F22" s="81"/>
      <c r="G22" s="81"/>
      <c r="H22" s="81"/>
      <c r="I22" s="81"/>
      <c r="J22" s="81"/>
      <c r="K22" s="81"/>
      <c r="BD22" s="1" t="s">
        <v>136</v>
      </c>
      <c r="BF22" s="1" t="s">
        <v>161</v>
      </c>
    </row>
    <row r="23" spans="2:60">
      <c r="B23" s="81"/>
      <c r="C23" s="81"/>
      <c r="D23" s="81"/>
      <c r="E23" s="81"/>
      <c r="F23" s="81"/>
      <c r="G23" s="81"/>
      <c r="H23" s="81"/>
      <c r="I23" s="81"/>
      <c r="J23" s="81"/>
      <c r="K23" s="81"/>
      <c r="BD23" s="1" t="s">
        <v>29</v>
      </c>
      <c r="BE23" s="1" t="s">
        <v>137</v>
      </c>
      <c r="BF23" s="1" t="s">
        <v>196</v>
      </c>
    </row>
    <row r="24" spans="2:60">
      <c r="B24" s="81"/>
      <c r="C24" s="81"/>
      <c r="D24" s="81"/>
      <c r="E24" s="81"/>
      <c r="F24" s="81"/>
      <c r="G24" s="81"/>
      <c r="H24" s="81"/>
      <c r="I24" s="81"/>
      <c r="J24" s="81"/>
      <c r="K24" s="81"/>
      <c r="BF24" s="1" t="s">
        <v>199</v>
      </c>
    </row>
    <row r="25" spans="2:60">
      <c r="B25" s="81"/>
      <c r="C25" s="81"/>
      <c r="D25" s="81"/>
      <c r="E25" s="81"/>
      <c r="F25" s="81"/>
      <c r="G25" s="81"/>
      <c r="H25" s="81"/>
      <c r="I25" s="81"/>
      <c r="J25" s="81"/>
      <c r="K25" s="81"/>
      <c r="BF25" s="1" t="s">
        <v>162</v>
      </c>
    </row>
    <row r="26" spans="2:60">
      <c r="B26" s="81"/>
      <c r="C26" s="81"/>
      <c r="D26" s="81"/>
      <c r="E26" s="81"/>
      <c r="F26" s="81"/>
      <c r="G26" s="81"/>
      <c r="H26" s="81"/>
      <c r="I26" s="81"/>
      <c r="J26" s="81"/>
      <c r="K26" s="81"/>
      <c r="BF26" s="1" t="s">
        <v>163</v>
      </c>
    </row>
    <row r="27" spans="2:60">
      <c r="B27" s="81"/>
      <c r="C27" s="81"/>
      <c r="D27" s="81"/>
      <c r="E27" s="81"/>
      <c r="F27" s="81"/>
      <c r="G27" s="81"/>
      <c r="H27" s="81"/>
      <c r="I27" s="81"/>
      <c r="J27" s="81"/>
      <c r="K27" s="81"/>
      <c r="BF27" s="1" t="s">
        <v>198</v>
      </c>
    </row>
    <row r="28" spans="2:60">
      <c r="B28" s="81"/>
      <c r="C28" s="81"/>
      <c r="D28" s="81"/>
      <c r="E28" s="81"/>
      <c r="F28" s="81"/>
      <c r="G28" s="81"/>
      <c r="H28" s="81"/>
      <c r="I28" s="81"/>
      <c r="J28" s="81"/>
      <c r="K28" s="81"/>
      <c r="BF28" s="1" t="s">
        <v>164</v>
      </c>
    </row>
    <row r="29" spans="2:60">
      <c r="B29" s="81"/>
      <c r="C29" s="81"/>
      <c r="D29" s="81"/>
      <c r="E29" s="81"/>
      <c r="F29" s="81"/>
      <c r="G29" s="81"/>
      <c r="H29" s="81"/>
      <c r="I29" s="81"/>
      <c r="J29" s="81"/>
      <c r="K29" s="81"/>
      <c r="BF29" s="1" t="s">
        <v>165</v>
      </c>
    </row>
    <row r="30" spans="2:60">
      <c r="B30" s="81"/>
      <c r="C30" s="81"/>
      <c r="D30" s="81"/>
      <c r="E30" s="81"/>
      <c r="F30" s="81"/>
      <c r="G30" s="81"/>
      <c r="H30" s="81"/>
      <c r="I30" s="81"/>
      <c r="J30" s="81"/>
      <c r="K30" s="81"/>
      <c r="BF30" s="1" t="s">
        <v>197</v>
      </c>
    </row>
    <row r="31" spans="2:60">
      <c r="B31" s="81"/>
      <c r="C31" s="81"/>
      <c r="D31" s="81"/>
      <c r="E31" s="81"/>
      <c r="F31" s="81"/>
      <c r="G31" s="81"/>
      <c r="H31" s="81"/>
      <c r="I31" s="81"/>
      <c r="J31" s="81"/>
      <c r="K31" s="81"/>
      <c r="BF31" s="1" t="s">
        <v>29</v>
      </c>
    </row>
    <row r="32" spans="2:60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8" t="s">
        <v>185</v>
      </c>
      <c r="C1" s="80" t="s" vm="1">
        <v>258</v>
      </c>
    </row>
    <row r="2" spans="2:81">
      <c r="B2" s="58" t="s">
        <v>184</v>
      </c>
      <c r="C2" s="80" t="s">
        <v>259</v>
      </c>
    </row>
    <row r="3" spans="2:81">
      <c r="B3" s="58" t="s">
        <v>186</v>
      </c>
      <c r="C3" s="80" t="s">
        <v>260</v>
      </c>
      <c r="E3" s="2"/>
    </row>
    <row r="4" spans="2:81">
      <c r="B4" s="58" t="s">
        <v>187</v>
      </c>
      <c r="C4" s="80">
        <v>2208</v>
      </c>
    </row>
    <row r="6" spans="2:81" ht="26.25" customHeight="1">
      <c r="B6" s="161" t="s">
        <v>215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3"/>
    </row>
    <row r="7" spans="2:81" ht="26.25" customHeight="1">
      <c r="B7" s="161" t="s">
        <v>99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3"/>
    </row>
    <row r="8" spans="2:81" s="3" customFormat="1" ht="47.25">
      <c r="B8" s="23" t="s">
        <v>121</v>
      </c>
      <c r="C8" s="31" t="s">
        <v>46</v>
      </c>
      <c r="D8" s="14" t="s">
        <v>51</v>
      </c>
      <c r="E8" s="31" t="s">
        <v>15</v>
      </c>
      <c r="F8" s="31" t="s">
        <v>67</v>
      </c>
      <c r="G8" s="31" t="s">
        <v>106</v>
      </c>
      <c r="H8" s="31" t="s">
        <v>18</v>
      </c>
      <c r="I8" s="31" t="s">
        <v>105</v>
      </c>
      <c r="J8" s="31" t="s">
        <v>17</v>
      </c>
      <c r="K8" s="31" t="s">
        <v>19</v>
      </c>
      <c r="L8" s="31" t="s">
        <v>242</v>
      </c>
      <c r="M8" s="31" t="s">
        <v>241</v>
      </c>
      <c r="N8" s="31" t="s">
        <v>63</v>
      </c>
      <c r="O8" s="31" t="s">
        <v>60</v>
      </c>
      <c r="P8" s="31" t="s">
        <v>188</v>
      </c>
      <c r="Q8" s="32" t="s">
        <v>190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249</v>
      </c>
      <c r="M9" s="33"/>
      <c r="N9" s="33" t="s">
        <v>245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118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7" t="s">
        <v>257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</row>
    <row r="13" spans="2:81">
      <c r="B13" s="97" t="s">
        <v>117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2:81">
      <c r="B14" s="97" t="s">
        <v>240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2:81">
      <c r="B15" s="97" t="s">
        <v>248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2:8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2:17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</row>
    <row r="18" spans="2:17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</row>
    <row r="19" spans="2:17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17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17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2:17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17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17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17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17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17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17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17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17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17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</sheetData>
  <sheetProtection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8" t="s">
        <v>185</v>
      </c>
      <c r="C1" s="80" t="s" vm="1">
        <v>258</v>
      </c>
    </row>
    <row r="2" spans="2:72">
      <c r="B2" s="58" t="s">
        <v>184</v>
      </c>
      <c r="C2" s="80" t="s">
        <v>259</v>
      </c>
    </row>
    <row r="3" spans="2:72">
      <c r="B3" s="58" t="s">
        <v>186</v>
      </c>
      <c r="C3" s="80" t="s">
        <v>260</v>
      </c>
    </row>
    <row r="4" spans="2:72">
      <c r="B4" s="58" t="s">
        <v>187</v>
      </c>
      <c r="C4" s="80">
        <v>2208</v>
      </c>
    </row>
    <row r="6" spans="2:72" ht="26.25" customHeight="1">
      <c r="B6" s="161" t="s">
        <v>216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3"/>
    </row>
    <row r="7" spans="2:72" ht="26.25" customHeight="1">
      <c r="B7" s="161" t="s">
        <v>90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3"/>
    </row>
    <row r="8" spans="2:72" s="3" customFormat="1" ht="78.75">
      <c r="B8" s="23" t="s">
        <v>121</v>
      </c>
      <c r="C8" s="31" t="s">
        <v>46</v>
      </c>
      <c r="D8" s="31" t="s">
        <v>15</v>
      </c>
      <c r="E8" s="31" t="s">
        <v>67</v>
      </c>
      <c r="F8" s="31" t="s">
        <v>106</v>
      </c>
      <c r="G8" s="31" t="s">
        <v>18</v>
      </c>
      <c r="H8" s="31" t="s">
        <v>105</v>
      </c>
      <c r="I8" s="31" t="s">
        <v>17</v>
      </c>
      <c r="J8" s="31" t="s">
        <v>19</v>
      </c>
      <c r="K8" s="31" t="s">
        <v>242</v>
      </c>
      <c r="L8" s="31" t="s">
        <v>241</v>
      </c>
      <c r="M8" s="31" t="s">
        <v>114</v>
      </c>
      <c r="N8" s="31" t="s">
        <v>60</v>
      </c>
      <c r="O8" s="31" t="s">
        <v>188</v>
      </c>
      <c r="P8" s="32" t="s">
        <v>190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249</v>
      </c>
      <c r="L9" s="33"/>
      <c r="M9" s="33" t="s">
        <v>245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7" t="s">
        <v>117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72">
      <c r="B13" s="97" t="s">
        <v>240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72">
      <c r="B14" s="97" t="s">
        <v>248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72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72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8" t="s">
        <v>185</v>
      </c>
      <c r="C1" s="80" t="s" vm="1">
        <v>258</v>
      </c>
    </row>
    <row r="2" spans="2:65">
      <c r="B2" s="58" t="s">
        <v>184</v>
      </c>
      <c r="C2" s="80" t="s">
        <v>259</v>
      </c>
    </row>
    <row r="3" spans="2:65">
      <c r="B3" s="58" t="s">
        <v>186</v>
      </c>
      <c r="C3" s="80" t="s">
        <v>260</v>
      </c>
    </row>
    <row r="4" spans="2:65">
      <c r="B4" s="58" t="s">
        <v>187</v>
      </c>
      <c r="C4" s="80">
        <v>2208</v>
      </c>
    </row>
    <row r="6" spans="2:65" ht="26.25" customHeight="1">
      <c r="B6" s="161" t="s">
        <v>216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3"/>
    </row>
    <row r="7" spans="2:65" ht="26.25" customHeight="1">
      <c r="B7" s="161" t="s">
        <v>91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3"/>
    </row>
    <row r="8" spans="2:65" s="3" customFormat="1" ht="78.75">
      <c r="B8" s="23" t="s">
        <v>121</v>
      </c>
      <c r="C8" s="31" t="s">
        <v>46</v>
      </c>
      <c r="D8" s="31" t="s">
        <v>123</v>
      </c>
      <c r="E8" s="31" t="s">
        <v>122</v>
      </c>
      <c r="F8" s="31" t="s">
        <v>66</v>
      </c>
      <c r="G8" s="31" t="s">
        <v>15</v>
      </c>
      <c r="H8" s="31" t="s">
        <v>67</v>
      </c>
      <c r="I8" s="31" t="s">
        <v>106</v>
      </c>
      <c r="J8" s="31" t="s">
        <v>18</v>
      </c>
      <c r="K8" s="31" t="s">
        <v>105</v>
      </c>
      <c r="L8" s="31" t="s">
        <v>17</v>
      </c>
      <c r="M8" s="73" t="s">
        <v>19</v>
      </c>
      <c r="N8" s="31" t="s">
        <v>242</v>
      </c>
      <c r="O8" s="31" t="s">
        <v>241</v>
      </c>
      <c r="P8" s="31" t="s">
        <v>114</v>
      </c>
      <c r="Q8" s="31" t="s">
        <v>60</v>
      </c>
      <c r="R8" s="31" t="s">
        <v>188</v>
      </c>
      <c r="S8" s="32" t="s">
        <v>190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249</v>
      </c>
      <c r="O9" s="33"/>
      <c r="P9" s="33" t="s">
        <v>245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118</v>
      </c>
      <c r="R10" s="21" t="s">
        <v>119</v>
      </c>
      <c r="S10" s="21" t="s">
        <v>191</v>
      </c>
      <c r="T10" s="5"/>
      <c r="BJ10" s="1"/>
    </row>
    <row r="11" spans="2:6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5"/>
      <c r="BJ11" s="1"/>
      <c r="BM11" s="1"/>
    </row>
    <row r="12" spans="2:65" ht="20.25" customHeight="1">
      <c r="B12" s="97" t="s">
        <v>257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</row>
    <row r="13" spans="2:65">
      <c r="B13" s="97" t="s">
        <v>117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</row>
    <row r="14" spans="2:65">
      <c r="B14" s="97" t="s">
        <v>240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</row>
    <row r="15" spans="2:65">
      <c r="B15" s="97" t="s">
        <v>248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</row>
    <row r="16" spans="2:6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</row>
    <row r="17" spans="2:1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</row>
    <row r="18" spans="2:1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</row>
    <row r="19" spans="2:1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spans="2:1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</row>
    <row r="21" spans="2:1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</row>
    <row r="22" spans="2:1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</row>
    <row r="23" spans="2:1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</row>
    <row r="24" spans="2:1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</row>
    <row r="25" spans="2:1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</row>
    <row r="26" spans="2:1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</row>
    <row r="27" spans="2:1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</row>
    <row r="28" spans="2:1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</row>
    <row r="29" spans="2:1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</row>
    <row r="30" spans="2:1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</row>
    <row r="31" spans="2:1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</row>
    <row r="32" spans="2:1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</row>
    <row r="33" spans="2:1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2:1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</row>
    <row r="35" spans="2:1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</row>
    <row r="36" spans="2:1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</row>
    <row r="37" spans="2:19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</row>
    <row r="38" spans="2:1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</row>
    <row r="39" spans="2:1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</row>
    <row r="40" spans="2:1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</row>
    <row r="41" spans="2:1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spans="2:1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spans="2:1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</row>
    <row r="44" spans="2:1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</row>
    <row r="45" spans="2:1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</row>
    <row r="46" spans="2:1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</row>
    <row r="47" spans="2:1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</row>
    <row r="48" spans="2:1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</row>
    <row r="49" spans="2:19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</row>
    <row r="50" spans="2:19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</row>
    <row r="51" spans="2:19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</row>
    <row r="52" spans="2:19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</row>
    <row r="53" spans="2:19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</row>
    <row r="54" spans="2:19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</row>
    <row r="55" spans="2:19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</row>
    <row r="56" spans="2:19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</row>
    <row r="57" spans="2:19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</row>
    <row r="58" spans="2:19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</row>
    <row r="59" spans="2:19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</row>
    <row r="60" spans="2:19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</row>
    <row r="61" spans="2:19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</row>
    <row r="62" spans="2:19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</row>
    <row r="63" spans="2:19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</row>
    <row r="64" spans="2:19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</row>
    <row r="65" spans="2:19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</row>
    <row r="66" spans="2:19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</row>
    <row r="67" spans="2:19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</row>
    <row r="68" spans="2:19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</row>
    <row r="69" spans="2:19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</row>
    <row r="70" spans="2:19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</row>
    <row r="71" spans="2:19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</row>
    <row r="72" spans="2:19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</row>
    <row r="73" spans="2:19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</row>
    <row r="74" spans="2:19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</row>
    <row r="75" spans="2:19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</row>
    <row r="76" spans="2:19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</row>
    <row r="77" spans="2:19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</row>
    <row r="78" spans="2:19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</row>
    <row r="79" spans="2:19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</row>
    <row r="80" spans="2:19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</row>
    <row r="81" spans="2:19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</row>
    <row r="82" spans="2:19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</row>
    <row r="83" spans="2:19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</row>
    <row r="84" spans="2:19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</row>
    <row r="85" spans="2:19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</row>
    <row r="86" spans="2:19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</row>
    <row r="87" spans="2:19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</row>
    <row r="88" spans="2:19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</row>
    <row r="89" spans="2:19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</row>
    <row r="90" spans="2:19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</row>
    <row r="91" spans="2:19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</row>
    <row r="92" spans="2:19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</row>
    <row r="93" spans="2:19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</row>
    <row r="94" spans="2:19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</row>
    <row r="95" spans="2:19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</row>
    <row r="96" spans="2:19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</row>
    <row r="97" spans="2:19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</row>
    <row r="98" spans="2:19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</row>
    <row r="99" spans="2:19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</row>
    <row r="100" spans="2:19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</row>
    <row r="101" spans="2:19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</row>
    <row r="102" spans="2:19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</row>
    <row r="103" spans="2:19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</row>
    <row r="104" spans="2:19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</row>
    <row r="105" spans="2:19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</row>
    <row r="106" spans="2:19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</row>
    <row r="107" spans="2:19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</row>
    <row r="108" spans="2:19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</row>
    <row r="109" spans="2:19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</row>
    <row r="110" spans="2:19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5"/>
      <c r="D398" s="1"/>
      <c r="E398" s="1"/>
      <c r="F398" s="1"/>
    </row>
    <row r="399" spans="2:6">
      <c r="B399" s="45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90" zoomScaleNormal="90" workbookViewId="0">
      <selection activeCell="F30" sqref="F30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12.1406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1.28515625" style="1" bestFit="1" customWidth="1"/>
    <col min="15" max="15" width="7.28515625" style="1" bestFit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8" t="s">
        <v>185</v>
      </c>
      <c r="C1" s="80" t="s" vm="1">
        <v>258</v>
      </c>
    </row>
    <row r="2" spans="2:81">
      <c r="B2" s="58" t="s">
        <v>184</v>
      </c>
      <c r="C2" s="80" t="s">
        <v>259</v>
      </c>
    </row>
    <row r="3" spans="2:81">
      <c r="B3" s="58" t="s">
        <v>186</v>
      </c>
      <c r="C3" s="80" t="s">
        <v>260</v>
      </c>
    </row>
    <row r="4" spans="2:81">
      <c r="B4" s="58" t="s">
        <v>187</v>
      </c>
      <c r="C4" s="80">
        <v>2208</v>
      </c>
    </row>
    <row r="6" spans="2:81" ht="26.25" customHeight="1">
      <c r="B6" s="161" t="s">
        <v>216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3"/>
    </row>
    <row r="7" spans="2:81" ht="26.25" customHeight="1">
      <c r="B7" s="161" t="s">
        <v>92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3"/>
    </row>
    <row r="8" spans="2:81" s="3" customFormat="1" ht="78.75">
      <c r="B8" s="23" t="s">
        <v>121</v>
      </c>
      <c r="C8" s="31" t="s">
        <v>46</v>
      </c>
      <c r="D8" s="31" t="s">
        <v>123</v>
      </c>
      <c r="E8" s="31" t="s">
        <v>122</v>
      </c>
      <c r="F8" s="31" t="s">
        <v>66</v>
      </c>
      <c r="G8" s="31" t="s">
        <v>15</v>
      </c>
      <c r="H8" s="31" t="s">
        <v>67</v>
      </c>
      <c r="I8" s="31" t="s">
        <v>106</v>
      </c>
      <c r="J8" s="31" t="s">
        <v>18</v>
      </c>
      <c r="K8" s="31" t="s">
        <v>105</v>
      </c>
      <c r="L8" s="31" t="s">
        <v>17</v>
      </c>
      <c r="M8" s="73" t="s">
        <v>19</v>
      </c>
      <c r="N8" s="73" t="s">
        <v>242</v>
      </c>
      <c r="O8" s="31" t="s">
        <v>241</v>
      </c>
      <c r="P8" s="31" t="s">
        <v>114</v>
      </c>
      <c r="Q8" s="31" t="s">
        <v>60</v>
      </c>
      <c r="R8" s="31" t="s">
        <v>188</v>
      </c>
      <c r="S8" s="32" t="s">
        <v>190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249</v>
      </c>
      <c r="O9" s="33"/>
      <c r="P9" s="33" t="s">
        <v>245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118</v>
      </c>
      <c r="R10" s="21" t="s">
        <v>119</v>
      </c>
      <c r="S10" s="21" t="s">
        <v>191</v>
      </c>
      <c r="T10" s="5"/>
      <c r="BZ10" s="1"/>
    </row>
    <row r="11" spans="2:81" s="4" customFormat="1" ht="18" customHeight="1">
      <c r="B11" s="127" t="s">
        <v>52</v>
      </c>
      <c r="C11" s="84"/>
      <c r="D11" s="84"/>
      <c r="E11" s="84"/>
      <c r="F11" s="84"/>
      <c r="G11" s="84"/>
      <c r="H11" s="84"/>
      <c r="I11" s="84"/>
      <c r="J11" s="94">
        <v>7.1996110516526235</v>
      </c>
      <c r="K11" s="84"/>
      <c r="L11" s="84"/>
      <c r="M11" s="93">
        <v>2.2580502601251554E-2</v>
      </c>
      <c r="N11" s="92"/>
      <c r="O11" s="94"/>
      <c r="P11" s="92">
        <v>1741.5885799999996</v>
      </c>
      <c r="Q11" s="84"/>
      <c r="R11" s="93">
        <v>1</v>
      </c>
      <c r="S11" s="93">
        <f>P11/'סכום נכסי הקרן'!$C$42</f>
        <v>1.4150246168017728E-2</v>
      </c>
      <c r="T11" s="141"/>
      <c r="U11" s="138"/>
      <c r="V11" s="138"/>
      <c r="BZ11" s="98"/>
      <c r="CC11" s="98"/>
    </row>
    <row r="12" spans="2:81" s="98" customFormat="1" ht="17.25" customHeight="1">
      <c r="B12" s="128" t="s">
        <v>238</v>
      </c>
      <c r="C12" s="84"/>
      <c r="D12" s="84"/>
      <c r="E12" s="84"/>
      <c r="F12" s="84"/>
      <c r="G12" s="84"/>
      <c r="H12" s="84"/>
      <c r="I12" s="84"/>
      <c r="J12" s="94">
        <v>7.3371733441409175</v>
      </c>
      <c r="K12" s="84"/>
      <c r="L12" s="84"/>
      <c r="M12" s="93">
        <v>2.1882863996588248E-2</v>
      </c>
      <c r="N12" s="92"/>
      <c r="O12" s="94"/>
      <c r="P12" s="92">
        <v>1689.9241499999998</v>
      </c>
      <c r="Q12" s="84"/>
      <c r="R12" s="93">
        <v>0.97033488242096777</v>
      </c>
      <c r="S12" s="93">
        <f>P12/'סכום נכסי הקרן'!$C$42</f>
        <v>1.3730477451671231E-2</v>
      </c>
      <c r="T12" s="139"/>
      <c r="U12" s="139"/>
      <c r="V12" s="139"/>
    </row>
    <row r="13" spans="2:81">
      <c r="B13" s="108" t="s">
        <v>61</v>
      </c>
      <c r="C13" s="84"/>
      <c r="D13" s="84"/>
      <c r="E13" s="84"/>
      <c r="F13" s="84"/>
      <c r="G13" s="84"/>
      <c r="H13" s="84"/>
      <c r="I13" s="84"/>
      <c r="J13" s="94">
        <v>8.5547637650802617</v>
      </c>
      <c r="K13" s="84"/>
      <c r="L13" s="84"/>
      <c r="M13" s="93">
        <v>1.6610954708672927E-2</v>
      </c>
      <c r="N13" s="92"/>
      <c r="O13" s="94"/>
      <c r="P13" s="92">
        <v>1065.6163799999999</v>
      </c>
      <c r="Q13" s="84"/>
      <c r="R13" s="93">
        <v>0.61186458859301895</v>
      </c>
      <c r="S13" s="93">
        <f>P13/'סכום נכסי הקרן'!$C$42</f>
        <v>8.6580345500841104E-3</v>
      </c>
      <c r="T13" s="140"/>
      <c r="U13" s="140"/>
      <c r="V13" s="140"/>
    </row>
    <row r="14" spans="2:81">
      <c r="B14" s="109" t="s">
        <v>909</v>
      </c>
      <c r="C14" s="82" t="s">
        <v>910</v>
      </c>
      <c r="D14" s="95" t="s">
        <v>911</v>
      </c>
      <c r="E14" s="95" t="s">
        <v>912</v>
      </c>
      <c r="F14" s="95" t="s">
        <v>606</v>
      </c>
      <c r="G14" s="82" t="s">
        <v>299</v>
      </c>
      <c r="H14" s="82" t="s">
        <v>300</v>
      </c>
      <c r="I14" s="113">
        <v>42639</v>
      </c>
      <c r="J14" s="91">
        <v>8.73</v>
      </c>
      <c r="K14" s="95" t="s">
        <v>170</v>
      </c>
      <c r="L14" s="96">
        <v>4.9000000000000002E-2</v>
      </c>
      <c r="M14" s="90">
        <v>1.52E-2</v>
      </c>
      <c r="N14" s="89">
        <v>88068.999999999985</v>
      </c>
      <c r="O14" s="91">
        <v>162.5</v>
      </c>
      <c r="P14" s="89">
        <v>143.11212999999998</v>
      </c>
      <c r="Q14" s="90">
        <v>4.4862302251786511E-5</v>
      </c>
      <c r="R14" s="90">
        <v>8.2173328215094293E-2</v>
      </c>
      <c r="S14" s="90">
        <f>P14/'סכום נכסי הקרן'!$C$42</f>
        <v>1.162772822688901E-3</v>
      </c>
      <c r="T14" s="140"/>
      <c r="U14" s="140"/>
      <c r="V14" s="140"/>
    </row>
    <row r="15" spans="2:81">
      <c r="B15" s="109" t="s">
        <v>913</v>
      </c>
      <c r="C15" s="82" t="s">
        <v>914</v>
      </c>
      <c r="D15" s="95" t="s">
        <v>911</v>
      </c>
      <c r="E15" s="95" t="s">
        <v>912</v>
      </c>
      <c r="F15" s="95" t="s">
        <v>606</v>
      </c>
      <c r="G15" s="82" t="s">
        <v>299</v>
      </c>
      <c r="H15" s="82" t="s">
        <v>300</v>
      </c>
      <c r="I15" s="113">
        <v>42639</v>
      </c>
      <c r="J15" s="91">
        <v>11.34</v>
      </c>
      <c r="K15" s="95" t="s">
        <v>170</v>
      </c>
      <c r="L15" s="96">
        <v>4.0999999999999995E-2</v>
      </c>
      <c r="M15" s="90">
        <v>2.3700000000000006E-2</v>
      </c>
      <c r="N15" s="89">
        <v>395155.09</v>
      </c>
      <c r="O15" s="91">
        <v>129.05000000000001</v>
      </c>
      <c r="P15" s="89">
        <v>509.94767999999993</v>
      </c>
      <c r="Q15" s="90">
        <v>1.0512827512004511E-4</v>
      </c>
      <c r="R15" s="90">
        <v>0.29280605411411231</v>
      </c>
      <c r="S15" s="90">
        <f>P15/'סכום נכסי הקרן'!$C$42</f>
        <v>4.1432777452006095E-3</v>
      </c>
      <c r="T15" s="140"/>
      <c r="U15" s="140"/>
      <c r="V15" s="140"/>
    </row>
    <row r="16" spans="2:81">
      <c r="B16" s="109" t="s">
        <v>915</v>
      </c>
      <c r="C16" s="82" t="s">
        <v>916</v>
      </c>
      <c r="D16" s="95" t="s">
        <v>911</v>
      </c>
      <c r="E16" s="95" t="s">
        <v>917</v>
      </c>
      <c r="F16" s="95" t="s">
        <v>606</v>
      </c>
      <c r="G16" s="82" t="s">
        <v>299</v>
      </c>
      <c r="H16" s="82" t="s">
        <v>166</v>
      </c>
      <c r="I16" s="113">
        <v>42796</v>
      </c>
      <c r="J16" s="91">
        <v>8.33</v>
      </c>
      <c r="K16" s="95" t="s">
        <v>170</v>
      </c>
      <c r="L16" s="96">
        <v>2.1400000000000002E-2</v>
      </c>
      <c r="M16" s="90">
        <v>1.4800000000000001E-2</v>
      </c>
      <c r="N16" s="89">
        <v>113999.99999999999</v>
      </c>
      <c r="O16" s="91">
        <v>107.75</v>
      </c>
      <c r="P16" s="89">
        <v>122.83500999999998</v>
      </c>
      <c r="Q16" s="90">
        <v>4.390593346325381E-4</v>
      </c>
      <c r="R16" s="90">
        <v>7.0530440662398011E-2</v>
      </c>
      <c r="S16" s="90">
        <f>P16/'סכום נכסי הקרן'!$C$42</f>
        <v>9.980230977116992E-4</v>
      </c>
      <c r="T16" s="140"/>
      <c r="U16" s="140"/>
      <c r="V16" s="140"/>
    </row>
    <row r="17" spans="2:22">
      <c r="B17" s="109" t="s">
        <v>918</v>
      </c>
      <c r="C17" s="82" t="s">
        <v>919</v>
      </c>
      <c r="D17" s="95" t="s">
        <v>911</v>
      </c>
      <c r="E17" s="95" t="s">
        <v>409</v>
      </c>
      <c r="F17" s="95" t="s">
        <v>410</v>
      </c>
      <c r="G17" s="82" t="s">
        <v>334</v>
      </c>
      <c r="H17" s="82" t="s">
        <v>300</v>
      </c>
      <c r="I17" s="113">
        <v>39953</v>
      </c>
      <c r="J17" s="91">
        <v>1.5299999999999998</v>
      </c>
      <c r="K17" s="95" t="s">
        <v>170</v>
      </c>
      <c r="L17" s="96">
        <v>6.8499999999999991E-2</v>
      </c>
      <c r="M17" s="90">
        <v>5.3999999999999994E-3</v>
      </c>
      <c r="N17" s="89">
        <v>33627.999999999993</v>
      </c>
      <c r="O17" s="91">
        <v>126.92</v>
      </c>
      <c r="P17" s="89">
        <v>42.680660000000003</v>
      </c>
      <c r="Q17" s="90">
        <v>6.6583374748292737E-5</v>
      </c>
      <c r="R17" s="90">
        <v>2.4506740851504671E-2</v>
      </c>
      <c r="S17" s="90">
        <f>P17/'סכום נכסי הקרן'!$C$42</f>
        <v>3.4677641582460747E-4</v>
      </c>
      <c r="T17" s="140"/>
      <c r="U17" s="140"/>
      <c r="V17" s="140"/>
    </row>
    <row r="18" spans="2:22">
      <c r="B18" s="109" t="s">
        <v>920</v>
      </c>
      <c r="C18" s="82" t="s">
        <v>921</v>
      </c>
      <c r="D18" s="95" t="s">
        <v>911</v>
      </c>
      <c r="E18" s="95" t="s">
        <v>922</v>
      </c>
      <c r="F18" s="95" t="s">
        <v>606</v>
      </c>
      <c r="G18" s="82" t="s">
        <v>362</v>
      </c>
      <c r="H18" s="82" t="s">
        <v>300</v>
      </c>
      <c r="I18" s="113">
        <v>39953</v>
      </c>
      <c r="J18" s="91">
        <v>4.59</v>
      </c>
      <c r="K18" s="95" t="s">
        <v>170</v>
      </c>
      <c r="L18" s="96">
        <v>5.5999999999999994E-2</v>
      </c>
      <c r="M18" s="90">
        <v>6.1999999999999998E-3</v>
      </c>
      <c r="N18" s="89">
        <v>36615.17</v>
      </c>
      <c r="O18" s="91">
        <v>150.25</v>
      </c>
      <c r="P18" s="89">
        <v>55.014289999999995</v>
      </c>
      <c r="Q18" s="90">
        <v>4.295238286572402E-5</v>
      </c>
      <c r="R18" s="90">
        <v>3.1588568409193406E-2</v>
      </c>
      <c r="S18" s="90">
        <f>P18/'סכום נכסי הקרן'!$C$42</f>
        <v>4.4698601908535484E-4</v>
      </c>
      <c r="T18" s="140"/>
      <c r="U18" s="140"/>
      <c r="V18" s="140"/>
    </row>
    <row r="19" spans="2:22">
      <c r="B19" s="109" t="s">
        <v>923</v>
      </c>
      <c r="C19" s="82" t="s">
        <v>924</v>
      </c>
      <c r="D19" s="95" t="s">
        <v>911</v>
      </c>
      <c r="E19" s="95" t="s">
        <v>322</v>
      </c>
      <c r="F19" s="95" t="s">
        <v>304</v>
      </c>
      <c r="G19" s="82" t="s">
        <v>529</v>
      </c>
      <c r="H19" s="82" t="s">
        <v>300</v>
      </c>
      <c r="I19" s="113">
        <v>39953</v>
      </c>
      <c r="J19" s="91">
        <v>3.9000000000000004</v>
      </c>
      <c r="K19" s="95" t="s">
        <v>170</v>
      </c>
      <c r="L19" s="96">
        <v>5.7500000000000002E-2</v>
      </c>
      <c r="M19" s="90">
        <v>2.7000000000000001E-3</v>
      </c>
      <c r="N19" s="89">
        <v>126710.99999999999</v>
      </c>
      <c r="O19" s="91">
        <v>147.11000000000001</v>
      </c>
      <c r="P19" s="89">
        <v>186.40454999999997</v>
      </c>
      <c r="Q19" s="90">
        <v>9.7320276497695843E-5</v>
      </c>
      <c r="R19" s="90">
        <v>0.10703133457616035</v>
      </c>
      <c r="S19" s="90">
        <f>P19/'סכום נכסי הקרן'!$C$42</f>
        <v>1.5145197319441364E-3</v>
      </c>
      <c r="T19" s="140"/>
      <c r="U19" s="140"/>
      <c r="V19" s="140"/>
    </row>
    <row r="20" spans="2:22">
      <c r="B20" s="109" t="s">
        <v>925</v>
      </c>
      <c r="C20" s="82" t="s">
        <v>926</v>
      </c>
      <c r="D20" s="95" t="s">
        <v>911</v>
      </c>
      <c r="E20" s="95" t="s">
        <v>927</v>
      </c>
      <c r="F20" s="95" t="s">
        <v>410</v>
      </c>
      <c r="G20" s="82" t="s">
        <v>928</v>
      </c>
      <c r="H20" s="82"/>
      <c r="I20" s="113">
        <v>39953</v>
      </c>
      <c r="J20" s="91">
        <v>2.8299999999999996</v>
      </c>
      <c r="K20" s="95" t="s">
        <v>170</v>
      </c>
      <c r="L20" s="96">
        <v>5.5999999999999994E-2</v>
      </c>
      <c r="M20" s="90">
        <v>9.729999999999997E-2</v>
      </c>
      <c r="N20" s="89">
        <v>5127.7599999999993</v>
      </c>
      <c r="O20" s="91">
        <v>109.63979999999999</v>
      </c>
      <c r="P20" s="89">
        <v>5.6220600000000003</v>
      </c>
      <c r="Q20" s="90">
        <v>8.1135436362274214E-6</v>
      </c>
      <c r="R20" s="90">
        <v>3.2281217645558982E-3</v>
      </c>
      <c r="S20" s="90">
        <f>P20/'סכום נכסי הקרן'!$C$42</f>
        <v>4.5678717628801725E-5</v>
      </c>
      <c r="T20" s="140"/>
      <c r="U20" s="140"/>
      <c r="V20" s="140"/>
    </row>
    <row r="21" spans="2:22">
      <c r="B21" s="110"/>
      <c r="C21" s="82"/>
      <c r="D21" s="82"/>
      <c r="E21" s="82"/>
      <c r="F21" s="82"/>
      <c r="G21" s="82"/>
      <c r="H21" s="82"/>
      <c r="I21" s="82"/>
      <c r="J21" s="91"/>
      <c r="K21" s="82"/>
      <c r="L21" s="82"/>
      <c r="M21" s="90"/>
      <c r="N21" s="89"/>
      <c r="O21" s="91"/>
      <c r="P21" s="82"/>
      <c r="Q21" s="82"/>
      <c r="R21" s="90"/>
      <c r="S21" s="82"/>
      <c r="T21" s="140"/>
      <c r="U21" s="140"/>
      <c r="V21" s="140"/>
    </row>
    <row r="22" spans="2:22">
      <c r="B22" s="108" t="s">
        <v>62</v>
      </c>
      <c r="C22" s="84"/>
      <c r="D22" s="84"/>
      <c r="E22" s="84"/>
      <c r="F22" s="84"/>
      <c r="G22" s="84"/>
      <c r="H22" s="84"/>
      <c r="I22" s="84"/>
      <c r="J22" s="94">
        <v>5.7309580241645834</v>
      </c>
      <c r="K22" s="84"/>
      <c r="L22" s="84"/>
      <c r="M22" s="93">
        <v>2.4975495348558901E-2</v>
      </c>
      <c r="N22" s="92"/>
      <c r="O22" s="94"/>
      <c r="P22" s="92">
        <v>488.41314999999992</v>
      </c>
      <c r="Q22" s="84"/>
      <c r="R22" s="93">
        <v>0.28044117629664295</v>
      </c>
      <c r="S22" s="93">
        <f>P22/'סכום נכסי הקרן'!$C$42</f>
        <v>3.9683116802459555E-3</v>
      </c>
      <c r="T22" s="140"/>
      <c r="U22" s="140"/>
      <c r="V22" s="140"/>
    </row>
    <row r="23" spans="2:22">
      <c r="B23" s="109" t="s">
        <v>929</v>
      </c>
      <c r="C23" s="82" t="s">
        <v>930</v>
      </c>
      <c r="D23" s="95" t="s">
        <v>911</v>
      </c>
      <c r="E23" s="95" t="s">
        <v>917</v>
      </c>
      <c r="F23" s="95" t="s">
        <v>606</v>
      </c>
      <c r="G23" s="82" t="s">
        <v>299</v>
      </c>
      <c r="H23" s="82" t="s">
        <v>166</v>
      </c>
      <c r="I23" s="113">
        <v>42796</v>
      </c>
      <c r="J23" s="91">
        <v>7.6800000000000006</v>
      </c>
      <c r="K23" s="95" t="s">
        <v>170</v>
      </c>
      <c r="L23" s="96">
        <v>3.7400000000000003E-2</v>
      </c>
      <c r="M23" s="90">
        <v>3.1300000000000001E-2</v>
      </c>
      <c r="N23" s="89">
        <v>113999.99999999999</v>
      </c>
      <c r="O23" s="91">
        <v>105.99</v>
      </c>
      <c r="P23" s="89">
        <v>120.82859999999998</v>
      </c>
      <c r="Q23" s="90">
        <v>2.2133429633167524E-4</v>
      </c>
      <c r="R23" s="90">
        <v>6.9378383268911881E-2</v>
      </c>
      <c r="S23" s="90">
        <f>P23/'סכום נכסי הקרן'!$C$42</f>
        <v>9.8172120199418555E-4</v>
      </c>
      <c r="T23" s="140"/>
      <c r="U23" s="140"/>
      <c r="V23" s="140"/>
    </row>
    <row r="24" spans="2:22">
      <c r="B24" s="109" t="s">
        <v>931</v>
      </c>
      <c r="C24" s="82" t="s">
        <v>932</v>
      </c>
      <c r="D24" s="95" t="s">
        <v>911</v>
      </c>
      <c r="E24" s="95" t="s">
        <v>917</v>
      </c>
      <c r="F24" s="95" t="s">
        <v>606</v>
      </c>
      <c r="G24" s="82" t="s">
        <v>299</v>
      </c>
      <c r="H24" s="82" t="s">
        <v>166</v>
      </c>
      <c r="I24" s="113">
        <v>42796</v>
      </c>
      <c r="J24" s="91">
        <v>4.419999999999999</v>
      </c>
      <c r="K24" s="95" t="s">
        <v>170</v>
      </c>
      <c r="L24" s="96">
        <v>2.5000000000000001E-2</v>
      </c>
      <c r="M24" s="90">
        <v>1.9699999999999995E-2</v>
      </c>
      <c r="N24" s="89">
        <v>180252.99999999997</v>
      </c>
      <c r="O24" s="91">
        <v>103.12</v>
      </c>
      <c r="P24" s="89">
        <v>185.87689</v>
      </c>
      <c r="Q24" s="90">
        <v>2.485233614965476E-4</v>
      </c>
      <c r="R24" s="90">
        <v>0.10672835831296049</v>
      </c>
      <c r="S24" s="90">
        <f>P24/'סכום נכסי הקרן'!$C$42</f>
        <v>1.5102325432367919E-3</v>
      </c>
      <c r="T24" s="140"/>
      <c r="U24" s="140"/>
      <c r="V24" s="140"/>
    </row>
    <row r="25" spans="2:22">
      <c r="B25" s="109" t="s">
        <v>933</v>
      </c>
      <c r="C25" s="82" t="s">
        <v>934</v>
      </c>
      <c r="D25" s="95" t="s">
        <v>911</v>
      </c>
      <c r="E25" s="95" t="s">
        <v>935</v>
      </c>
      <c r="F25" s="95" t="s">
        <v>350</v>
      </c>
      <c r="G25" s="82" t="s">
        <v>362</v>
      </c>
      <c r="H25" s="82" t="s">
        <v>166</v>
      </c>
      <c r="I25" s="113">
        <v>42598</v>
      </c>
      <c r="J25" s="91">
        <v>5.8800000000000008</v>
      </c>
      <c r="K25" s="95" t="s">
        <v>170</v>
      </c>
      <c r="L25" s="96">
        <v>3.1E-2</v>
      </c>
      <c r="M25" s="90">
        <v>2.6300000000000004E-2</v>
      </c>
      <c r="N25" s="89">
        <v>172154.83999999997</v>
      </c>
      <c r="O25" s="91">
        <v>102.89</v>
      </c>
      <c r="P25" s="89">
        <v>177.13010999999995</v>
      </c>
      <c r="Q25" s="90">
        <v>4.7820788888888879E-4</v>
      </c>
      <c r="R25" s="90">
        <v>0.10170605849976347</v>
      </c>
      <c r="S25" s="90">
        <f>P25/'סכום נכסי הקרן'!$C$42</f>
        <v>1.4391657645504647E-3</v>
      </c>
      <c r="T25" s="140"/>
      <c r="U25" s="140"/>
      <c r="V25" s="140"/>
    </row>
    <row r="26" spans="2:22">
      <c r="B26" s="109" t="s">
        <v>936</v>
      </c>
      <c r="C26" s="82" t="s">
        <v>937</v>
      </c>
      <c r="D26" s="95" t="s">
        <v>911</v>
      </c>
      <c r="E26" s="95" t="s">
        <v>938</v>
      </c>
      <c r="F26" s="95" t="s">
        <v>350</v>
      </c>
      <c r="G26" s="82" t="s">
        <v>602</v>
      </c>
      <c r="H26" s="82" t="s">
        <v>166</v>
      </c>
      <c r="I26" s="113">
        <v>41903</v>
      </c>
      <c r="J26" s="91">
        <v>1.75</v>
      </c>
      <c r="K26" s="95" t="s">
        <v>170</v>
      </c>
      <c r="L26" s="96">
        <v>5.1500000000000004E-2</v>
      </c>
      <c r="M26" s="90">
        <v>2.0999999999999998E-2</v>
      </c>
      <c r="N26" s="89">
        <v>4255.41</v>
      </c>
      <c r="O26" s="91">
        <v>107.57</v>
      </c>
      <c r="P26" s="89">
        <v>4.5775499999999996</v>
      </c>
      <c r="Q26" s="90">
        <v>5.8823432649283874E-5</v>
      </c>
      <c r="R26" s="90">
        <v>2.6283762150071058E-3</v>
      </c>
      <c r="S26" s="90">
        <f>P26/'סכום נכסי הקרן'!$C$42</f>
        <v>3.7192170464513238E-5</v>
      </c>
      <c r="T26" s="140"/>
      <c r="U26" s="140"/>
      <c r="V26" s="140"/>
    </row>
    <row r="27" spans="2:22">
      <c r="B27" s="110"/>
      <c r="C27" s="82"/>
      <c r="D27" s="82"/>
      <c r="E27" s="82"/>
      <c r="F27" s="82"/>
      <c r="G27" s="82"/>
      <c r="H27" s="82"/>
      <c r="I27" s="82"/>
      <c r="J27" s="91"/>
      <c r="K27" s="82"/>
      <c r="L27" s="82"/>
      <c r="M27" s="90"/>
      <c r="N27" s="89"/>
      <c r="O27" s="91"/>
      <c r="P27" s="82"/>
      <c r="Q27" s="82"/>
      <c r="R27" s="90"/>
      <c r="S27" s="82"/>
      <c r="T27" s="140"/>
      <c r="U27" s="140"/>
      <c r="V27" s="140"/>
    </row>
    <row r="28" spans="2:22">
      <c r="B28" s="108" t="s">
        <v>48</v>
      </c>
      <c r="C28" s="84"/>
      <c r="D28" s="84"/>
      <c r="E28" s="84"/>
      <c r="F28" s="84"/>
      <c r="G28" s="84"/>
      <c r="H28" s="84"/>
      <c r="I28" s="84"/>
      <c r="J28" s="94">
        <v>3.5622806171429002</v>
      </c>
      <c r="K28" s="84"/>
      <c r="L28" s="84"/>
      <c r="M28" s="93">
        <v>5.210739437661329E-2</v>
      </c>
      <c r="N28" s="92"/>
      <c r="O28" s="94"/>
      <c r="P28" s="92">
        <v>135.89462</v>
      </c>
      <c r="Q28" s="84"/>
      <c r="R28" s="93">
        <v>7.8029117531305828E-2</v>
      </c>
      <c r="S28" s="93">
        <f>P28/'סכום נכסי הקרן'!$C$42</f>
        <v>1.1041312213411652E-3</v>
      </c>
      <c r="T28" s="140"/>
      <c r="U28" s="140"/>
      <c r="V28" s="140"/>
    </row>
    <row r="29" spans="2:22">
      <c r="B29" s="109" t="s">
        <v>939</v>
      </c>
      <c r="C29" s="82" t="s">
        <v>940</v>
      </c>
      <c r="D29" s="95" t="s">
        <v>911</v>
      </c>
      <c r="E29" s="95" t="s">
        <v>814</v>
      </c>
      <c r="F29" s="95" t="s">
        <v>196</v>
      </c>
      <c r="G29" s="82" t="s">
        <v>446</v>
      </c>
      <c r="H29" s="82" t="s">
        <v>300</v>
      </c>
      <c r="I29" s="113">
        <v>42954</v>
      </c>
      <c r="J29" s="91">
        <v>2.12</v>
      </c>
      <c r="K29" s="95" t="s">
        <v>169</v>
      </c>
      <c r="L29" s="96">
        <v>3.7000000000000005E-2</v>
      </c>
      <c r="M29" s="90">
        <v>3.9800000000000002E-2</v>
      </c>
      <c r="N29" s="89">
        <v>5449.9999999999991</v>
      </c>
      <c r="O29" s="91">
        <v>100.55</v>
      </c>
      <c r="P29" s="89">
        <v>20.001929999999998</v>
      </c>
      <c r="Q29" s="90">
        <v>8.109636331170762E-5</v>
      </c>
      <c r="R29" s="90">
        <v>1.1484876640612792E-2</v>
      </c>
      <c r="S29" s="90">
        <f>P29/'סכום נכסי הקרן'!$C$42</f>
        <v>1.6251383167398747E-4</v>
      </c>
      <c r="T29" s="140"/>
      <c r="U29" s="140"/>
      <c r="V29" s="140"/>
    </row>
    <row r="30" spans="2:22">
      <c r="B30" s="109" t="s">
        <v>941</v>
      </c>
      <c r="C30" s="82" t="s">
        <v>942</v>
      </c>
      <c r="D30" s="95" t="s">
        <v>911</v>
      </c>
      <c r="E30" s="95" t="s">
        <v>814</v>
      </c>
      <c r="F30" s="95" t="s">
        <v>196</v>
      </c>
      <c r="G30" s="82" t="s">
        <v>446</v>
      </c>
      <c r="H30" s="82" t="s">
        <v>300</v>
      </c>
      <c r="I30" s="113">
        <v>42625</v>
      </c>
      <c r="J30" s="91">
        <v>3.84</v>
      </c>
      <c r="K30" s="95" t="s">
        <v>169</v>
      </c>
      <c r="L30" s="96">
        <v>4.4500000000000005E-2</v>
      </c>
      <c r="M30" s="90">
        <v>4.8799999999999996E-2</v>
      </c>
      <c r="N30" s="89">
        <v>31394.999999999996</v>
      </c>
      <c r="O30" s="91">
        <v>99.88</v>
      </c>
      <c r="P30" s="89">
        <v>114.45421999999999</v>
      </c>
      <c r="Q30" s="90">
        <v>2.2894635866668725E-4</v>
      </c>
      <c r="R30" s="90">
        <v>6.5718288070079109E-2</v>
      </c>
      <c r="S30" s="90">
        <f>P30/'סכום נכסי הקרן'!$C$42</f>
        <v>9.2992995393232204E-4</v>
      </c>
      <c r="T30" s="140"/>
      <c r="U30" s="140"/>
      <c r="V30" s="140"/>
    </row>
    <row r="31" spans="2:22">
      <c r="B31" s="109" t="s">
        <v>943</v>
      </c>
      <c r="C31" s="82" t="s">
        <v>944</v>
      </c>
      <c r="D31" s="95" t="s">
        <v>911</v>
      </c>
      <c r="E31" s="95" t="s">
        <v>945</v>
      </c>
      <c r="F31" s="95" t="s">
        <v>606</v>
      </c>
      <c r="G31" s="82" t="s">
        <v>928</v>
      </c>
      <c r="H31" s="82"/>
      <c r="I31" s="113">
        <v>41840</v>
      </c>
      <c r="J31" s="91">
        <v>1.52</v>
      </c>
      <c r="K31" s="95" t="s">
        <v>169</v>
      </c>
      <c r="L31" s="96">
        <v>5.1299999999999998E-2</v>
      </c>
      <c r="M31" s="90">
        <v>0.4864</v>
      </c>
      <c r="N31" s="89">
        <v>703.74999999999989</v>
      </c>
      <c r="O31" s="91">
        <v>56</v>
      </c>
      <c r="P31" s="89">
        <v>1.4384699999999997</v>
      </c>
      <c r="Q31" s="90">
        <v>2.4283852371706807E-5</v>
      </c>
      <c r="R31" s="90">
        <v>8.2595282061392482E-4</v>
      </c>
      <c r="S31" s="90">
        <f>P31/'סכום נכסי הקרן'!$C$42</f>
        <v>1.1687435734855622E-5</v>
      </c>
      <c r="T31" s="140"/>
      <c r="U31" s="140"/>
      <c r="V31" s="140"/>
    </row>
    <row r="32" spans="2:22">
      <c r="B32" s="110"/>
      <c r="C32" s="82"/>
      <c r="D32" s="82"/>
      <c r="E32" s="82"/>
      <c r="F32" s="82"/>
      <c r="G32" s="82"/>
      <c r="H32" s="82"/>
      <c r="I32" s="82"/>
      <c r="J32" s="91"/>
      <c r="K32" s="82"/>
      <c r="L32" s="82"/>
      <c r="M32" s="90"/>
      <c r="N32" s="89"/>
      <c r="O32" s="91"/>
      <c r="P32" s="82"/>
      <c r="Q32" s="82"/>
      <c r="R32" s="90"/>
      <c r="S32" s="82"/>
      <c r="T32" s="140"/>
      <c r="U32" s="140"/>
      <c r="V32" s="140"/>
    </row>
    <row r="33" spans="2:22" s="98" customFormat="1">
      <c r="B33" s="128" t="s">
        <v>237</v>
      </c>
      <c r="C33" s="84"/>
      <c r="D33" s="84"/>
      <c r="E33" s="84"/>
      <c r="F33" s="84"/>
      <c r="G33" s="84"/>
      <c r="H33" s="84"/>
      <c r="I33" s="84"/>
      <c r="J33" s="94">
        <v>2.7000000000000006</v>
      </c>
      <c r="K33" s="84"/>
      <c r="L33" s="84"/>
      <c r="M33" s="93">
        <v>4.5399999999999989E-2</v>
      </c>
      <c r="N33" s="92"/>
      <c r="O33" s="94"/>
      <c r="P33" s="92">
        <v>51.664429999999996</v>
      </c>
      <c r="Q33" s="84"/>
      <c r="R33" s="93">
        <v>2.9665117579032362E-2</v>
      </c>
      <c r="S33" s="93">
        <f>P33/'סכום נכסי הקרן'!$C$42</f>
        <v>4.1976871634649796E-4</v>
      </c>
      <c r="T33" s="139"/>
      <c r="U33" s="139"/>
      <c r="V33" s="139"/>
    </row>
    <row r="34" spans="2:22">
      <c r="B34" s="108" t="s">
        <v>70</v>
      </c>
      <c r="C34" s="84"/>
      <c r="D34" s="84"/>
      <c r="E34" s="84"/>
      <c r="F34" s="84"/>
      <c r="G34" s="84"/>
      <c r="H34" s="84"/>
      <c r="I34" s="84"/>
      <c r="J34" s="94">
        <v>2.7000000000000006</v>
      </c>
      <c r="K34" s="84"/>
      <c r="L34" s="84"/>
      <c r="M34" s="93">
        <v>4.5399999999999989E-2</v>
      </c>
      <c r="N34" s="92"/>
      <c r="O34" s="94"/>
      <c r="P34" s="92">
        <v>51.664429999999996</v>
      </c>
      <c r="Q34" s="84"/>
      <c r="R34" s="93">
        <v>2.9665117579032362E-2</v>
      </c>
      <c r="S34" s="93">
        <f>P34/'סכום נכסי הקרן'!$C$42</f>
        <v>4.1976871634649796E-4</v>
      </c>
      <c r="T34" s="140"/>
      <c r="U34" s="140"/>
      <c r="V34" s="140"/>
    </row>
    <row r="35" spans="2:22">
      <c r="B35" s="109" t="s">
        <v>946</v>
      </c>
      <c r="C35" s="82" t="s">
        <v>947</v>
      </c>
      <c r="D35" s="95" t="s">
        <v>911</v>
      </c>
      <c r="E35" s="95"/>
      <c r="F35" s="95" t="s">
        <v>782</v>
      </c>
      <c r="G35" s="82" t="s">
        <v>948</v>
      </c>
      <c r="H35" s="82" t="s">
        <v>949</v>
      </c>
      <c r="I35" s="113">
        <v>42135</v>
      </c>
      <c r="J35" s="91">
        <v>2.7000000000000006</v>
      </c>
      <c r="K35" s="95" t="s">
        <v>169</v>
      </c>
      <c r="L35" s="96">
        <v>0.06</v>
      </c>
      <c r="M35" s="90">
        <v>4.5399999999999989E-2</v>
      </c>
      <c r="N35" s="89">
        <v>13409.099999999999</v>
      </c>
      <c r="O35" s="91">
        <v>105.56</v>
      </c>
      <c r="P35" s="89">
        <v>51.664429999999996</v>
      </c>
      <c r="Q35" s="90">
        <v>1.6253454545454544E-5</v>
      </c>
      <c r="R35" s="90">
        <v>2.9665117579032362E-2</v>
      </c>
      <c r="S35" s="90">
        <f>P35/'סכום נכסי הקרן'!$C$42</f>
        <v>4.1976871634649796E-4</v>
      </c>
      <c r="T35" s="140"/>
      <c r="U35" s="140"/>
      <c r="V35" s="140"/>
    </row>
    <row r="36" spans="2:22">
      <c r="B36" s="111"/>
      <c r="C36" s="112"/>
      <c r="D36" s="112"/>
      <c r="E36" s="112"/>
      <c r="F36" s="112"/>
      <c r="G36" s="112"/>
      <c r="H36" s="112"/>
      <c r="I36" s="112"/>
      <c r="J36" s="114"/>
      <c r="K36" s="112"/>
      <c r="L36" s="112"/>
      <c r="M36" s="115"/>
      <c r="N36" s="116"/>
      <c r="O36" s="114"/>
      <c r="P36" s="112"/>
      <c r="Q36" s="112"/>
      <c r="R36" s="115"/>
      <c r="S36" s="112"/>
      <c r="T36" s="140"/>
      <c r="U36" s="140"/>
      <c r="V36" s="140"/>
    </row>
    <row r="37" spans="2:2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140"/>
      <c r="U37" s="140"/>
      <c r="V37" s="140"/>
    </row>
    <row r="38" spans="2:2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140"/>
      <c r="U38" s="140"/>
      <c r="V38" s="140"/>
    </row>
    <row r="39" spans="2:22">
      <c r="B39" s="97" t="s">
        <v>257</v>
      </c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140"/>
      <c r="U39" s="140"/>
      <c r="V39" s="140"/>
    </row>
    <row r="40" spans="2:22">
      <c r="B40" s="97" t="s">
        <v>117</v>
      </c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140"/>
      <c r="U40" s="140"/>
      <c r="V40" s="140"/>
    </row>
    <row r="41" spans="2:22">
      <c r="B41" s="97" t="s">
        <v>240</v>
      </c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140"/>
      <c r="U41" s="140"/>
      <c r="V41" s="140"/>
    </row>
    <row r="42" spans="2:22">
      <c r="B42" s="97" t="s">
        <v>248</v>
      </c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140"/>
      <c r="U42" s="140"/>
      <c r="V42" s="140"/>
    </row>
    <row r="43" spans="2:2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140"/>
      <c r="U43" s="140"/>
      <c r="V43" s="140"/>
    </row>
    <row r="44" spans="2:2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140"/>
      <c r="U44" s="140"/>
      <c r="V44" s="140"/>
    </row>
    <row r="45" spans="2:2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140"/>
      <c r="U45" s="140"/>
      <c r="V45" s="140"/>
    </row>
    <row r="46" spans="2:2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140"/>
      <c r="U46" s="140"/>
      <c r="V46" s="140"/>
    </row>
    <row r="47" spans="2:2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140"/>
      <c r="U47" s="140"/>
      <c r="V47" s="140"/>
    </row>
    <row r="48" spans="2:2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140"/>
      <c r="U48" s="140"/>
      <c r="V48" s="140"/>
    </row>
    <row r="49" spans="2:2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140"/>
      <c r="U49" s="140"/>
      <c r="V49" s="140"/>
    </row>
    <row r="50" spans="2:2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140"/>
      <c r="U50" s="140"/>
      <c r="V50" s="140"/>
    </row>
    <row r="51" spans="2:2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140"/>
      <c r="U51" s="140"/>
      <c r="V51" s="140"/>
    </row>
    <row r="52" spans="2:2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140"/>
      <c r="U52" s="140"/>
      <c r="V52" s="140"/>
    </row>
    <row r="53" spans="2:2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140"/>
      <c r="U53" s="140"/>
      <c r="V53" s="140"/>
    </row>
    <row r="54" spans="2:2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140"/>
      <c r="U54" s="140"/>
      <c r="V54" s="140"/>
    </row>
    <row r="55" spans="2:2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140"/>
      <c r="U55" s="140"/>
      <c r="V55" s="140"/>
    </row>
    <row r="56" spans="2:2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140"/>
      <c r="U56" s="140"/>
      <c r="V56" s="140"/>
    </row>
    <row r="57" spans="2:2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</row>
    <row r="58" spans="2:2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</row>
    <row r="59" spans="2:2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</row>
    <row r="60" spans="2:2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</row>
    <row r="61" spans="2:2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</row>
    <row r="62" spans="2:2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</row>
    <row r="63" spans="2:2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</row>
    <row r="64" spans="2:2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</row>
    <row r="65" spans="2:19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</row>
    <row r="66" spans="2:19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</row>
    <row r="67" spans="2:19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</row>
    <row r="68" spans="2:19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</row>
    <row r="69" spans="2:19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</row>
    <row r="70" spans="2:19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</row>
    <row r="71" spans="2:19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</row>
    <row r="72" spans="2:19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</row>
    <row r="73" spans="2:19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</row>
    <row r="74" spans="2:19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</row>
    <row r="75" spans="2:19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</row>
    <row r="76" spans="2:19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</row>
    <row r="77" spans="2:19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</row>
    <row r="78" spans="2:19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</row>
    <row r="79" spans="2:19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</row>
    <row r="80" spans="2:19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</row>
    <row r="81" spans="2:19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</row>
    <row r="82" spans="2:19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</row>
    <row r="83" spans="2:19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</row>
    <row r="84" spans="2:19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</row>
    <row r="85" spans="2:19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</row>
    <row r="86" spans="2:19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</row>
    <row r="87" spans="2:19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</row>
    <row r="88" spans="2:19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</row>
    <row r="89" spans="2:19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</row>
    <row r="90" spans="2:19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</row>
    <row r="91" spans="2:19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</row>
    <row r="92" spans="2:19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</row>
    <row r="93" spans="2:19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</row>
    <row r="94" spans="2:19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</row>
    <row r="95" spans="2:19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</row>
    <row r="96" spans="2:19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</row>
    <row r="97" spans="2:19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</row>
    <row r="98" spans="2:19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</row>
    <row r="99" spans="2:19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</row>
    <row r="100" spans="2:19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</row>
    <row r="101" spans="2:19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</row>
    <row r="102" spans="2:19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</row>
    <row r="103" spans="2:19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</row>
    <row r="104" spans="2:19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</row>
    <row r="105" spans="2:19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</row>
    <row r="106" spans="2:19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</row>
    <row r="107" spans="2:19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</row>
    <row r="108" spans="2:19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</row>
    <row r="109" spans="2:19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</row>
    <row r="110" spans="2:19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</row>
    <row r="111" spans="2:19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</row>
    <row r="112" spans="2:19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</row>
    <row r="113" spans="2:19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</row>
    <row r="114" spans="2:19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</row>
    <row r="115" spans="2:19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</row>
    <row r="116" spans="2:19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</row>
    <row r="117" spans="2:19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</row>
    <row r="118" spans="2:19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</row>
    <row r="119" spans="2:19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</row>
    <row r="120" spans="2:19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</row>
    <row r="121" spans="2:19"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</row>
    <row r="122" spans="2:19"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</row>
    <row r="123" spans="2:19"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</row>
    <row r="124" spans="2:19"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</row>
    <row r="125" spans="2:19"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</row>
    <row r="126" spans="2:19"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</row>
    <row r="127" spans="2:19"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</row>
    <row r="128" spans="2:19"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</row>
    <row r="129" spans="2:19"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</row>
    <row r="130" spans="2:19"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</row>
    <row r="131" spans="2:19"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</row>
    <row r="132" spans="2:19"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</row>
    <row r="133" spans="2:19">
      <c r="B133" s="81"/>
      <c r="C133" s="81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</row>
    <row r="134" spans="2:19">
      <c r="B134" s="81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</row>
    <row r="135" spans="2:19">
      <c r="B135" s="81"/>
      <c r="C135" s="81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</row>
    <row r="136" spans="2:19">
      <c r="C136" s="1"/>
      <c r="D136" s="1"/>
      <c r="E136" s="1"/>
    </row>
    <row r="137" spans="2:19">
      <c r="C137" s="1"/>
      <c r="D137" s="1"/>
      <c r="E137" s="1"/>
    </row>
    <row r="138" spans="2:19">
      <c r="C138" s="1"/>
      <c r="D138" s="1"/>
      <c r="E138" s="1"/>
    </row>
    <row r="139" spans="2:19">
      <c r="C139" s="1"/>
      <c r="D139" s="1"/>
      <c r="E139" s="1"/>
    </row>
    <row r="140" spans="2:19">
      <c r="C140" s="1"/>
      <c r="D140" s="1"/>
      <c r="E140" s="1"/>
    </row>
    <row r="141" spans="2:19">
      <c r="C141" s="1"/>
      <c r="D141" s="1"/>
      <c r="E141" s="1"/>
    </row>
    <row r="142" spans="2:19">
      <c r="C142" s="1"/>
      <c r="D142" s="1"/>
      <c r="E142" s="1"/>
    </row>
    <row r="143" spans="2:19">
      <c r="C143" s="1"/>
      <c r="D143" s="1"/>
      <c r="E143" s="1"/>
    </row>
    <row r="144" spans="2:19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5"/>
    </row>
    <row r="539" spans="2:5">
      <c r="B539" s="45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2:B38 B43:B135">
    <cfRule type="cellIs" dxfId="10" priority="1" operator="equal">
      <formula>"NR3"</formula>
    </cfRule>
  </conditionalFormatting>
  <dataValidations count="1">
    <dataValidation allowBlank="1" showInputMessage="1" showErrorMessage="1" sqref="C5:C1048576 A1:B1048576 AH32:XFD35 D36:XFD1048576 D32:AF35 D1:XFD31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S405"/>
  <sheetViews>
    <sheetView rightToLeft="1" zoomScale="90" zoomScaleNormal="90" workbookViewId="0">
      <selection activeCell="E27" sqref="E27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7109375" style="2" bestFit="1" customWidth="1"/>
    <col min="4" max="4" width="5.7109375" style="2" bestFit="1" customWidth="1"/>
    <col min="5" max="5" width="11.28515625" style="2" bestFit="1" customWidth="1"/>
    <col min="6" max="6" width="12.140625" style="1" bestFit="1" customWidth="1"/>
    <col min="7" max="7" width="12" style="1" bestFit="1" customWidth="1"/>
    <col min="8" max="8" width="10.140625" style="1" bestFit="1" customWidth="1"/>
    <col min="9" max="9" width="9" style="1" bestFit="1" customWidth="1"/>
    <col min="10" max="10" width="8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97">
      <c r="B1" s="58" t="s">
        <v>185</v>
      </c>
      <c r="C1" s="80" t="s" vm="1">
        <v>258</v>
      </c>
    </row>
    <row r="2" spans="2:97">
      <c r="B2" s="58" t="s">
        <v>184</v>
      </c>
      <c r="C2" s="80" t="s">
        <v>259</v>
      </c>
    </row>
    <row r="3" spans="2:97">
      <c r="B3" s="58" t="s">
        <v>186</v>
      </c>
      <c r="C3" s="80" t="s">
        <v>260</v>
      </c>
    </row>
    <row r="4" spans="2:97">
      <c r="B4" s="58" t="s">
        <v>187</v>
      </c>
      <c r="C4" s="80">
        <v>2208</v>
      </c>
    </row>
    <row r="6" spans="2:97" ht="26.25" customHeight="1">
      <c r="B6" s="161" t="s">
        <v>216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3"/>
    </row>
    <row r="7" spans="2:97" ht="26.25" customHeight="1">
      <c r="B7" s="161" t="s">
        <v>93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3"/>
    </row>
    <row r="8" spans="2:97" s="3" customFormat="1" ht="63">
      <c r="B8" s="23" t="s">
        <v>121</v>
      </c>
      <c r="C8" s="31" t="s">
        <v>46</v>
      </c>
      <c r="D8" s="31" t="s">
        <v>123</v>
      </c>
      <c r="E8" s="31" t="s">
        <v>122</v>
      </c>
      <c r="F8" s="31" t="s">
        <v>66</v>
      </c>
      <c r="G8" s="31" t="s">
        <v>105</v>
      </c>
      <c r="H8" s="31" t="s">
        <v>242</v>
      </c>
      <c r="I8" s="31" t="s">
        <v>241</v>
      </c>
      <c r="J8" s="31" t="s">
        <v>114</v>
      </c>
      <c r="K8" s="31" t="s">
        <v>60</v>
      </c>
      <c r="L8" s="31" t="s">
        <v>188</v>
      </c>
      <c r="M8" s="32" t="s">
        <v>190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CS8" s="1"/>
    </row>
    <row r="9" spans="2:97" s="3" customFormat="1" ht="14.25" customHeight="1">
      <c r="B9" s="16"/>
      <c r="C9" s="33"/>
      <c r="D9" s="17"/>
      <c r="E9" s="17"/>
      <c r="F9" s="33"/>
      <c r="G9" s="33"/>
      <c r="H9" s="33" t="s">
        <v>249</v>
      </c>
      <c r="I9" s="33"/>
      <c r="J9" s="33" t="s">
        <v>245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CS9" s="1"/>
    </row>
    <row r="10" spans="2:9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CS10" s="1"/>
    </row>
    <row r="11" spans="2:97" s="4" customFormat="1" ht="18" customHeight="1">
      <c r="B11" s="120" t="s">
        <v>31</v>
      </c>
      <c r="C11" s="121"/>
      <c r="D11" s="121"/>
      <c r="E11" s="121"/>
      <c r="F11" s="121"/>
      <c r="G11" s="121"/>
      <c r="H11" s="122"/>
      <c r="I11" s="122"/>
      <c r="J11" s="122">
        <v>339.92448999999993</v>
      </c>
      <c r="K11" s="121"/>
      <c r="L11" s="123">
        <v>1</v>
      </c>
      <c r="M11" s="123">
        <f>J11/'סכום נכסי הקרן'!$C$42</f>
        <v>2.7618550484741237E-3</v>
      </c>
      <c r="N11" s="139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98"/>
      <c r="BW11" s="98"/>
      <c r="BX11" s="98"/>
      <c r="CS11" s="98"/>
    </row>
    <row r="12" spans="2:97" s="98" customFormat="1" ht="17.25" customHeight="1">
      <c r="B12" s="124" t="s">
        <v>238</v>
      </c>
      <c r="C12" s="121"/>
      <c r="D12" s="121"/>
      <c r="E12" s="121"/>
      <c r="F12" s="121"/>
      <c r="G12" s="121"/>
      <c r="H12" s="122"/>
      <c r="I12" s="122"/>
      <c r="J12" s="122">
        <v>2.9095399999999993</v>
      </c>
      <c r="K12" s="121"/>
      <c r="L12" s="123">
        <v>8.5593715239522753E-3</v>
      </c>
      <c r="M12" s="123">
        <f>J12/'סכום נכסי הקרן'!$C$42</f>
        <v>2.3639743455193247E-5</v>
      </c>
      <c r="N12" s="139"/>
    </row>
    <row r="13" spans="2:97">
      <c r="B13" s="101" t="s">
        <v>238</v>
      </c>
      <c r="C13" s="84"/>
      <c r="D13" s="84"/>
      <c r="E13" s="84"/>
      <c r="F13" s="84"/>
      <c r="G13" s="84"/>
      <c r="H13" s="92"/>
      <c r="I13" s="92"/>
      <c r="J13" s="92">
        <v>2.9095399999999993</v>
      </c>
      <c r="K13" s="84"/>
      <c r="L13" s="93">
        <v>8.5593715239522753E-3</v>
      </c>
      <c r="M13" s="93">
        <f>J13/'סכום נכסי הקרן'!$C$42</f>
        <v>2.3639743455193247E-5</v>
      </c>
      <c r="N13" s="140"/>
    </row>
    <row r="14" spans="2:97">
      <c r="B14" s="88" t="s">
        <v>950</v>
      </c>
      <c r="C14" s="82">
        <v>5992</v>
      </c>
      <c r="D14" s="95" t="s">
        <v>29</v>
      </c>
      <c r="E14" s="95" t="s">
        <v>927</v>
      </c>
      <c r="F14" s="95" t="s">
        <v>410</v>
      </c>
      <c r="G14" s="95" t="s">
        <v>170</v>
      </c>
      <c r="H14" s="89">
        <v>220.99999999999997</v>
      </c>
      <c r="I14" s="89">
        <v>0</v>
      </c>
      <c r="J14" s="89">
        <v>1.2999999999999999E-4</v>
      </c>
      <c r="K14" s="90">
        <v>8.0952380952380949E-6</v>
      </c>
      <c r="L14" s="90">
        <v>0</v>
      </c>
      <c r="M14" s="90">
        <f>J14/'סכום נכסי הקרן'!$C$42</f>
        <v>1.0562379789159531E-9</v>
      </c>
      <c r="N14" s="140"/>
    </row>
    <row r="15" spans="2:97">
      <c r="B15" s="88" t="s">
        <v>952</v>
      </c>
      <c r="C15" s="82" t="s">
        <v>953</v>
      </c>
      <c r="D15" s="95" t="s">
        <v>29</v>
      </c>
      <c r="E15" s="95" t="s">
        <v>945</v>
      </c>
      <c r="F15" s="95" t="s">
        <v>606</v>
      </c>
      <c r="G15" s="95" t="s">
        <v>169</v>
      </c>
      <c r="H15" s="89">
        <v>49.789999999999992</v>
      </c>
      <c r="I15" s="89">
        <v>1600.441</v>
      </c>
      <c r="J15" s="89">
        <v>2.9085399999999995</v>
      </c>
      <c r="K15" s="90">
        <v>5.0779569086881637E-6</v>
      </c>
      <c r="L15" s="90">
        <v>8.5564296941358954E-3</v>
      </c>
      <c r="M15" s="90">
        <f>J15/'סכום נכסי הקרן'!$C$42</f>
        <v>2.3631618547663123E-5</v>
      </c>
      <c r="N15" s="140"/>
    </row>
    <row r="16" spans="2:97">
      <c r="B16" s="85"/>
      <c r="C16" s="82"/>
      <c r="D16" s="82"/>
      <c r="E16" s="82"/>
      <c r="F16" s="82"/>
      <c r="G16" s="82"/>
      <c r="H16" s="89"/>
      <c r="I16" s="89"/>
      <c r="J16" s="82"/>
      <c r="K16" s="82"/>
      <c r="L16" s="90"/>
      <c r="M16" s="82"/>
      <c r="N16" s="140"/>
    </row>
    <row r="17" spans="2:14" s="98" customFormat="1">
      <c r="B17" s="124" t="s">
        <v>237</v>
      </c>
      <c r="C17" s="121"/>
      <c r="D17" s="121"/>
      <c r="E17" s="121"/>
      <c r="F17" s="121"/>
      <c r="G17" s="121"/>
      <c r="H17" s="122"/>
      <c r="I17" s="122"/>
      <c r="J17" s="122">
        <v>337.01495</v>
      </c>
      <c r="K17" s="121"/>
      <c r="L17" s="123">
        <v>0.99144062847604786</v>
      </c>
      <c r="M17" s="123">
        <f>J17/'סכום נכסי הקרן'!$C$42</f>
        <v>2.7382153050189311E-3</v>
      </c>
      <c r="N17" s="139"/>
    </row>
    <row r="18" spans="2:14">
      <c r="B18" s="101" t="s">
        <v>64</v>
      </c>
      <c r="C18" s="84"/>
      <c r="D18" s="84"/>
      <c r="E18" s="84"/>
      <c r="F18" s="84"/>
      <c r="G18" s="84"/>
      <c r="H18" s="92"/>
      <c r="I18" s="92"/>
      <c r="J18" s="92">
        <v>337.01495</v>
      </c>
      <c r="K18" s="84"/>
      <c r="L18" s="93">
        <v>0.99144062847604786</v>
      </c>
      <c r="M18" s="93">
        <f>J18/'סכום נכסי הקרן'!$C$42</f>
        <v>2.7382153050189311E-3</v>
      </c>
      <c r="N18" s="140"/>
    </row>
    <row r="19" spans="2:14">
      <c r="B19" s="88" t="s">
        <v>954</v>
      </c>
      <c r="C19" s="82">
        <v>5691</v>
      </c>
      <c r="D19" s="95" t="s">
        <v>29</v>
      </c>
      <c r="E19" s="95"/>
      <c r="F19" s="95" t="s">
        <v>690</v>
      </c>
      <c r="G19" s="95" t="s">
        <v>169</v>
      </c>
      <c r="H19" s="89">
        <v>35268.499999999993</v>
      </c>
      <c r="I19" s="89">
        <v>106.5224</v>
      </c>
      <c r="J19" s="89">
        <v>137.12630999999996</v>
      </c>
      <c r="K19" s="90">
        <v>4.0148149850101729E-4</v>
      </c>
      <c r="L19" s="90">
        <v>0.40340226736826168</v>
      </c>
      <c r="M19" s="90">
        <f>J19/'סכום נכסי הקרן'!$C$42</f>
        <v>1.1141385886969416E-3</v>
      </c>
      <c r="N19" s="140"/>
    </row>
    <row r="20" spans="2:14">
      <c r="B20" s="88" t="s">
        <v>955</v>
      </c>
      <c r="C20" s="82">
        <v>4811</v>
      </c>
      <c r="D20" s="95" t="s">
        <v>29</v>
      </c>
      <c r="E20" s="95"/>
      <c r="F20" s="95" t="s">
        <v>690</v>
      </c>
      <c r="G20" s="95" t="s">
        <v>169</v>
      </c>
      <c r="H20" s="89">
        <v>7961.9999999999991</v>
      </c>
      <c r="I20" s="89">
        <v>336.33730000000003</v>
      </c>
      <c r="J20" s="89">
        <v>97.744009999999975</v>
      </c>
      <c r="K20" s="90">
        <v>4.1104315032490431E-4</v>
      </c>
      <c r="L20" s="90">
        <v>0.28754624299061238</v>
      </c>
      <c r="M20" s="90">
        <f>J20/'סכום נכסי הקרן'!$C$42</f>
        <v>7.9416104287338999E-4</v>
      </c>
      <c r="N20" s="140"/>
    </row>
    <row r="21" spans="2:14">
      <c r="B21" s="88" t="s">
        <v>956</v>
      </c>
      <c r="C21" s="82">
        <v>5356</v>
      </c>
      <c r="D21" s="95" t="s">
        <v>29</v>
      </c>
      <c r="E21" s="95"/>
      <c r="F21" s="95" t="s">
        <v>690</v>
      </c>
      <c r="G21" s="95" t="s">
        <v>169</v>
      </c>
      <c r="H21" s="89">
        <v>10101.999999999998</v>
      </c>
      <c r="I21" s="89">
        <v>277.02269999999999</v>
      </c>
      <c r="J21" s="89">
        <v>102.14462999999998</v>
      </c>
      <c r="K21" s="90">
        <v>4.2628154315366845E-4</v>
      </c>
      <c r="L21" s="90">
        <v>0.30049211811717358</v>
      </c>
      <c r="M21" s="90">
        <f>J21/'סכום נכסי הקרן'!$C$42</f>
        <v>8.2991567344859862E-4</v>
      </c>
      <c r="N21" s="140"/>
    </row>
    <row r="22" spans="2:14">
      <c r="B22" s="85"/>
      <c r="C22" s="82"/>
      <c r="D22" s="82"/>
      <c r="E22" s="82"/>
      <c r="F22" s="82"/>
      <c r="G22" s="82"/>
      <c r="H22" s="89"/>
      <c r="I22" s="89"/>
      <c r="J22" s="82"/>
      <c r="K22" s="82"/>
      <c r="L22" s="90"/>
      <c r="M22" s="82"/>
      <c r="N22" s="140"/>
    </row>
    <row r="23" spans="2:14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140"/>
    </row>
    <row r="24" spans="2:14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140"/>
    </row>
    <row r="25" spans="2:14">
      <c r="B25" s="97" t="s">
        <v>257</v>
      </c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140"/>
    </row>
    <row r="26" spans="2:14">
      <c r="B26" s="97" t="s">
        <v>117</v>
      </c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140"/>
    </row>
    <row r="27" spans="2:14">
      <c r="B27" s="97" t="s">
        <v>240</v>
      </c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140"/>
    </row>
    <row r="28" spans="2:14">
      <c r="B28" s="97" t="s">
        <v>248</v>
      </c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</row>
    <row r="29" spans="2:14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</row>
    <row r="30" spans="2:14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</row>
    <row r="31" spans="2:14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</row>
    <row r="32" spans="2:14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</row>
    <row r="33" spans="2:13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</row>
    <row r="34" spans="2:13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</row>
    <row r="35" spans="2:13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</row>
    <row r="36" spans="2:13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</row>
    <row r="37" spans="2:13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</row>
    <row r="38" spans="2:13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</row>
    <row r="39" spans="2:13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</row>
    <row r="40" spans="2:13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</row>
    <row r="41" spans="2:13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</row>
    <row r="42" spans="2:13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</row>
    <row r="43" spans="2:13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</row>
    <row r="44" spans="2:13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</row>
    <row r="46" spans="2:13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</row>
    <row r="47" spans="2:13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</row>
    <row r="48" spans="2:13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</row>
    <row r="49" spans="2:13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</row>
    <row r="50" spans="2:13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</row>
    <row r="51" spans="2:13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</row>
    <row r="52" spans="2:13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</row>
    <row r="53" spans="2:13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</row>
    <row r="54" spans="2:13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</row>
    <row r="55" spans="2:13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</row>
    <row r="56" spans="2:13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</row>
    <row r="57" spans="2:13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</row>
    <row r="58" spans="2:13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</row>
    <row r="59" spans="2:13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</row>
    <row r="60" spans="2:13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</row>
    <row r="61" spans="2:13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</row>
    <row r="62" spans="2:13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</row>
    <row r="63" spans="2:13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</row>
    <row r="64" spans="2:13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</row>
    <row r="65" spans="2:13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</row>
    <row r="66" spans="2:13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</row>
    <row r="67" spans="2:13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</row>
    <row r="68" spans="2:13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</row>
    <row r="69" spans="2:13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</row>
    <row r="70" spans="2:13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</row>
    <row r="71" spans="2:13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</row>
    <row r="72" spans="2:13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</row>
    <row r="73" spans="2:13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</row>
    <row r="74" spans="2:13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</row>
    <row r="75" spans="2:13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</row>
    <row r="76" spans="2:13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</row>
    <row r="77" spans="2:13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</row>
    <row r="78" spans="2:13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</row>
    <row r="79" spans="2:13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</row>
    <row r="80" spans="2:13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</row>
    <row r="81" spans="2:13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</row>
    <row r="82" spans="2:13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</row>
    <row r="83" spans="2:13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</row>
    <row r="84" spans="2:13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</row>
    <row r="85" spans="2:13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</row>
    <row r="86" spans="2:13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</row>
    <row r="87" spans="2:13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</row>
    <row r="88" spans="2:13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</row>
    <row r="89" spans="2:13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</row>
    <row r="90" spans="2:13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</row>
    <row r="91" spans="2:13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</row>
    <row r="92" spans="2:13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</row>
    <row r="93" spans="2:13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</row>
    <row r="94" spans="2:13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</row>
    <row r="95" spans="2:13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</row>
    <row r="96" spans="2:13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</row>
    <row r="97" spans="2:13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</row>
    <row r="98" spans="2:13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</row>
    <row r="99" spans="2:13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</row>
    <row r="100" spans="2:13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</row>
    <row r="101" spans="2:13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</row>
    <row r="102" spans="2:13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</row>
    <row r="103" spans="2:13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</row>
    <row r="104" spans="2:13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</row>
    <row r="105" spans="2:13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</row>
    <row r="106" spans="2:13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</row>
    <row r="107" spans="2:13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</row>
    <row r="108" spans="2:13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</row>
    <row r="109" spans="2:13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</row>
    <row r="110" spans="2:13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</row>
    <row r="111" spans="2:13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</row>
    <row r="112" spans="2:13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</row>
    <row r="113" spans="2:13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</row>
    <row r="114" spans="2:13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</row>
    <row r="115" spans="2:13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</row>
    <row r="116" spans="2:13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</row>
    <row r="117" spans="2:13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</row>
    <row r="118" spans="2:13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</row>
    <row r="119" spans="2:13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</row>
    <row r="120" spans="2:13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</row>
    <row r="121" spans="2:13"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5"/>
      <c r="C403" s="1"/>
      <c r="D403" s="1"/>
      <c r="E403" s="1"/>
    </row>
    <row r="404" spans="2:5">
      <c r="B404" s="45"/>
      <c r="C404" s="1"/>
      <c r="D404" s="1"/>
      <c r="E404" s="1"/>
    </row>
    <row r="405" spans="2:5">
      <c r="B405" s="3"/>
      <c r="C405" s="1"/>
      <c r="D405" s="1"/>
      <c r="E405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AG21:XFD24 C5:C1048576 A1:B1048576 D1:XFD20 D21:AE24 D25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O637"/>
  <sheetViews>
    <sheetView rightToLeft="1" zoomScale="90" zoomScaleNormal="90" workbookViewId="0">
      <selection activeCell="C21" sqref="C21"/>
    </sheetView>
  </sheetViews>
  <sheetFormatPr defaultColWidth="9.140625" defaultRowHeight="18"/>
  <cols>
    <col min="1" max="1" width="6.28515625" style="1" customWidth="1"/>
    <col min="2" max="2" width="44" style="2" bestFit="1" customWidth="1"/>
    <col min="3" max="3" width="41.7109375" style="2" bestFit="1" customWidth="1"/>
    <col min="4" max="4" width="12.28515625" style="1" bestFit="1" customWidth="1"/>
    <col min="5" max="5" width="11.28515625" style="1" bestFit="1" customWidth="1"/>
    <col min="6" max="6" width="10.140625" style="1" bestFit="1" customWidth="1"/>
    <col min="7" max="7" width="7.28515625" style="1" bestFit="1" customWidth="1"/>
    <col min="8" max="9" width="9" style="1" bestFit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3" width="6.85546875" style="1" customWidth="1"/>
    <col min="14" max="14" width="6.42578125" style="1" customWidth="1"/>
    <col min="15" max="15" width="6.7109375" style="1" customWidth="1"/>
    <col min="16" max="16" width="7.28515625" style="1" customWidth="1"/>
    <col min="17" max="28" width="5.7109375" style="1" customWidth="1"/>
    <col min="29" max="16384" width="9.140625" style="1"/>
  </cols>
  <sheetData>
    <row r="1" spans="2:41">
      <c r="B1" s="58" t="s">
        <v>185</v>
      </c>
      <c r="C1" s="80" t="s" vm="1">
        <v>258</v>
      </c>
    </row>
    <row r="2" spans="2:41">
      <c r="B2" s="58" t="s">
        <v>184</v>
      </c>
      <c r="C2" s="80" t="s">
        <v>259</v>
      </c>
    </row>
    <row r="3" spans="2:41">
      <c r="B3" s="58" t="s">
        <v>186</v>
      </c>
      <c r="C3" s="80" t="s">
        <v>260</v>
      </c>
    </row>
    <row r="4" spans="2:41">
      <c r="B4" s="58" t="s">
        <v>187</v>
      </c>
      <c r="C4" s="80">
        <v>2208</v>
      </c>
    </row>
    <row r="6" spans="2:41" ht="26.25" customHeight="1">
      <c r="B6" s="161" t="s">
        <v>216</v>
      </c>
      <c r="C6" s="162"/>
      <c r="D6" s="162"/>
      <c r="E6" s="162"/>
      <c r="F6" s="162"/>
      <c r="G6" s="162"/>
      <c r="H6" s="162"/>
      <c r="I6" s="162"/>
      <c r="J6" s="162"/>
      <c r="K6" s="163"/>
    </row>
    <row r="7" spans="2:41" ht="26.25" customHeight="1">
      <c r="B7" s="161" t="s">
        <v>100</v>
      </c>
      <c r="C7" s="162"/>
      <c r="D7" s="162"/>
      <c r="E7" s="162"/>
      <c r="F7" s="162"/>
      <c r="G7" s="162"/>
      <c r="H7" s="162"/>
      <c r="I7" s="162"/>
      <c r="J7" s="162"/>
      <c r="K7" s="163"/>
    </row>
    <row r="8" spans="2:41" s="3" customFormat="1" ht="78.75">
      <c r="B8" s="23" t="s">
        <v>121</v>
      </c>
      <c r="C8" s="31" t="s">
        <v>46</v>
      </c>
      <c r="D8" s="31" t="s">
        <v>105</v>
      </c>
      <c r="E8" s="31" t="s">
        <v>106</v>
      </c>
      <c r="F8" s="31" t="s">
        <v>242</v>
      </c>
      <c r="G8" s="31" t="s">
        <v>241</v>
      </c>
      <c r="H8" s="31" t="s">
        <v>114</v>
      </c>
      <c r="I8" s="31" t="s">
        <v>60</v>
      </c>
      <c r="J8" s="31" t="s">
        <v>188</v>
      </c>
      <c r="K8" s="32" t="s">
        <v>190</v>
      </c>
      <c r="AO8" s="1"/>
    </row>
    <row r="9" spans="2:41" s="3" customFormat="1" ht="21" customHeight="1">
      <c r="B9" s="16"/>
      <c r="C9" s="17"/>
      <c r="D9" s="17"/>
      <c r="E9" s="33" t="s">
        <v>22</v>
      </c>
      <c r="F9" s="33" t="s">
        <v>249</v>
      </c>
      <c r="G9" s="33"/>
      <c r="H9" s="33" t="s">
        <v>245</v>
      </c>
      <c r="I9" s="33" t="s">
        <v>20</v>
      </c>
      <c r="J9" s="33" t="s">
        <v>20</v>
      </c>
      <c r="K9" s="34" t="s">
        <v>20</v>
      </c>
      <c r="AO9" s="1"/>
    </row>
    <row r="10" spans="2:41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AO10" s="1"/>
    </row>
    <row r="11" spans="2:41" s="138" customFormat="1" ht="18" customHeight="1">
      <c r="B11" s="99" t="s">
        <v>957</v>
      </c>
      <c r="C11" s="100"/>
      <c r="D11" s="100"/>
      <c r="E11" s="100"/>
      <c r="F11" s="102"/>
      <c r="G11" s="104"/>
      <c r="H11" s="102">
        <v>1379.2193300000001</v>
      </c>
      <c r="I11" s="100"/>
      <c r="J11" s="105">
        <v>1</v>
      </c>
      <c r="K11" s="105">
        <f>H11/'סכום נכסי הקרן'!$C$42</f>
        <v>1.120602952000781E-2</v>
      </c>
      <c r="L11" s="142"/>
      <c r="AO11" s="140"/>
    </row>
    <row r="12" spans="2:41" s="140" customFormat="1" ht="21" customHeight="1">
      <c r="B12" s="83" t="s">
        <v>958</v>
      </c>
      <c r="C12" s="84"/>
      <c r="D12" s="84"/>
      <c r="E12" s="84"/>
      <c r="F12" s="92"/>
      <c r="G12" s="94"/>
      <c r="H12" s="92">
        <v>100.41479999999999</v>
      </c>
      <c r="I12" s="84"/>
      <c r="J12" s="93">
        <v>7.2805534127773561E-2</v>
      </c>
      <c r="K12" s="93">
        <f>H12/'סכום נכסי הקרן'!$C$42</f>
        <v>8.1586096465576647E-4</v>
      </c>
      <c r="L12" s="142"/>
    </row>
    <row r="13" spans="2:41" s="140" customFormat="1">
      <c r="B13" s="101" t="s">
        <v>233</v>
      </c>
      <c r="C13" s="84"/>
      <c r="D13" s="84"/>
      <c r="E13" s="84"/>
      <c r="F13" s="92"/>
      <c r="G13" s="94"/>
      <c r="H13" s="92">
        <v>20.220629999999996</v>
      </c>
      <c r="I13" s="84"/>
      <c r="J13" s="93">
        <v>1.4660924162076523E-2</v>
      </c>
      <c r="K13" s="93">
        <f>H13/'סכום נכסי הקרן'!$C$42</f>
        <v>1.6429074895082528E-4</v>
      </c>
      <c r="L13" s="142"/>
    </row>
    <row r="14" spans="2:41" s="140" customFormat="1">
      <c r="B14" s="88" t="s">
        <v>959</v>
      </c>
      <c r="C14" s="82">
        <v>5277</v>
      </c>
      <c r="D14" s="95" t="s">
        <v>169</v>
      </c>
      <c r="E14" s="113">
        <v>42545</v>
      </c>
      <c r="F14" s="89">
        <v>6119.2099999999991</v>
      </c>
      <c r="G14" s="91">
        <v>90.533000000000001</v>
      </c>
      <c r="H14" s="89">
        <v>20.220629999999996</v>
      </c>
      <c r="I14" s="90">
        <v>8.3333333333333331E-5</v>
      </c>
      <c r="J14" s="90">
        <v>1.4660924162076523E-2</v>
      </c>
      <c r="K14" s="90">
        <f>H14/'סכום נכסי הקרן'!$C$42</f>
        <v>1.6429074895082528E-4</v>
      </c>
      <c r="L14" s="142"/>
    </row>
    <row r="15" spans="2:41" s="140" customFormat="1">
      <c r="B15" s="85"/>
      <c r="C15" s="82"/>
      <c r="D15" s="82"/>
      <c r="E15" s="82"/>
      <c r="F15" s="89"/>
      <c r="G15" s="91"/>
      <c r="H15" s="82"/>
      <c r="I15" s="82"/>
      <c r="J15" s="90"/>
      <c r="K15" s="82"/>
      <c r="L15" s="142"/>
    </row>
    <row r="16" spans="2:41" s="140" customFormat="1">
      <c r="B16" s="101" t="s">
        <v>236</v>
      </c>
      <c r="C16" s="84"/>
      <c r="D16" s="84"/>
      <c r="E16" s="84"/>
      <c r="F16" s="92"/>
      <c r="G16" s="94"/>
      <c r="H16" s="92">
        <v>80.194169999999986</v>
      </c>
      <c r="I16" s="84"/>
      <c r="J16" s="93">
        <v>5.8144609965697029E-2</v>
      </c>
      <c r="K16" s="93">
        <f>H16/'סכום נכסי הקרן'!$C$42</f>
        <v>6.5157021570494118E-4</v>
      </c>
      <c r="L16" s="142"/>
    </row>
    <row r="17" spans="2:12" s="140" customFormat="1">
      <c r="B17" s="88" t="s">
        <v>960</v>
      </c>
      <c r="C17" s="82">
        <v>5322</v>
      </c>
      <c r="D17" s="95" t="s">
        <v>171</v>
      </c>
      <c r="E17" s="113">
        <v>43191</v>
      </c>
      <c r="F17" s="89">
        <v>15024.929999999998</v>
      </c>
      <c r="G17" s="91">
        <v>108.7432</v>
      </c>
      <c r="H17" s="89">
        <v>69.52234</v>
      </c>
      <c r="I17" s="90">
        <v>1.9667272E-4</v>
      </c>
      <c r="J17" s="90">
        <v>5.0407022645194505E-2</v>
      </c>
      <c r="K17" s="90">
        <f>H17/'סכום נכסי הקרן'!$C$42</f>
        <v>5.6486258377775179E-4</v>
      </c>
      <c r="L17" s="142"/>
    </row>
    <row r="18" spans="2:12" s="140" customFormat="1">
      <c r="B18" s="88" t="s">
        <v>961</v>
      </c>
      <c r="C18" s="82">
        <v>5310</v>
      </c>
      <c r="D18" s="95" t="s">
        <v>169</v>
      </c>
      <c r="E18" s="113">
        <v>43116</v>
      </c>
      <c r="F18" s="89">
        <v>2844.1199999999994</v>
      </c>
      <c r="G18" s="91">
        <v>102.8015</v>
      </c>
      <c r="H18" s="89">
        <v>10.671829999999998</v>
      </c>
      <c r="I18" s="90">
        <v>8.6730224405408513E-5</v>
      </c>
      <c r="J18" s="90">
        <v>7.7375873205025314E-3</v>
      </c>
      <c r="K18" s="90">
        <f>H18/'סכום נכסי הקרן'!$C$42</f>
        <v>8.6707631927189499E-5</v>
      </c>
      <c r="L18" s="142"/>
    </row>
    <row r="19" spans="2:12" s="140" customFormat="1">
      <c r="B19" s="85"/>
      <c r="C19" s="82"/>
      <c r="D19" s="82"/>
      <c r="E19" s="82"/>
      <c r="F19" s="89"/>
      <c r="G19" s="91"/>
      <c r="H19" s="82"/>
      <c r="I19" s="82"/>
      <c r="J19" s="90"/>
      <c r="K19" s="82"/>
      <c r="L19" s="142"/>
    </row>
    <row r="20" spans="2:12" s="140" customFormat="1">
      <c r="B20" s="83" t="s">
        <v>962</v>
      </c>
      <c r="C20" s="84"/>
      <c r="D20" s="84"/>
      <c r="E20" s="84"/>
      <c r="F20" s="92"/>
      <c r="G20" s="94"/>
      <c r="H20" s="92">
        <v>1278.8045299999999</v>
      </c>
      <c r="I20" s="84"/>
      <c r="J20" s="93">
        <v>0.92719446587222631</v>
      </c>
      <c r="K20" s="93">
        <f>H20/'סכום נכסי הקרן'!$C$42</f>
        <v>1.0390168555352042E-2</v>
      </c>
      <c r="L20" s="142"/>
    </row>
    <row r="21" spans="2:12" s="140" customFormat="1">
      <c r="B21" s="101" t="s">
        <v>233</v>
      </c>
      <c r="C21" s="84"/>
      <c r="D21" s="84"/>
      <c r="E21" s="84"/>
      <c r="F21" s="92"/>
      <c r="G21" s="94"/>
      <c r="H21" s="92">
        <v>41.139619999999994</v>
      </c>
      <c r="I21" s="84"/>
      <c r="J21" s="93">
        <v>2.98281927356688E-2</v>
      </c>
      <c r="K21" s="93">
        <f>H21/'סכום נכסי הקרן'!$C$42</f>
        <v>3.3425560832438711E-4</v>
      </c>
      <c r="L21" s="142"/>
    </row>
    <row r="22" spans="2:12" s="140" customFormat="1" ht="16.5" customHeight="1">
      <c r="B22" s="88" t="s">
        <v>963</v>
      </c>
      <c r="C22" s="82">
        <v>5295</v>
      </c>
      <c r="D22" s="95" t="s">
        <v>169</v>
      </c>
      <c r="E22" s="113">
        <v>43003</v>
      </c>
      <c r="F22" s="89">
        <v>2182.1599999999994</v>
      </c>
      <c r="G22" s="91">
        <v>91.309399999999997</v>
      </c>
      <c r="H22" s="89">
        <v>7.272689999999999</v>
      </c>
      <c r="I22" s="90">
        <v>2.3819619759491716E-5</v>
      </c>
      <c r="J22" s="90">
        <v>5.2730481960400009E-3</v>
      </c>
      <c r="K22" s="90">
        <f>H22/'סכום נכסי הקרן'!$C$42</f>
        <v>5.9089933745248178E-5</v>
      </c>
      <c r="L22" s="142"/>
    </row>
    <row r="23" spans="2:12" s="140" customFormat="1" ht="16.5" customHeight="1">
      <c r="B23" s="88" t="s">
        <v>964</v>
      </c>
      <c r="C23" s="82">
        <v>5288</v>
      </c>
      <c r="D23" s="95" t="s">
        <v>169</v>
      </c>
      <c r="E23" s="113">
        <v>42768</v>
      </c>
      <c r="F23" s="89">
        <v>9740.409999999998</v>
      </c>
      <c r="G23" s="91">
        <v>95.258899999999997</v>
      </c>
      <c r="H23" s="89">
        <v>33.866929999999996</v>
      </c>
      <c r="I23" s="90">
        <v>6.7483937045458294E-5</v>
      </c>
      <c r="J23" s="90">
        <v>2.4555144539628801E-2</v>
      </c>
      <c r="K23" s="90">
        <f>H23/'סכום נכסי הקרן'!$C$42</f>
        <v>2.7516567457913893E-4</v>
      </c>
      <c r="L23" s="142"/>
    </row>
    <row r="24" spans="2:12" s="140" customFormat="1" ht="16.5" customHeight="1">
      <c r="B24" s="85"/>
      <c r="C24" s="82"/>
      <c r="D24" s="82"/>
      <c r="E24" s="82"/>
      <c r="F24" s="89"/>
      <c r="G24" s="91"/>
      <c r="H24" s="82"/>
      <c r="I24" s="82"/>
      <c r="J24" s="90"/>
      <c r="K24" s="82"/>
      <c r="L24" s="142"/>
    </row>
    <row r="25" spans="2:12" s="140" customFormat="1">
      <c r="B25" s="101" t="s">
        <v>235</v>
      </c>
      <c r="C25" s="84"/>
      <c r="D25" s="84"/>
      <c r="E25" s="84"/>
      <c r="F25" s="92"/>
      <c r="G25" s="94"/>
      <c r="H25" s="92">
        <v>13.914009999999998</v>
      </c>
      <c r="I25" s="84"/>
      <c r="J25" s="93">
        <v>1.0088322935555142E-2</v>
      </c>
      <c r="K25" s="93">
        <f>H25/'סכום נכסי הקרן'!$C$42</f>
        <v>1.1305004462320277E-4</v>
      </c>
      <c r="L25" s="142"/>
    </row>
    <row r="26" spans="2:12" s="140" customFormat="1">
      <c r="B26" s="88" t="s">
        <v>965</v>
      </c>
      <c r="C26" s="82">
        <v>5299</v>
      </c>
      <c r="D26" s="95" t="s">
        <v>169</v>
      </c>
      <c r="E26" s="113">
        <v>43002</v>
      </c>
      <c r="F26" s="89">
        <v>3970.0199999999995</v>
      </c>
      <c r="G26" s="91">
        <v>96.021100000000004</v>
      </c>
      <c r="H26" s="89">
        <v>13.914009999999998</v>
      </c>
      <c r="I26" s="90">
        <v>5.0439999999999998E-5</v>
      </c>
      <c r="J26" s="90">
        <v>1.0088322935555142E-2</v>
      </c>
      <c r="K26" s="90">
        <f>H26/'סכום נכסי הקרן'!$C$42</f>
        <v>1.1305004462320277E-4</v>
      </c>
      <c r="L26" s="142"/>
    </row>
    <row r="27" spans="2:12" s="140" customFormat="1">
      <c r="B27" s="85"/>
      <c r="C27" s="82"/>
      <c r="D27" s="82"/>
      <c r="E27" s="82"/>
      <c r="F27" s="89"/>
      <c r="G27" s="91"/>
      <c r="H27" s="82"/>
      <c r="I27" s="82"/>
      <c r="J27" s="90"/>
      <c r="K27" s="82"/>
      <c r="L27" s="142"/>
    </row>
    <row r="28" spans="2:12" s="140" customFormat="1">
      <c r="B28" s="101" t="s">
        <v>236</v>
      </c>
      <c r="C28" s="84"/>
      <c r="D28" s="84"/>
      <c r="E28" s="84"/>
      <c r="F28" s="92"/>
      <c r="G28" s="94"/>
      <c r="H28" s="92">
        <v>1223.7509</v>
      </c>
      <c r="I28" s="84"/>
      <c r="J28" s="93">
        <v>0.88727795020100242</v>
      </c>
      <c r="K28" s="93">
        <f>H28/'סכום נכסי הקרן'!$C$42</f>
        <v>9.9428629024044517E-3</v>
      </c>
      <c r="L28" s="142"/>
    </row>
    <row r="29" spans="2:12" s="140" customFormat="1">
      <c r="B29" s="88" t="s">
        <v>966</v>
      </c>
      <c r="C29" s="82">
        <v>5304</v>
      </c>
      <c r="D29" s="95" t="s">
        <v>171</v>
      </c>
      <c r="E29" s="113">
        <v>43080</v>
      </c>
      <c r="F29" s="89">
        <v>2647.0799999999995</v>
      </c>
      <c r="G29" s="91">
        <v>100.8395</v>
      </c>
      <c r="H29" s="89">
        <v>11.358139999999997</v>
      </c>
      <c r="I29" s="90">
        <v>1.05884E-5</v>
      </c>
      <c r="J29" s="90">
        <v>8.2351949055122341E-3</v>
      </c>
      <c r="K29" s="90">
        <f>H29/'סכום נכסי הקרן'!$C$42</f>
        <v>9.2283837214188015E-5</v>
      </c>
      <c r="L29" s="142"/>
    </row>
    <row r="30" spans="2:12" s="140" customFormat="1">
      <c r="B30" s="88" t="s">
        <v>967</v>
      </c>
      <c r="C30" s="82">
        <v>5281</v>
      </c>
      <c r="D30" s="95" t="s">
        <v>169</v>
      </c>
      <c r="E30" s="113">
        <v>42642</v>
      </c>
      <c r="F30" s="89">
        <v>39400.649999999994</v>
      </c>
      <c r="G30" s="91">
        <v>77.074700000000007</v>
      </c>
      <c r="H30" s="89">
        <v>110.84294999999999</v>
      </c>
      <c r="I30" s="90">
        <v>1.9080383828464601E-5</v>
      </c>
      <c r="J30" s="90">
        <v>8.0366441789936321E-2</v>
      </c>
      <c r="K30" s="90">
        <f>H30/'סכום נכסי הקרן'!$C$42</f>
        <v>9.0058871911601578E-4</v>
      </c>
      <c r="L30" s="142"/>
    </row>
    <row r="31" spans="2:12" s="140" customFormat="1">
      <c r="B31" s="88" t="s">
        <v>968</v>
      </c>
      <c r="C31" s="82">
        <v>5291</v>
      </c>
      <c r="D31" s="95" t="s">
        <v>169</v>
      </c>
      <c r="E31" s="113">
        <v>42908</v>
      </c>
      <c r="F31" s="89">
        <v>17178.150000000001</v>
      </c>
      <c r="G31" s="91">
        <v>102.4147</v>
      </c>
      <c r="H31" s="89">
        <v>64.214269999999985</v>
      </c>
      <c r="I31" s="90">
        <v>3.0235172584462947E-5</v>
      </c>
      <c r="J31" s="90">
        <v>4.6558417942126708E-2</v>
      </c>
      <c r="K31" s="90">
        <f>H31/'סכום נכסי הקרן'!$C$42</f>
        <v>5.2173500586433317E-4</v>
      </c>
      <c r="L31" s="142"/>
    </row>
    <row r="32" spans="2:12" s="140" customFormat="1">
      <c r="B32" s="88" t="s">
        <v>969</v>
      </c>
      <c r="C32" s="82">
        <v>5307</v>
      </c>
      <c r="D32" s="95" t="s">
        <v>169</v>
      </c>
      <c r="E32" s="113">
        <v>43068</v>
      </c>
      <c r="F32" s="89">
        <v>1707.9999999999998</v>
      </c>
      <c r="G32" s="91">
        <v>100</v>
      </c>
      <c r="H32" s="89">
        <v>6.2341999999999986</v>
      </c>
      <c r="I32" s="90">
        <v>1.1618343701193296E-5</v>
      </c>
      <c r="J32" s="90">
        <v>4.5200932617439444E-3</v>
      </c>
      <c r="K32" s="90">
        <f>H32/'סכום נכסי הקרן'!$C$42</f>
        <v>5.065229852429103E-5</v>
      </c>
      <c r="L32" s="142"/>
    </row>
    <row r="33" spans="2:12" s="140" customFormat="1">
      <c r="B33" s="88" t="s">
        <v>970</v>
      </c>
      <c r="C33" s="82">
        <v>5294</v>
      </c>
      <c r="D33" s="95" t="s">
        <v>172</v>
      </c>
      <c r="E33" s="113">
        <v>43002</v>
      </c>
      <c r="F33" s="89">
        <v>51355.37999999999</v>
      </c>
      <c r="G33" s="91">
        <v>104.11660000000001</v>
      </c>
      <c r="H33" s="89">
        <v>257.05452999999994</v>
      </c>
      <c r="I33" s="90">
        <v>1.580165723784393E-4</v>
      </c>
      <c r="J33" s="90">
        <v>0.18637683246507278</v>
      </c>
      <c r="K33" s="90">
        <f>H33/'סכום נכסי הקרן'!$C$42</f>
        <v>2.0885442864491555E-3</v>
      </c>
      <c r="L33" s="142"/>
    </row>
    <row r="34" spans="2:12" s="140" customFormat="1">
      <c r="B34" s="88" t="s">
        <v>971</v>
      </c>
      <c r="C34" s="82">
        <v>5290</v>
      </c>
      <c r="D34" s="95" t="s">
        <v>169</v>
      </c>
      <c r="E34" s="113">
        <v>42779</v>
      </c>
      <c r="F34" s="89">
        <v>18174.349999999995</v>
      </c>
      <c r="G34" s="91">
        <v>91.952200000000005</v>
      </c>
      <c r="H34" s="89">
        <v>60.997749999999989</v>
      </c>
      <c r="I34" s="90">
        <v>1.3172374627934672E-5</v>
      </c>
      <c r="J34" s="90">
        <v>4.4226287054721009E-2</v>
      </c>
      <c r="K34" s="90">
        <f>H34/'סכום נכסי הקרן'!$C$42</f>
        <v>4.9560107829554293E-4</v>
      </c>
      <c r="L34" s="142"/>
    </row>
    <row r="35" spans="2:12" s="140" customFormat="1">
      <c r="B35" s="88" t="s">
        <v>972</v>
      </c>
      <c r="C35" s="82">
        <v>5285</v>
      </c>
      <c r="D35" s="95" t="s">
        <v>169</v>
      </c>
      <c r="E35" s="113">
        <v>42718</v>
      </c>
      <c r="F35" s="89">
        <v>15302.769999999997</v>
      </c>
      <c r="G35" s="91">
        <v>97.490799999999993</v>
      </c>
      <c r="H35" s="89">
        <v>54.453619999999987</v>
      </c>
      <c r="I35" s="90">
        <v>1.0067592982456139E-5</v>
      </c>
      <c r="J35" s="90">
        <v>3.9481479715050095E-2</v>
      </c>
      <c r="K35" s="90">
        <f>H35/'סכום נכסי הקרן'!$C$42</f>
        <v>4.4243062718044089E-4</v>
      </c>
      <c r="L35" s="142"/>
    </row>
    <row r="36" spans="2:12" s="140" customFormat="1">
      <c r="B36" s="88" t="s">
        <v>973</v>
      </c>
      <c r="C36" s="82">
        <v>5239</v>
      </c>
      <c r="D36" s="95" t="s">
        <v>169</v>
      </c>
      <c r="E36" s="113">
        <v>43223</v>
      </c>
      <c r="F36" s="89">
        <v>89.699999999999989</v>
      </c>
      <c r="G36" s="91">
        <v>39.740299999999998</v>
      </c>
      <c r="H36" s="89">
        <v>0.13011999999999999</v>
      </c>
      <c r="I36" s="90">
        <v>6.6981481481481486E-7</v>
      </c>
      <c r="J36" s="90">
        <v>9.4343225308479381E-5</v>
      </c>
      <c r="K36" s="90">
        <f>H36/'סכום נכסי הקרן'!$C$42</f>
        <v>1.0572129678195678E-6</v>
      </c>
      <c r="L36" s="142"/>
    </row>
    <row r="37" spans="2:12" s="140" customFormat="1">
      <c r="B37" s="88" t="s">
        <v>974</v>
      </c>
      <c r="C37" s="82">
        <v>7000</v>
      </c>
      <c r="D37" s="95" t="s">
        <v>169</v>
      </c>
      <c r="E37" s="113">
        <v>43137</v>
      </c>
      <c r="F37" s="89">
        <v>200.63999999999996</v>
      </c>
      <c r="G37" s="91">
        <v>100</v>
      </c>
      <c r="H37" s="89">
        <v>0.73233999999999999</v>
      </c>
      <c r="I37" s="90">
        <v>2.1260850955172412E-4</v>
      </c>
      <c r="J37" s="90">
        <v>5.3098153721496926E-4</v>
      </c>
      <c r="K37" s="90">
        <f>H37/'סכום נכסי הקרן'!$C$42</f>
        <v>5.9501947806100707E-6</v>
      </c>
      <c r="L37" s="142"/>
    </row>
    <row r="38" spans="2:12" s="140" customFormat="1">
      <c r="B38" s="88" t="s">
        <v>975</v>
      </c>
      <c r="C38" s="82">
        <v>5292</v>
      </c>
      <c r="D38" s="95" t="s">
        <v>171</v>
      </c>
      <c r="E38" s="113">
        <v>42814</v>
      </c>
      <c r="F38" s="89">
        <v>1360.3399999999997</v>
      </c>
      <c r="G38" s="91">
        <v>119.90600000000001</v>
      </c>
      <c r="H38" s="89">
        <v>6.9406199999999991</v>
      </c>
      <c r="I38" s="90">
        <v>6.7139415694021981E-6</v>
      </c>
      <c r="J38" s="90">
        <v>5.032281558872872E-3</v>
      </c>
      <c r="K38" s="90">
        <f>H38/'סכום נכסי הקרן'!$C$42</f>
        <v>5.639189570172033E-5</v>
      </c>
      <c r="L38" s="142"/>
    </row>
    <row r="39" spans="2:12" s="140" customFormat="1">
      <c r="B39" s="88" t="s">
        <v>976</v>
      </c>
      <c r="C39" s="82">
        <v>5329</v>
      </c>
      <c r="D39" s="95" t="s">
        <v>169</v>
      </c>
      <c r="E39" s="113">
        <v>43261</v>
      </c>
      <c r="F39" s="89">
        <v>2228.8099999999995</v>
      </c>
      <c r="G39" s="91">
        <v>100</v>
      </c>
      <c r="H39" s="89">
        <v>8.1351599999999991</v>
      </c>
      <c r="I39" s="90">
        <v>2.4358579234972674E-6</v>
      </c>
      <c r="J39" s="90">
        <v>5.8983802090418775E-3</v>
      </c>
      <c r="K39" s="90">
        <f>H39/'סכום נכסי הקרן'!$C$42</f>
        <v>6.6097422742753117E-5</v>
      </c>
      <c r="L39" s="142"/>
    </row>
    <row r="40" spans="2:12" s="140" customFormat="1">
      <c r="B40" s="88" t="s">
        <v>977</v>
      </c>
      <c r="C40" s="82">
        <v>5296</v>
      </c>
      <c r="D40" s="95" t="s">
        <v>169</v>
      </c>
      <c r="E40" s="113">
        <v>42912</v>
      </c>
      <c r="F40" s="89">
        <v>1552.64</v>
      </c>
      <c r="G40" s="91">
        <v>122.0322</v>
      </c>
      <c r="H40" s="89">
        <v>6.915729999999999</v>
      </c>
      <c r="I40" s="90">
        <v>1.2603627126586402E-4</v>
      </c>
      <c r="J40" s="90">
        <v>5.0142351180649403E-3</v>
      </c>
      <c r="K40" s="90">
        <f>H40/'סכום נכסי הקרן'!$C$42</f>
        <v>5.6189666753295574E-5</v>
      </c>
      <c r="L40" s="142"/>
    </row>
    <row r="41" spans="2:12" s="140" customFormat="1">
      <c r="B41" s="88" t="s">
        <v>978</v>
      </c>
      <c r="C41" s="82">
        <v>5297</v>
      </c>
      <c r="D41" s="95" t="s">
        <v>169</v>
      </c>
      <c r="E41" s="113">
        <v>42916</v>
      </c>
      <c r="F41" s="89">
        <v>23044.539999999994</v>
      </c>
      <c r="G41" s="91">
        <v>107.24979999999999</v>
      </c>
      <c r="H41" s="89">
        <v>90.210559999999987</v>
      </c>
      <c r="I41" s="90">
        <v>1.8601750410734081E-5</v>
      </c>
      <c r="J41" s="90">
        <v>6.5406971928097885E-2</v>
      </c>
      <c r="K41" s="90">
        <f>H41/'סכום נכסי הקרן'!$C$42</f>
        <v>7.3295245824058712E-4</v>
      </c>
      <c r="L41" s="142"/>
    </row>
    <row r="42" spans="2:12" s="140" customFormat="1">
      <c r="B42" s="88" t="s">
        <v>979</v>
      </c>
      <c r="C42" s="82">
        <v>5293</v>
      </c>
      <c r="D42" s="95" t="s">
        <v>169</v>
      </c>
      <c r="E42" s="113">
        <v>42859</v>
      </c>
      <c r="F42" s="89">
        <v>1287.5399999999997</v>
      </c>
      <c r="G42" s="91">
        <v>99.85</v>
      </c>
      <c r="H42" s="89">
        <v>4.6924799999999989</v>
      </c>
      <c r="I42" s="90">
        <v>1.4894848508941794E-6</v>
      </c>
      <c r="J42" s="90">
        <v>3.4022725015027148E-3</v>
      </c>
      <c r="K42" s="90">
        <f>H42/'סכום נכסי הקרן'!$C$42</f>
        <v>3.8125966086950237E-5</v>
      </c>
      <c r="L42" s="142"/>
    </row>
    <row r="43" spans="2:12" s="140" customFormat="1">
      <c r="B43" s="88" t="s">
        <v>980</v>
      </c>
      <c r="C43" s="82">
        <v>5313</v>
      </c>
      <c r="D43" s="95" t="s">
        <v>169</v>
      </c>
      <c r="E43" s="113">
        <v>43098</v>
      </c>
      <c r="F43" s="89">
        <v>152.84999999999997</v>
      </c>
      <c r="G43" s="91">
        <v>2.9821</v>
      </c>
      <c r="H43" s="89">
        <v>1.6639999999999999E-2</v>
      </c>
      <c r="I43" s="90">
        <v>4.8226760324125405E-6</v>
      </c>
      <c r="J43" s="90">
        <v>1.2064796104619558E-5</v>
      </c>
      <c r="K43" s="90">
        <f>H43/'סכום נכסי הקרן'!$C$42</f>
        <v>1.35198461301242E-7</v>
      </c>
      <c r="L43" s="142"/>
    </row>
    <row r="44" spans="2:12" s="140" customFormat="1">
      <c r="B44" s="88" t="s">
        <v>981</v>
      </c>
      <c r="C44" s="82">
        <v>5308</v>
      </c>
      <c r="D44" s="95" t="s">
        <v>169</v>
      </c>
      <c r="E44" s="113">
        <v>43072</v>
      </c>
      <c r="F44" s="89">
        <v>322.53999999999996</v>
      </c>
      <c r="G44" s="91">
        <v>81.603399999999993</v>
      </c>
      <c r="H44" s="89">
        <v>0.96067999999999987</v>
      </c>
      <c r="I44" s="90">
        <v>5.6835158871062057E-6</v>
      </c>
      <c r="J44" s="90">
        <v>6.965389616457883E-4</v>
      </c>
      <c r="K44" s="90">
        <f>H44/'סכום נכסי הקרן'!$C$42</f>
        <v>7.8054361660382901E-6</v>
      </c>
      <c r="L44" s="142"/>
    </row>
    <row r="45" spans="2:12" s="140" customFormat="1">
      <c r="B45" s="88" t="s">
        <v>982</v>
      </c>
      <c r="C45" s="82">
        <v>5321</v>
      </c>
      <c r="D45" s="95" t="s">
        <v>169</v>
      </c>
      <c r="E45" s="113">
        <v>43201</v>
      </c>
      <c r="F45" s="89">
        <v>1193.6099999999997</v>
      </c>
      <c r="G45" s="91">
        <v>91.877899999999997</v>
      </c>
      <c r="H45" s="89">
        <v>4.0028099999999993</v>
      </c>
      <c r="I45" s="90">
        <v>2.0867307692307695E-6</v>
      </c>
      <c r="J45" s="90">
        <v>2.9022287557411183E-3</v>
      </c>
      <c r="K45" s="90">
        <f>H45/'סכום נכסי הקרן'!$C$42</f>
        <v>3.2522461110650508E-5</v>
      </c>
      <c r="L45" s="142"/>
    </row>
    <row r="46" spans="2:12" s="140" customFormat="1">
      <c r="B46" s="88" t="s">
        <v>983</v>
      </c>
      <c r="C46" s="82">
        <v>5303</v>
      </c>
      <c r="D46" s="95" t="s">
        <v>171</v>
      </c>
      <c r="E46" s="113">
        <v>43034</v>
      </c>
      <c r="F46" s="89">
        <v>15259.249999999998</v>
      </c>
      <c r="G46" s="91">
        <v>111.1964</v>
      </c>
      <c r="H46" s="89">
        <v>72.199429999999978</v>
      </c>
      <c r="I46" s="90">
        <v>6.1204624277456652E-5</v>
      </c>
      <c r="J46" s="90">
        <v>5.2348040974744728E-2</v>
      </c>
      <c r="K46" s="90">
        <f>H46/'סכום נכסי הקרן'!$C$42</f>
        <v>5.8661369247756784E-4</v>
      </c>
      <c r="L46" s="142"/>
    </row>
    <row r="47" spans="2:12" s="140" customFormat="1">
      <c r="B47" s="88" t="s">
        <v>984</v>
      </c>
      <c r="C47" s="82">
        <v>5280</v>
      </c>
      <c r="D47" s="95" t="s">
        <v>172</v>
      </c>
      <c r="E47" s="113">
        <v>42604</v>
      </c>
      <c r="F47" s="89">
        <v>1122.4000000000001</v>
      </c>
      <c r="G47" s="91">
        <v>122.3668</v>
      </c>
      <c r="H47" s="89">
        <v>6.6028599999999988</v>
      </c>
      <c r="I47" s="90">
        <v>2.9614775725593669E-5</v>
      </c>
      <c r="J47" s="90">
        <v>4.7873893994800657E-3</v>
      </c>
      <c r="K47" s="90">
        <f>H47/'סכום נכסי הקרן'!$C$42</f>
        <v>5.3647626934346075E-5</v>
      </c>
      <c r="L47" s="142"/>
    </row>
    <row r="48" spans="2:12" s="140" customFormat="1">
      <c r="B48" s="88" t="s">
        <v>985</v>
      </c>
      <c r="C48" s="82">
        <v>5318</v>
      </c>
      <c r="D48" s="95" t="s">
        <v>171</v>
      </c>
      <c r="E48" s="113">
        <v>43165</v>
      </c>
      <c r="F48" s="89">
        <v>1145.4599999999998</v>
      </c>
      <c r="G48" s="91">
        <v>99.534199999999998</v>
      </c>
      <c r="H48" s="89">
        <v>4.851329999999999</v>
      </c>
      <c r="I48" s="90">
        <v>9.3126829268292689E-6</v>
      </c>
      <c r="J48" s="90">
        <v>3.5174463513355765E-3</v>
      </c>
      <c r="K48" s="90">
        <f>H48/'סכום נכסי הקרן'!$C$42</f>
        <v>3.9416607648110231E-5</v>
      </c>
      <c r="L48" s="142"/>
    </row>
    <row r="49" spans="2:12" s="140" customFormat="1">
      <c r="B49" s="88" t="s">
        <v>986</v>
      </c>
      <c r="C49" s="82">
        <v>5319</v>
      </c>
      <c r="D49" s="95" t="s">
        <v>169</v>
      </c>
      <c r="E49" s="113">
        <v>43165</v>
      </c>
      <c r="F49" s="89">
        <v>869.2299999999999</v>
      </c>
      <c r="G49" s="91">
        <v>100</v>
      </c>
      <c r="H49" s="89">
        <v>3.1726899999999998</v>
      </c>
      <c r="I49" s="90">
        <v>1.2820501474926254E-5</v>
      </c>
      <c r="J49" s="90">
        <v>2.3003520404546529E-3</v>
      </c>
      <c r="K49" s="90">
        <f>H49/'סכום נכסי הקרן'!$C$42</f>
        <v>2.5777812871745041E-5</v>
      </c>
      <c r="L49" s="142"/>
    </row>
    <row r="50" spans="2:12" s="140" customFormat="1">
      <c r="B50" s="88" t="s">
        <v>987</v>
      </c>
      <c r="C50" s="82">
        <v>5324</v>
      </c>
      <c r="D50" s="95" t="s">
        <v>171</v>
      </c>
      <c r="E50" s="113">
        <v>43192</v>
      </c>
      <c r="F50" s="89">
        <v>1378.5399999999997</v>
      </c>
      <c r="G50" s="91">
        <v>102.6772</v>
      </c>
      <c r="H50" s="89">
        <v>6.0228900000000003</v>
      </c>
      <c r="I50" s="90">
        <v>1.6753690476190476E-5</v>
      </c>
      <c r="J50" s="90">
        <v>4.3668834020764487E-3</v>
      </c>
      <c r="K50" s="90">
        <f>H50/'סכום נכסי הקרן'!$C$42</f>
        <v>4.8935424314100815E-5</v>
      </c>
      <c r="L50" s="142"/>
    </row>
    <row r="51" spans="2:12" s="140" customFormat="1">
      <c r="B51" s="88" t="s">
        <v>988</v>
      </c>
      <c r="C51" s="82">
        <v>5325</v>
      </c>
      <c r="D51" s="95" t="s">
        <v>169</v>
      </c>
      <c r="E51" s="113">
        <v>43201</v>
      </c>
      <c r="F51" s="89">
        <v>2942.4699999999993</v>
      </c>
      <c r="G51" s="91">
        <v>100</v>
      </c>
      <c r="H51" s="89">
        <v>10.740020000000001</v>
      </c>
      <c r="I51" s="90">
        <v>1.758135294117647E-6</v>
      </c>
      <c r="J51" s="90">
        <v>7.787028332904818E-3</v>
      </c>
      <c r="K51" s="90">
        <f>H51/'סכום נכסי הקרן'!$C$42</f>
        <v>8.7261669371668598E-5</v>
      </c>
      <c r="L51" s="142"/>
    </row>
    <row r="52" spans="2:12" s="140" customFormat="1">
      <c r="B52" s="88" t="s">
        <v>989</v>
      </c>
      <c r="C52" s="82">
        <v>5330</v>
      </c>
      <c r="D52" s="95" t="s">
        <v>169</v>
      </c>
      <c r="E52" s="113">
        <v>43272</v>
      </c>
      <c r="F52" s="89">
        <v>2936.1699999999996</v>
      </c>
      <c r="G52" s="91">
        <v>100</v>
      </c>
      <c r="H52" s="89">
        <v>10.71702</v>
      </c>
      <c r="I52" s="90">
        <v>1.5623784631468897E-6</v>
      </c>
      <c r="J52" s="90">
        <v>7.7703522325198258E-3</v>
      </c>
      <c r="K52" s="90">
        <f>H52/'סכום נכסי הקרן'!$C$42</f>
        <v>8.7074796498475763E-5</v>
      </c>
      <c r="L52" s="142"/>
    </row>
    <row r="53" spans="2:12" s="140" customFormat="1">
      <c r="B53" s="88" t="s">
        <v>990</v>
      </c>
      <c r="C53" s="82">
        <v>5298</v>
      </c>
      <c r="D53" s="95" t="s">
        <v>169</v>
      </c>
      <c r="E53" s="113">
        <v>43188</v>
      </c>
      <c r="F53" s="89">
        <v>9.35</v>
      </c>
      <c r="G53" s="91">
        <v>100</v>
      </c>
      <c r="H53" s="89">
        <v>3.4129999999999994E-2</v>
      </c>
      <c r="I53" s="90">
        <v>3.0689760827055213E-4</v>
      </c>
      <c r="J53" s="90">
        <v>2.4745882875640954E-5</v>
      </c>
      <c r="K53" s="90">
        <f>H53/'סכום נכסי הקרן'!$C$42</f>
        <v>2.7730309400308831E-7</v>
      </c>
      <c r="L53" s="142"/>
    </row>
    <row r="54" spans="2:12" s="140" customFormat="1">
      <c r="B54" s="88" t="s">
        <v>991</v>
      </c>
      <c r="C54" s="82">
        <v>5311</v>
      </c>
      <c r="D54" s="95" t="s">
        <v>169</v>
      </c>
      <c r="E54" s="113">
        <v>43089</v>
      </c>
      <c r="F54" s="89">
        <v>1143.1999999999998</v>
      </c>
      <c r="G54" s="91">
        <v>96.353999999999999</v>
      </c>
      <c r="H54" s="89">
        <v>4.0205499999999992</v>
      </c>
      <c r="I54" s="90">
        <v>5.63043956043956E-6</v>
      </c>
      <c r="J54" s="90">
        <v>2.915091104472846E-3</v>
      </c>
      <c r="K54" s="90">
        <f>H54/'סכום נכסי הקרן'!$C$42</f>
        <v>3.2666596970234885E-5</v>
      </c>
      <c r="L54" s="142"/>
    </row>
    <row r="55" spans="2:12" s="140" customFormat="1">
      <c r="B55" s="88" t="s">
        <v>992</v>
      </c>
      <c r="C55" s="82">
        <v>5287</v>
      </c>
      <c r="D55" s="95" t="s">
        <v>171</v>
      </c>
      <c r="E55" s="113">
        <v>42809</v>
      </c>
      <c r="F55" s="89">
        <v>32136.209999999995</v>
      </c>
      <c r="G55" s="91">
        <v>102.0909</v>
      </c>
      <c r="H55" s="89">
        <v>139.60195999999996</v>
      </c>
      <c r="I55" s="90">
        <v>2.9516738118853233E-5</v>
      </c>
      <c r="J55" s="90">
        <v>0.10121809995223889</v>
      </c>
      <c r="K55" s="90">
        <f>H55/'סכום נכסי הקרן'!$C$42</f>
        <v>1.1342530160238901E-3</v>
      </c>
      <c r="L55" s="142"/>
    </row>
    <row r="56" spans="2:12" s="140" customFormat="1">
      <c r="B56" s="88" t="s">
        <v>993</v>
      </c>
      <c r="C56" s="82">
        <v>5306</v>
      </c>
      <c r="D56" s="95" t="s">
        <v>171</v>
      </c>
      <c r="E56" s="113">
        <v>43068</v>
      </c>
      <c r="F56" s="89">
        <v>868.09999999999991</v>
      </c>
      <c r="G56" s="91">
        <v>98.86</v>
      </c>
      <c r="H56" s="89">
        <v>3.6517299999999997</v>
      </c>
      <c r="I56" s="90">
        <v>2.8134813166759274E-6</v>
      </c>
      <c r="J56" s="90">
        <v>2.6476789590818739E-3</v>
      </c>
      <c r="K56" s="90">
        <f>H56/'סכום נכסי הקרן'!$C$42</f>
        <v>2.9669968574975029E-5</v>
      </c>
      <c r="L56" s="142"/>
    </row>
    <row r="57" spans="2:12" s="140" customFormat="1">
      <c r="B57" s="88" t="s">
        <v>994</v>
      </c>
      <c r="C57" s="82">
        <v>5284</v>
      </c>
      <c r="D57" s="95" t="s">
        <v>171</v>
      </c>
      <c r="E57" s="113">
        <v>42662</v>
      </c>
      <c r="F57" s="89">
        <v>21781.459999999995</v>
      </c>
      <c r="G57" s="91">
        <v>98.338399999999993</v>
      </c>
      <c r="H57" s="89">
        <v>91.142279999999985</v>
      </c>
      <c r="I57" s="90">
        <v>5.9731585000000001E-5</v>
      </c>
      <c r="J57" s="90">
        <v>6.6082513504215443E-2</v>
      </c>
      <c r="K57" s="90">
        <f>H57/'סכום נכסי הקרן'!$C$42</f>
        <v>7.4052259708455299E-4</v>
      </c>
      <c r="L57" s="142"/>
    </row>
    <row r="58" spans="2:12" s="140" customFormat="1">
      <c r="B58" s="88" t="s">
        <v>995</v>
      </c>
      <c r="C58" s="82">
        <v>5276</v>
      </c>
      <c r="D58" s="95" t="s">
        <v>169</v>
      </c>
      <c r="E58" s="113">
        <v>42521</v>
      </c>
      <c r="F58" s="89">
        <v>26289.619999999995</v>
      </c>
      <c r="G58" s="91">
        <v>101.9967</v>
      </c>
      <c r="H58" s="89">
        <v>97.873070000000013</v>
      </c>
      <c r="I58" s="90">
        <v>5.3333333333333337E-6</v>
      </c>
      <c r="J58" s="90">
        <v>7.0962658274228221E-2</v>
      </c>
      <c r="K58" s="90">
        <f>H58/'סכום נכסי הקרן'!$C$42</f>
        <v>7.9520964343922796E-4</v>
      </c>
      <c r="L58" s="142"/>
    </row>
    <row r="59" spans="2:12" s="140" customFormat="1">
      <c r="B59" s="88" t="s">
        <v>996</v>
      </c>
      <c r="C59" s="82">
        <v>5312</v>
      </c>
      <c r="D59" s="95" t="s">
        <v>169</v>
      </c>
      <c r="E59" s="113">
        <v>43095</v>
      </c>
      <c r="F59" s="89">
        <v>1067.4399999999998</v>
      </c>
      <c r="G59" s="91">
        <v>121.54640000000001</v>
      </c>
      <c r="H59" s="89">
        <v>4.7356199999999991</v>
      </c>
      <c r="I59" s="90">
        <v>4.0740352008793539E-5</v>
      </c>
      <c r="J59" s="90">
        <v>3.4335510654422154E-3</v>
      </c>
      <c r="K59" s="90">
        <f>H59/'סכום נכסי הקרן'!$C$42</f>
        <v>3.8476474597799736E-5</v>
      </c>
      <c r="L59" s="142"/>
    </row>
    <row r="60" spans="2:12" s="140" customFormat="1">
      <c r="B60" s="88" t="s">
        <v>997</v>
      </c>
      <c r="C60" s="82">
        <v>5286</v>
      </c>
      <c r="D60" s="95" t="s">
        <v>169</v>
      </c>
      <c r="E60" s="113">
        <v>42727</v>
      </c>
      <c r="F60" s="89">
        <v>20417.429999999997</v>
      </c>
      <c r="G60" s="91">
        <v>108.0097</v>
      </c>
      <c r="H60" s="89">
        <v>80.492719999999991</v>
      </c>
      <c r="I60" s="90">
        <v>1.6648202892573243E-5</v>
      </c>
      <c r="J60" s="90">
        <v>5.836107299917264E-2</v>
      </c>
      <c r="K60" s="90">
        <f>H60/'סכום נכסי הקרן'!$C$42</f>
        <v>6.5399590684805942E-4</v>
      </c>
      <c r="L60" s="142"/>
    </row>
    <row r="61" spans="2:12" s="140" customFormat="1">
      <c r="B61" s="144"/>
      <c r="L61" s="142"/>
    </row>
    <row r="62" spans="2:12" s="140" customFormat="1">
      <c r="B62" s="144"/>
      <c r="L62" s="142"/>
    </row>
    <row r="63" spans="2:12" s="140" customFormat="1">
      <c r="B63" s="144"/>
      <c r="L63" s="142"/>
    </row>
    <row r="64" spans="2:12" s="140" customFormat="1">
      <c r="B64" s="143" t="s">
        <v>117</v>
      </c>
      <c r="L64" s="142"/>
    </row>
    <row r="65" spans="2:12" s="140" customFormat="1">
      <c r="B65" s="143" t="s">
        <v>240</v>
      </c>
      <c r="L65" s="142"/>
    </row>
    <row r="66" spans="2:12" s="140" customFormat="1">
      <c r="B66" s="143" t="s">
        <v>248</v>
      </c>
      <c r="L66" s="142"/>
    </row>
    <row r="67" spans="2:12" s="140" customFormat="1">
      <c r="B67" s="144"/>
      <c r="L67" s="142"/>
    </row>
    <row r="68" spans="2:12" s="140" customFormat="1">
      <c r="B68" s="144"/>
      <c r="L68" s="142"/>
    </row>
    <row r="69" spans="2:12" s="140" customFormat="1">
      <c r="B69" s="144"/>
      <c r="L69" s="142"/>
    </row>
    <row r="70" spans="2:12" s="140" customFormat="1">
      <c r="B70" s="144"/>
      <c r="L70" s="142"/>
    </row>
    <row r="71" spans="2:12" s="140" customFormat="1">
      <c r="B71" s="144"/>
      <c r="L71" s="142"/>
    </row>
    <row r="72" spans="2:12" s="140" customFormat="1">
      <c r="B72" s="144"/>
      <c r="L72" s="142"/>
    </row>
    <row r="73" spans="2:12" s="140" customFormat="1">
      <c r="B73" s="144"/>
      <c r="L73" s="142"/>
    </row>
    <row r="74" spans="2:12" s="140" customFormat="1">
      <c r="B74" s="144"/>
      <c r="L74" s="142"/>
    </row>
    <row r="75" spans="2:12" s="140" customFormat="1">
      <c r="B75" s="144"/>
      <c r="L75" s="142"/>
    </row>
    <row r="76" spans="2:12" s="140" customFormat="1">
      <c r="B76" s="144"/>
      <c r="L76" s="142"/>
    </row>
    <row r="77" spans="2:12" s="140" customFormat="1">
      <c r="B77" s="144"/>
      <c r="L77" s="142"/>
    </row>
    <row r="78" spans="2:12" s="140" customFormat="1">
      <c r="B78" s="144"/>
      <c r="L78" s="142"/>
    </row>
    <row r="79" spans="2:12" s="140" customFormat="1">
      <c r="B79" s="144"/>
      <c r="L79" s="142"/>
    </row>
    <row r="80" spans="2:12" s="140" customFormat="1">
      <c r="B80" s="144"/>
      <c r="L80" s="142"/>
    </row>
    <row r="81" spans="2:12" s="140" customFormat="1">
      <c r="B81" s="144"/>
      <c r="L81" s="142"/>
    </row>
    <row r="82" spans="2:12" s="140" customFormat="1">
      <c r="B82" s="144"/>
      <c r="L82" s="142"/>
    </row>
    <row r="83" spans="2:12" s="140" customFormat="1">
      <c r="B83" s="144"/>
      <c r="L83" s="142"/>
    </row>
    <row r="84" spans="2:12" s="140" customFormat="1">
      <c r="B84" s="144"/>
      <c r="L84" s="142"/>
    </row>
    <row r="85" spans="2:12" s="140" customFormat="1">
      <c r="B85" s="144"/>
      <c r="L85" s="142"/>
    </row>
    <row r="86" spans="2:12" s="140" customFormat="1">
      <c r="B86" s="144"/>
      <c r="L86" s="142"/>
    </row>
    <row r="87" spans="2:12" s="140" customFormat="1">
      <c r="B87" s="144"/>
      <c r="L87" s="142"/>
    </row>
    <row r="88" spans="2:12" s="140" customFormat="1">
      <c r="B88" s="144"/>
      <c r="L88" s="142"/>
    </row>
    <row r="89" spans="2:12" s="140" customFormat="1">
      <c r="B89" s="144"/>
      <c r="L89" s="142"/>
    </row>
    <row r="90" spans="2:12" s="140" customFormat="1">
      <c r="B90" s="144"/>
      <c r="L90" s="142"/>
    </row>
    <row r="91" spans="2:12" s="140" customFormat="1">
      <c r="B91" s="144"/>
      <c r="L91" s="142"/>
    </row>
    <row r="92" spans="2:12" s="140" customFormat="1">
      <c r="B92" s="144"/>
      <c r="L92" s="142"/>
    </row>
    <row r="93" spans="2:12" s="140" customFormat="1">
      <c r="B93" s="144"/>
      <c r="L93" s="142"/>
    </row>
    <row r="94" spans="2:12" s="140" customFormat="1">
      <c r="B94" s="144"/>
      <c r="L94" s="142"/>
    </row>
    <row r="95" spans="2:12" s="140" customFormat="1">
      <c r="B95" s="144"/>
      <c r="L95" s="142"/>
    </row>
    <row r="96" spans="2:12" s="140" customFormat="1">
      <c r="B96" s="144"/>
      <c r="L96" s="142"/>
    </row>
    <row r="97" spans="2:12" s="140" customFormat="1">
      <c r="B97" s="144"/>
      <c r="L97" s="142"/>
    </row>
    <row r="98" spans="2:12" s="140" customFormat="1">
      <c r="B98" s="144"/>
      <c r="L98" s="142"/>
    </row>
    <row r="99" spans="2:12">
      <c r="C99" s="1"/>
    </row>
    <row r="100" spans="2:12">
      <c r="C100" s="1"/>
    </row>
    <row r="101" spans="2:12">
      <c r="C101" s="1"/>
    </row>
    <row r="102" spans="2:12">
      <c r="C102" s="1"/>
    </row>
    <row r="103" spans="2:12">
      <c r="C103" s="1"/>
    </row>
    <row r="104" spans="2:12">
      <c r="C104" s="1"/>
    </row>
    <row r="105" spans="2:12">
      <c r="C105" s="1"/>
    </row>
    <row r="106" spans="2:12">
      <c r="C106" s="1"/>
    </row>
    <row r="107" spans="2:12">
      <c r="C107" s="1"/>
    </row>
    <row r="108" spans="2:12">
      <c r="C108" s="1"/>
    </row>
    <row r="109" spans="2:12">
      <c r="C109" s="1"/>
    </row>
    <row r="110" spans="2:12">
      <c r="C110" s="1"/>
    </row>
    <row r="111" spans="2:12">
      <c r="C111" s="1"/>
    </row>
    <row r="112" spans="2:12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T39:XFD41 D1:L1048576 M39:R41 M42:XFD1048576 M1:XFD38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zoomScale="90" zoomScaleNormal="90" workbookViewId="0">
      <selection activeCell="D21" sqref="D21"/>
    </sheetView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41.7109375" style="2" bestFit="1" customWidth="1"/>
    <col min="4" max="4" width="15.7109375" style="2" bestFit="1" customWidth="1"/>
    <col min="5" max="5" width="12" style="1" bestFit="1" customWidth="1"/>
    <col min="6" max="6" width="11.28515625" style="1" bestFit="1" customWidth="1"/>
    <col min="7" max="7" width="7" style="1" bestFit="1" customWidth="1"/>
    <col min="8" max="8" width="7.285156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8" t="s">
        <v>185</v>
      </c>
      <c r="C1" s="80" t="s" vm="1">
        <v>258</v>
      </c>
    </row>
    <row r="2" spans="2:59">
      <c r="B2" s="58" t="s">
        <v>184</v>
      </c>
      <c r="C2" s="80" t="s">
        <v>259</v>
      </c>
    </row>
    <row r="3" spans="2:59">
      <c r="B3" s="58" t="s">
        <v>186</v>
      </c>
      <c r="C3" s="80" t="s">
        <v>260</v>
      </c>
    </row>
    <row r="4" spans="2:59">
      <c r="B4" s="58" t="s">
        <v>187</v>
      </c>
      <c r="C4" s="80">
        <v>2208</v>
      </c>
    </row>
    <row r="6" spans="2:59" ht="26.25" customHeight="1">
      <c r="B6" s="161" t="s">
        <v>216</v>
      </c>
      <c r="C6" s="162"/>
      <c r="D6" s="162"/>
      <c r="E6" s="162"/>
      <c r="F6" s="162"/>
      <c r="G6" s="162"/>
      <c r="H6" s="162"/>
      <c r="I6" s="162"/>
      <c r="J6" s="162"/>
      <c r="K6" s="162"/>
      <c r="L6" s="163"/>
    </row>
    <row r="7" spans="2:59" ht="26.25" customHeight="1">
      <c r="B7" s="161" t="s">
        <v>101</v>
      </c>
      <c r="C7" s="162"/>
      <c r="D7" s="162"/>
      <c r="E7" s="162"/>
      <c r="F7" s="162"/>
      <c r="G7" s="162"/>
      <c r="H7" s="162"/>
      <c r="I7" s="162"/>
      <c r="J7" s="162"/>
      <c r="K7" s="162"/>
      <c r="L7" s="163"/>
    </row>
    <row r="8" spans="2:59" s="3" customFormat="1" ht="78.75">
      <c r="B8" s="23" t="s">
        <v>121</v>
      </c>
      <c r="C8" s="31" t="s">
        <v>46</v>
      </c>
      <c r="D8" s="31" t="s">
        <v>66</v>
      </c>
      <c r="E8" s="31" t="s">
        <v>105</v>
      </c>
      <c r="F8" s="31" t="s">
        <v>106</v>
      </c>
      <c r="G8" s="31" t="s">
        <v>242</v>
      </c>
      <c r="H8" s="31" t="s">
        <v>241</v>
      </c>
      <c r="I8" s="31" t="s">
        <v>114</v>
      </c>
      <c r="J8" s="31" t="s">
        <v>60</v>
      </c>
      <c r="K8" s="31" t="s">
        <v>188</v>
      </c>
      <c r="L8" s="32" t="s">
        <v>190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249</v>
      </c>
      <c r="H9" s="17"/>
      <c r="I9" s="17" t="s">
        <v>245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20" t="s">
        <v>49</v>
      </c>
      <c r="C11" s="121"/>
      <c r="D11" s="121"/>
      <c r="E11" s="121"/>
      <c r="F11" s="121"/>
      <c r="G11" s="122"/>
      <c r="H11" s="126"/>
      <c r="I11" s="122">
        <v>0.20439999999999997</v>
      </c>
      <c r="J11" s="121"/>
      <c r="K11" s="123">
        <v>1</v>
      </c>
      <c r="L11" s="123">
        <f>I11/'סכום נכסי הקרן'!$C$42</f>
        <v>1.6607310991570832E-6</v>
      </c>
      <c r="M11" s="98"/>
      <c r="N11" s="98"/>
      <c r="O11" s="98"/>
      <c r="P11" s="98"/>
      <c r="BG11" s="98"/>
    </row>
    <row r="12" spans="2:59" s="98" customFormat="1" ht="21" customHeight="1">
      <c r="B12" s="124" t="s">
        <v>998</v>
      </c>
      <c r="C12" s="121"/>
      <c r="D12" s="121"/>
      <c r="E12" s="121"/>
      <c r="F12" s="121"/>
      <c r="G12" s="122"/>
      <c r="H12" s="126"/>
      <c r="I12" s="122">
        <v>2.9999999999999994E-5</v>
      </c>
      <c r="J12" s="81"/>
      <c r="K12" s="123">
        <v>8.2349033634090286E-8</v>
      </c>
      <c r="L12" s="123">
        <f>I12/'סכום נכסי הקרן'!$C$42</f>
        <v>2.4374722590368149E-10</v>
      </c>
    </row>
    <row r="13" spans="2:59">
      <c r="B13" s="85" t="s">
        <v>999</v>
      </c>
      <c r="C13" s="82" t="s">
        <v>1000</v>
      </c>
      <c r="D13" s="95" t="s">
        <v>1001</v>
      </c>
      <c r="E13" s="95" t="s">
        <v>170</v>
      </c>
      <c r="F13" s="113">
        <v>41546</v>
      </c>
      <c r="G13" s="89">
        <v>26.749999999999996</v>
      </c>
      <c r="H13" s="91">
        <v>1E-4</v>
      </c>
      <c r="I13" s="89">
        <v>2.9999999999999994E-5</v>
      </c>
      <c r="J13" s="90">
        <v>0</v>
      </c>
      <c r="K13" s="90">
        <v>8.2349033634090286E-8</v>
      </c>
      <c r="L13" s="90">
        <f>I13/'סכום נכסי הקרן'!$C$42</f>
        <v>2.4374722590368149E-10</v>
      </c>
    </row>
    <row r="14" spans="2:59" s="98" customFormat="1">
      <c r="B14" s="124" t="s">
        <v>239</v>
      </c>
      <c r="C14" s="121"/>
      <c r="D14" s="121"/>
      <c r="E14" s="121"/>
      <c r="F14" s="121"/>
      <c r="G14" s="122"/>
      <c r="H14" s="126"/>
      <c r="I14" s="122">
        <v>0.20439999999999997</v>
      </c>
      <c r="J14" s="121"/>
      <c r="K14" s="123">
        <v>1</v>
      </c>
      <c r="L14" s="123">
        <f>I14/'סכום נכסי הקרן'!$C$42</f>
        <v>1.6607310991570832E-6</v>
      </c>
    </row>
    <row r="15" spans="2:59">
      <c r="B15" s="85" t="s">
        <v>1002</v>
      </c>
      <c r="C15" s="82" t="s">
        <v>1003</v>
      </c>
      <c r="D15" s="95" t="s">
        <v>855</v>
      </c>
      <c r="E15" s="95" t="s">
        <v>169</v>
      </c>
      <c r="F15" s="113">
        <v>42731</v>
      </c>
      <c r="G15" s="89">
        <v>42.999999999999993</v>
      </c>
      <c r="H15" s="91">
        <v>130.22929999999999</v>
      </c>
      <c r="I15" s="89">
        <v>0.20439999999999997</v>
      </c>
      <c r="J15" s="90">
        <v>2.1229766304707377E-6</v>
      </c>
      <c r="K15" s="90">
        <v>1</v>
      </c>
      <c r="L15" s="90">
        <f>I15/'סכום נכסי הקרן'!$C$42</f>
        <v>1.6607310991570832E-6</v>
      </c>
    </row>
    <row r="16" spans="2:59">
      <c r="B16" s="81"/>
      <c r="C16" s="82"/>
      <c r="D16" s="82"/>
      <c r="E16" s="82"/>
      <c r="F16" s="82"/>
      <c r="G16" s="89"/>
      <c r="H16" s="91"/>
      <c r="I16" s="82"/>
      <c r="J16" s="82"/>
      <c r="K16" s="90"/>
      <c r="L16" s="82"/>
    </row>
    <row r="17" spans="2:12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12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12">
      <c r="B19" s="117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12">
      <c r="B20" s="117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12">
      <c r="B21" s="117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12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12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12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12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12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12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12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12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12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12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12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</row>
    <row r="112" spans="2:12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</row>
    <row r="113" spans="2:12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</row>
    <row r="114" spans="2:12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</row>
    <row r="115" spans="2:12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AH39:XFD41 D42:XFD1048576 D39:AF41 D1:XFD3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5" customFormat="1">
      <c r="C5" s="55">
        <v>1</v>
      </c>
      <c r="D5" s="55">
        <f>C5+1</f>
        <v>2</v>
      </c>
      <c r="E5" s="55">
        <f t="shared" ref="E5:Y5" si="0">D5+1</f>
        <v>3</v>
      </c>
      <c r="F5" s="55">
        <f t="shared" si="0"/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8</v>
      </c>
      <c r="K5" s="55">
        <f t="shared" si="0"/>
        <v>9</v>
      </c>
      <c r="L5" s="55">
        <f t="shared" si="0"/>
        <v>10</v>
      </c>
      <c r="M5" s="55">
        <f t="shared" si="0"/>
        <v>11</v>
      </c>
      <c r="N5" s="55">
        <f t="shared" si="0"/>
        <v>12</v>
      </c>
      <c r="O5" s="55">
        <f t="shared" si="0"/>
        <v>13</v>
      </c>
      <c r="P5" s="55">
        <f t="shared" si="0"/>
        <v>14</v>
      </c>
      <c r="Q5" s="55">
        <f t="shared" si="0"/>
        <v>15</v>
      </c>
      <c r="R5" s="55">
        <f t="shared" si="0"/>
        <v>16</v>
      </c>
      <c r="S5" s="55">
        <f t="shared" si="0"/>
        <v>17</v>
      </c>
      <c r="T5" s="55">
        <f t="shared" si="0"/>
        <v>18</v>
      </c>
      <c r="U5" s="55">
        <f t="shared" si="0"/>
        <v>19</v>
      </c>
      <c r="V5" s="55">
        <f t="shared" si="0"/>
        <v>20</v>
      </c>
      <c r="W5" s="55">
        <f t="shared" si="0"/>
        <v>21</v>
      </c>
      <c r="X5" s="55">
        <f t="shared" si="0"/>
        <v>22</v>
      </c>
      <c r="Y5" s="55">
        <f t="shared" si="0"/>
        <v>23</v>
      </c>
    </row>
    <row r="6" spans="2:25" ht="31.5">
      <c r="B6" s="54" t="s">
        <v>88</v>
      </c>
      <c r="C6" s="14" t="s">
        <v>46</v>
      </c>
      <c r="E6" s="14" t="s">
        <v>122</v>
      </c>
      <c r="I6" s="14" t="s">
        <v>15</v>
      </c>
      <c r="J6" s="14" t="s">
        <v>67</v>
      </c>
      <c r="M6" s="14" t="s">
        <v>105</v>
      </c>
      <c r="Q6" s="14" t="s">
        <v>17</v>
      </c>
      <c r="R6" s="14" t="s">
        <v>19</v>
      </c>
      <c r="U6" s="14" t="s">
        <v>63</v>
      </c>
      <c r="W6" s="15" t="s">
        <v>59</v>
      </c>
    </row>
    <row r="7" spans="2:25" ht="18">
      <c r="B7" s="54" t="str">
        <f>'תעודות התחייבות ממשלתיות'!B6:R6</f>
        <v>1.ב. ניירות ערך סחירים</v>
      </c>
      <c r="C7" s="14"/>
      <c r="E7" s="48"/>
      <c r="I7" s="14"/>
      <c r="J7" s="14"/>
      <c r="K7" s="14"/>
      <c r="L7" s="14"/>
      <c r="M7" s="14"/>
      <c r="Q7" s="14"/>
      <c r="R7" s="53"/>
    </row>
    <row r="8" spans="2:25" ht="37.5">
      <c r="B8" s="49" t="s">
        <v>90</v>
      </c>
      <c r="C8" s="31" t="s">
        <v>46</v>
      </c>
      <c r="D8" s="31" t="s">
        <v>125</v>
      </c>
      <c r="I8" s="31" t="s">
        <v>15</v>
      </c>
      <c r="J8" s="31" t="s">
        <v>67</v>
      </c>
      <c r="K8" s="31" t="s">
        <v>106</v>
      </c>
      <c r="L8" s="31" t="s">
        <v>18</v>
      </c>
      <c r="M8" s="31" t="s">
        <v>105</v>
      </c>
      <c r="Q8" s="31" t="s">
        <v>17</v>
      </c>
      <c r="R8" s="31" t="s">
        <v>19</v>
      </c>
      <c r="S8" s="31" t="s">
        <v>0</v>
      </c>
      <c r="T8" s="31" t="s">
        <v>109</v>
      </c>
      <c r="U8" s="31" t="s">
        <v>63</v>
      </c>
      <c r="V8" s="31" t="s">
        <v>60</v>
      </c>
      <c r="W8" s="32" t="s">
        <v>116</v>
      </c>
    </row>
    <row r="9" spans="2:25" ht="31.5">
      <c r="B9" s="50" t="str">
        <f>'תעודות חוב מסחריות '!B7:T7</f>
        <v>2. תעודות חוב מסחריות</v>
      </c>
      <c r="C9" s="14" t="s">
        <v>46</v>
      </c>
      <c r="D9" s="14" t="s">
        <v>125</v>
      </c>
      <c r="E9" s="43" t="s">
        <v>122</v>
      </c>
      <c r="G9" s="14" t="s">
        <v>66</v>
      </c>
      <c r="I9" s="14" t="s">
        <v>15</v>
      </c>
      <c r="J9" s="14" t="s">
        <v>67</v>
      </c>
      <c r="K9" s="14" t="s">
        <v>106</v>
      </c>
      <c r="L9" s="14" t="s">
        <v>18</v>
      </c>
      <c r="M9" s="14" t="s">
        <v>105</v>
      </c>
      <c r="Q9" s="14" t="s">
        <v>17</v>
      </c>
      <c r="R9" s="14" t="s">
        <v>19</v>
      </c>
      <c r="S9" s="14" t="s">
        <v>0</v>
      </c>
      <c r="T9" s="14" t="s">
        <v>109</v>
      </c>
      <c r="U9" s="14" t="s">
        <v>63</v>
      </c>
      <c r="V9" s="14" t="s">
        <v>60</v>
      </c>
      <c r="W9" s="40" t="s">
        <v>116</v>
      </c>
    </row>
    <row r="10" spans="2:25" ht="31.5">
      <c r="B10" s="50" t="str">
        <f>'אג"ח קונצרני'!B7:U7</f>
        <v>3. אג"ח קונצרני</v>
      </c>
      <c r="C10" s="31" t="s">
        <v>46</v>
      </c>
      <c r="D10" s="14" t="s">
        <v>125</v>
      </c>
      <c r="E10" s="43" t="s">
        <v>122</v>
      </c>
      <c r="G10" s="31" t="s">
        <v>66</v>
      </c>
      <c r="I10" s="31" t="s">
        <v>15</v>
      </c>
      <c r="J10" s="31" t="s">
        <v>67</v>
      </c>
      <c r="K10" s="31" t="s">
        <v>106</v>
      </c>
      <c r="L10" s="31" t="s">
        <v>18</v>
      </c>
      <c r="M10" s="31" t="s">
        <v>105</v>
      </c>
      <c r="Q10" s="31" t="s">
        <v>17</v>
      </c>
      <c r="R10" s="31" t="s">
        <v>19</v>
      </c>
      <c r="S10" s="31" t="s">
        <v>0</v>
      </c>
      <c r="T10" s="31" t="s">
        <v>109</v>
      </c>
      <c r="U10" s="31" t="s">
        <v>63</v>
      </c>
      <c r="V10" s="14" t="s">
        <v>60</v>
      </c>
      <c r="W10" s="32" t="s">
        <v>116</v>
      </c>
    </row>
    <row r="11" spans="2:25" ht="31.5">
      <c r="B11" s="50" t="str">
        <f>מניות!B7</f>
        <v>4. מניות</v>
      </c>
      <c r="C11" s="31" t="s">
        <v>46</v>
      </c>
      <c r="D11" s="14" t="s">
        <v>125</v>
      </c>
      <c r="E11" s="43" t="s">
        <v>122</v>
      </c>
      <c r="H11" s="31" t="s">
        <v>105</v>
      </c>
      <c r="S11" s="31" t="s">
        <v>0</v>
      </c>
      <c r="T11" s="14" t="s">
        <v>109</v>
      </c>
      <c r="U11" s="14" t="s">
        <v>63</v>
      </c>
      <c r="V11" s="14" t="s">
        <v>60</v>
      </c>
      <c r="W11" s="15" t="s">
        <v>116</v>
      </c>
    </row>
    <row r="12" spans="2:25" ht="31.5">
      <c r="B12" s="50" t="str">
        <f>'תעודות סל'!B7:N7</f>
        <v>5. תעודות סל</v>
      </c>
      <c r="C12" s="31" t="s">
        <v>46</v>
      </c>
      <c r="D12" s="14" t="s">
        <v>125</v>
      </c>
      <c r="E12" s="43" t="s">
        <v>122</v>
      </c>
      <c r="H12" s="31" t="s">
        <v>105</v>
      </c>
      <c r="S12" s="31" t="s">
        <v>0</v>
      </c>
      <c r="T12" s="31" t="s">
        <v>109</v>
      </c>
      <c r="U12" s="31" t="s">
        <v>63</v>
      </c>
      <c r="V12" s="31" t="s">
        <v>60</v>
      </c>
      <c r="W12" s="32" t="s">
        <v>116</v>
      </c>
    </row>
    <row r="13" spans="2:25" ht="31.5">
      <c r="B13" s="50" t="str">
        <f>'קרנות נאמנות'!B7:O7</f>
        <v>6. קרנות נאמנות</v>
      </c>
      <c r="C13" s="31" t="s">
        <v>46</v>
      </c>
      <c r="D13" s="31" t="s">
        <v>125</v>
      </c>
      <c r="G13" s="31" t="s">
        <v>66</v>
      </c>
      <c r="H13" s="31" t="s">
        <v>105</v>
      </c>
      <c r="S13" s="31" t="s">
        <v>0</v>
      </c>
      <c r="T13" s="31" t="s">
        <v>109</v>
      </c>
      <c r="U13" s="31" t="s">
        <v>63</v>
      </c>
      <c r="V13" s="31" t="s">
        <v>60</v>
      </c>
      <c r="W13" s="32" t="s">
        <v>116</v>
      </c>
    </row>
    <row r="14" spans="2:25" ht="31.5">
      <c r="B14" s="50" t="str">
        <f>'כתבי אופציה'!B7:L7</f>
        <v>7. כתבי אופציה</v>
      </c>
      <c r="C14" s="31" t="s">
        <v>46</v>
      </c>
      <c r="D14" s="31" t="s">
        <v>125</v>
      </c>
      <c r="G14" s="31" t="s">
        <v>66</v>
      </c>
      <c r="H14" s="31" t="s">
        <v>105</v>
      </c>
      <c r="S14" s="31" t="s">
        <v>0</v>
      </c>
      <c r="T14" s="31" t="s">
        <v>109</v>
      </c>
      <c r="U14" s="31" t="s">
        <v>63</v>
      </c>
      <c r="V14" s="31" t="s">
        <v>60</v>
      </c>
      <c r="W14" s="32" t="s">
        <v>116</v>
      </c>
    </row>
    <row r="15" spans="2:25" ht="31.5">
      <c r="B15" s="50" t="str">
        <f>אופציות!B7</f>
        <v>8. אופציות</v>
      </c>
      <c r="C15" s="31" t="s">
        <v>46</v>
      </c>
      <c r="D15" s="31" t="s">
        <v>125</v>
      </c>
      <c r="G15" s="31" t="s">
        <v>66</v>
      </c>
      <c r="H15" s="31" t="s">
        <v>105</v>
      </c>
      <c r="S15" s="31" t="s">
        <v>0</v>
      </c>
      <c r="T15" s="31" t="s">
        <v>109</v>
      </c>
      <c r="U15" s="31" t="s">
        <v>63</v>
      </c>
      <c r="V15" s="31" t="s">
        <v>60</v>
      </c>
      <c r="W15" s="32" t="s">
        <v>116</v>
      </c>
    </row>
    <row r="16" spans="2:25" ht="31.5">
      <c r="B16" s="50" t="str">
        <f>'חוזים עתידיים'!B7:I7</f>
        <v>9. חוזים עתידיים</v>
      </c>
      <c r="C16" s="31" t="s">
        <v>46</v>
      </c>
      <c r="D16" s="31" t="s">
        <v>125</v>
      </c>
      <c r="G16" s="31" t="s">
        <v>66</v>
      </c>
      <c r="H16" s="31" t="s">
        <v>105</v>
      </c>
      <c r="S16" s="31" t="s">
        <v>0</v>
      </c>
      <c r="T16" s="32" t="s">
        <v>109</v>
      </c>
    </row>
    <row r="17" spans="2:25" ht="31.5">
      <c r="B17" s="50" t="str">
        <f>'מוצרים מובנים'!B7:Q7</f>
        <v>10. מוצרים מובנים</v>
      </c>
      <c r="C17" s="31" t="s">
        <v>46</v>
      </c>
      <c r="F17" s="14" t="s">
        <v>51</v>
      </c>
      <c r="I17" s="31" t="s">
        <v>15</v>
      </c>
      <c r="J17" s="31" t="s">
        <v>67</v>
      </c>
      <c r="K17" s="31" t="s">
        <v>106</v>
      </c>
      <c r="L17" s="31" t="s">
        <v>18</v>
      </c>
      <c r="M17" s="31" t="s">
        <v>105</v>
      </c>
      <c r="Q17" s="31" t="s">
        <v>17</v>
      </c>
      <c r="R17" s="31" t="s">
        <v>19</v>
      </c>
      <c r="S17" s="31" t="s">
        <v>0</v>
      </c>
      <c r="T17" s="31" t="s">
        <v>109</v>
      </c>
      <c r="U17" s="31" t="s">
        <v>63</v>
      </c>
      <c r="V17" s="31" t="s">
        <v>60</v>
      </c>
      <c r="W17" s="32" t="s">
        <v>116</v>
      </c>
    </row>
    <row r="18" spans="2:25" ht="18">
      <c r="B18" s="54" t="str">
        <f>'לא סחיר- תעודות התחייבות ממשלתי'!B6:P6</f>
        <v>1.ג. ניירות ערך לא סחירים</v>
      </c>
    </row>
    <row r="19" spans="2:25" ht="31.5">
      <c r="B19" s="50" t="str">
        <f>'לא סחיר- תעודות התחייבות ממשלתי'!B7:P7</f>
        <v>1. תעודות התחייבות ממשלתיות</v>
      </c>
      <c r="C19" s="31" t="s">
        <v>46</v>
      </c>
      <c r="I19" s="31" t="s">
        <v>15</v>
      </c>
      <c r="J19" s="31" t="s">
        <v>67</v>
      </c>
      <c r="K19" s="31" t="s">
        <v>106</v>
      </c>
      <c r="L19" s="31" t="s">
        <v>18</v>
      </c>
      <c r="M19" s="31" t="s">
        <v>105</v>
      </c>
      <c r="Q19" s="31" t="s">
        <v>17</v>
      </c>
      <c r="R19" s="31" t="s">
        <v>19</v>
      </c>
      <c r="S19" s="31" t="s">
        <v>0</v>
      </c>
      <c r="T19" s="31" t="s">
        <v>109</v>
      </c>
      <c r="U19" s="31" t="s">
        <v>114</v>
      </c>
      <c r="V19" s="31" t="s">
        <v>60</v>
      </c>
      <c r="W19" s="32" t="s">
        <v>116</v>
      </c>
    </row>
    <row r="20" spans="2:25" ht="31.5">
      <c r="B20" s="50" t="str">
        <f>'לא סחיר - תעודות חוב מסחריות'!B7:S7</f>
        <v>2. תעודות חוב מסחריות</v>
      </c>
      <c r="C20" s="31" t="s">
        <v>46</v>
      </c>
      <c r="D20" s="43" t="s">
        <v>123</v>
      </c>
      <c r="E20" s="43" t="s">
        <v>122</v>
      </c>
      <c r="G20" s="31" t="s">
        <v>66</v>
      </c>
      <c r="I20" s="31" t="s">
        <v>15</v>
      </c>
      <c r="J20" s="31" t="s">
        <v>67</v>
      </c>
      <c r="K20" s="31" t="s">
        <v>106</v>
      </c>
      <c r="L20" s="31" t="s">
        <v>18</v>
      </c>
      <c r="M20" s="31" t="s">
        <v>105</v>
      </c>
      <c r="Q20" s="31" t="s">
        <v>17</v>
      </c>
      <c r="R20" s="31" t="s">
        <v>19</v>
      </c>
      <c r="S20" s="31" t="s">
        <v>0</v>
      </c>
      <c r="T20" s="31" t="s">
        <v>109</v>
      </c>
      <c r="U20" s="31" t="s">
        <v>114</v>
      </c>
      <c r="V20" s="31" t="s">
        <v>60</v>
      </c>
      <c r="W20" s="32" t="s">
        <v>116</v>
      </c>
    </row>
    <row r="21" spans="2:25" ht="31.5">
      <c r="B21" s="50" t="str">
        <f>'לא סחיר - אג"ח קונצרני'!B7:S7</f>
        <v>3. אג"ח קונצרני</v>
      </c>
      <c r="C21" s="31" t="s">
        <v>46</v>
      </c>
      <c r="D21" s="43" t="s">
        <v>123</v>
      </c>
      <c r="E21" s="43" t="s">
        <v>122</v>
      </c>
      <c r="G21" s="31" t="s">
        <v>66</v>
      </c>
      <c r="I21" s="31" t="s">
        <v>15</v>
      </c>
      <c r="J21" s="31" t="s">
        <v>67</v>
      </c>
      <c r="K21" s="31" t="s">
        <v>106</v>
      </c>
      <c r="L21" s="31" t="s">
        <v>18</v>
      </c>
      <c r="M21" s="31" t="s">
        <v>105</v>
      </c>
      <c r="Q21" s="31" t="s">
        <v>17</v>
      </c>
      <c r="R21" s="31" t="s">
        <v>19</v>
      </c>
      <c r="S21" s="31" t="s">
        <v>0</v>
      </c>
      <c r="T21" s="31" t="s">
        <v>109</v>
      </c>
      <c r="U21" s="31" t="s">
        <v>114</v>
      </c>
      <c r="V21" s="31" t="s">
        <v>60</v>
      </c>
      <c r="W21" s="32" t="s">
        <v>116</v>
      </c>
    </row>
    <row r="22" spans="2:25" ht="31.5">
      <c r="B22" s="50" t="str">
        <f>'לא סחיר - מניות'!B7:M7</f>
        <v>4. מניות</v>
      </c>
      <c r="C22" s="31" t="s">
        <v>46</v>
      </c>
      <c r="D22" s="43" t="s">
        <v>123</v>
      </c>
      <c r="E22" s="43" t="s">
        <v>122</v>
      </c>
      <c r="G22" s="31" t="s">
        <v>66</v>
      </c>
      <c r="H22" s="31" t="s">
        <v>105</v>
      </c>
      <c r="S22" s="31" t="s">
        <v>0</v>
      </c>
      <c r="T22" s="31" t="s">
        <v>109</v>
      </c>
      <c r="U22" s="31" t="s">
        <v>114</v>
      </c>
      <c r="V22" s="31" t="s">
        <v>60</v>
      </c>
      <c r="W22" s="32" t="s">
        <v>116</v>
      </c>
    </row>
    <row r="23" spans="2:25" ht="31.5">
      <c r="B23" s="50" t="str">
        <f>'לא סחיר - קרנות השקעה'!B7:K7</f>
        <v>5. קרנות השקעה</v>
      </c>
      <c r="C23" s="31" t="s">
        <v>46</v>
      </c>
      <c r="G23" s="31" t="s">
        <v>66</v>
      </c>
      <c r="H23" s="31" t="s">
        <v>105</v>
      </c>
      <c r="K23" s="31" t="s">
        <v>106</v>
      </c>
      <c r="S23" s="31" t="s">
        <v>0</v>
      </c>
      <c r="T23" s="31" t="s">
        <v>109</v>
      </c>
      <c r="U23" s="31" t="s">
        <v>114</v>
      </c>
      <c r="V23" s="31" t="s">
        <v>60</v>
      </c>
      <c r="W23" s="32" t="s">
        <v>116</v>
      </c>
    </row>
    <row r="24" spans="2:25" ht="31.5">
      <c r="B24" s="50" t="str">
        <f>'לא סחיר - כתבי אופציה'!B7:L7</f>
        <v>6. כתבי אופציה</v>
      </c>
      <c r="C24" s="31" t="s">
        <v>46</v>
      </c>
      <c r="G24" s="31" t="s">
        <v>66</v>
      </c>
      <c r="H24" s="31" t="s">
        <v>105</v>
      </c>
      <c r="K24" s="31" t="s">
        <v>106</v>
      </c>
      <c r="S24" s="31" t="s">
        <v>0</v>
      </c>
      <c r="T24" s="31" t="s">
        <v>109</v>
      </c>
      <c r="U24" s="31" t="s">
        <v>114</v>
      </c>
      <c r="V24" s="31" t="s">
        <v>60</v>
      </c>
      <c r="W24" s="32" t="s">
        <v>116</v>
      </c>
    </row>
    <row r="25" spans="2:25" ht="31.5">
      <c r="B25" s="50" t="str">
        <f>'לא סחיר - אופציות'!B7:L7</f>
        <v>7. אופציות</v>
      </c>
      <c r="C25" s="31" t="s">
        <v>46</v>
      </c>
      <c r="G25" s="31" t="s">
        <v>66</v>
      </c>
      <c r="H25" s="31" t="s">
        <v>105</v>
      </c>
      <c r="K25" s="31" t="s">
        <v>106</v>
      </c>
      <c r="S25" s="31" t="s">
        <v>0</v>
      </c>
      <c r="T25" s="31" t="s">
        <v>109</v>
      </c>
      <c r="U25" s="31" t="s">
        <v>114</v>
      </c>
      <c r="V25" s="31" t="s">
        <v>60</v>
      </c>
      <c r="W25" s="32" t="s">
        <v>116</v>
      </c>
    </row>
    <row r="26" spans="2:25" ht="31.5">
      <c r="B26" s="50" t="str">
        <f>'לא סחיר - חוזים עתידיים'!B7:K7</f>
        <v>8. חוזים עתידיים</v>
      </c>
      <c r="C26" s="31" t="s">
        <v>46</v>
      </c>
      <c r="G26" s="31" t="s">
        <v>66</v>
      </c>
      <c r="H26" s="31" t="s">
        <v>105</v>
      </c>
      <c r="K26" s="31" t="s">
        <v>106</v>
      </c>
      <c r="S26" s="31" t="s">
        <v>0</v>
      </c>
      <c r="T26" s="31" t="s">
        <v>109</v>
      </c>
      <c r="U26" s="31" t="s">
        <v>114</v>
      </c>
      <c r="V26" s="32" t="s">
        <v>116</v>
      </c>
    </row>
    <row r="27" spans="2:25" ht="31.5">
      <c r="B27" s="50" t="str">
        <f>'לא סחיר - מוצרים מובנים'!B7:Q7</f>
        <v>9. מוצרים מובנים</v>
      </c>
      <c r="C27" s="31" t="s">
        <v>46</v>
      </c>
      <c r="F27" s="31" t="s">
        <v>51</v>
      </c>
      <c r="I27" s="31" t="s">
        <v>15</v>
      </c>
      <c r="J27" s="31" t="s">
        <v>67</v>
      </c>
      <c r="K27" s="31" t="s">
        <v>106</v>
      </c>
      <c r="L27" s="31" t="s">
        <v>18</v>
      </c>
      <c r="M27" s="31" t="s">
        <v>105</v>
      </c>
      <c r="Q27" s="31" t="s">
        <v>17</v>
      </c>
      <c r="R27" s="31" t="s">
        <v>19</v>
      </c>
      <c r="S27" s="31" t="s">
        <v>0</v>
      </c>
      <c r="T27" s="31" t="s">
        <v>109</v>
      </c>
      <c r="U27" s="31" t="s">
        <v>114</v>
      </c>
      <c r="V27" s="31" t="s">
        <v>60</v>
      </c>
      <c r="W27" s="32" t="s">
        <v>116</v>
      </c>
    </row>
    <row r="28" spans="2:25" ht="31.5">
      <c r="B28" s="54" t="str">
        <f>הלוואות!B6</f>
        <v>1.ד. הלוואות:</v>
      </c>
      <c r="C28" s="31" t="s">
        <v>46</v>
      </c>
      <c r="I28" s="31" t="s">
        <v>15</v>
      </c>
      <c r="J28" s="31" t="s">
        <v>67</v>
      </c>
      <c r="L28" s="31" t="s">
        <v>18</v>
      </c>
      <c r="M28" s="31" t="s">
        <v>105</v>
      </c>
      <c r="Q28" s="14" t="s">
        <v>36</v>
      </c>
      <c r="R28" s="31" t="s">
        <v>19</v>
      </c>
      <c r="S28" s="31" t="s">
        <v>0</v>
      </c>
      <c r="T28" s="31" t="s">
        <v>109</v>
      </c>
      <c r="U28" s="31" t="s">
        <v>114</v>
      </c>
      <c r="V28" s="32" t="s">
        <v>116</v>
      </c>
    </row>
    <row r="29" spans="2:25" ht="47.25">
      <c r="B29" s="54" t="str">
        <f>'פקדונות מעל 3 חודשים'!B6:O6</f>
        <v>1.ה. פקדונות מעל 3 חודשים:</v>
      </c>
      <c r="C29" s="31" t="s">
        <v>46</v>
      </c>
      <c r="E29" s="31" t="s">
        <v>122</v>
      </c>
      <c r="I29" s="31" t="s">
        <v>15</v>
      </c>
      <c r="J29" s="31" t="s">
        <v>67</v>
      </c>
      <c r="L29" s="31" t="s">
        <v>18</v>
      </c>
      <c r="M29" s="31" t="s">
        <v>105</v>
      </c>
      <c r="O29" s="51" t="s">
        <v>53</v>
      </c>
      <c r="P29" s="52"/>
      <c r="R29" s="31" t="s">
        <v>19</v>
      </c>
      <c r="S29" s="31" t="s">
        <v>0</v>
      </c>
      <c r="T29" s="31" t="s">
        <v>109</v>
      </c>
      <c r="U29" s="31" t="s">
        <v>114</v>
      </c>
      <c r="V29" s="32" t="s">
        <v>116</v>
      </c>
    </row>
    <row r="30" spans="2:25" ht="63">
      <c r="B30" s="54" t="str">
        <f>'זכויות מקרקעין'!B6</f>
        <v>1. ו. זכויות במקרקעין:</v>
      </c>
      <c r="C30" s="14" t="s">
        <v>55</v>
      </c>
      <c r="N30" s="51" t="s">
        <v>89</v>
      </c>
      <c r="P30" s="52" t="s">
        <v>56</v>
      </c>
      <c r="U30" s="31" t="s">
        <v>114</v>
      </c>
      <c r="V30" s="15" t="s">
        <v>59</v>
      </c>
    </row>
    <row r="31" spans="2:25" ht="31.5">
      <c r="B31" s="54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58</v>
      </c>
      <c r="R31" s="14" t="s">
        <v>54</v>
      </c>
      <c r="U31" s="31" t="s">
        <v>114</v>
      </c>
      <c r="V31" s="15" t="s">
        <v>59</v>
      </c>
    </row>
    <row r="32" spans="2:25" ht="47.25">
      <c r="B32" s="54" t="str">
        <f>'יתרת התחייבות להשקעה'!B6:D6</f>
        <v>1. ט. יתרות התחייבות להשקעה:</v>
      </c>
      <c r="X32" s="14" t="s">
        <v>111</v>
      </c>
      <c r="Y32" s="15" t="s">
        <v>110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8" t="s">
        <v>185</v>
      </c>
      <c r="C1" s="80" t="s" vm="1">
        <v>258</v>
      </c>
    </row>
    <row r="2" spans="2:54">
      <c r="B2" s="58" t="s">
        <v>184</v>
      </c>
      <c r="C2" s="80" t="s">
        <v>259</v>
      </c>
    </row>
    <row r="3" spans="2:54">
      <c r="B3" s="58" t="s">
        <v>186</v>
      </c>
      <c r="C3" s="80" t="s">
        <v>260</v>
      </c>
    </row>
    <row r="4" spans="2:54">
      <c r="B4" s="58" t="s">
        <v>187</v>
      </c>
      <c r="C4" s="80">
        <v>2208</v>
      </c>
    </row>
    <row r="6" spans="2:54" ht="26.25" customHeight="1">
      <c r="B6" s="161" t="s">
        <v>216</v>
      </c>
      <c r="C6" s="162"/>
      <c r="D6" s="162"/>
      <c r="E6" s="162"/>
      <c r="F6" s="162"/>
      <c r="G6" s="162"/>
      <c r="H6" s="162"/>
      <c r="I6" s="162"/>
      <c r="J6" s="162"/>
      <c r="K6" s="162"/>
      <c r="L6" s="163"/>
    </row>
    <row r="7" spans="2:54" ht="26.25" customHeight="1">
      <c r="B7" s="161" t="s">
        <v>102</v>
      </c>
      <c r="C7" s="162"/>
      <c r="D7" s="162"/>
      <c r="E7" s="162"/>
      <c r="F7" s="162"/>
      <c r="G7" s="162"/>
      <c r="H7" s="162"/>
      <c r="I7" s="162"/>
      <c r="J7" s="162"/>
      <c r="K7" s="162"/>
      <c r="L7" s="163"/>
    </row>
    <row r="8" spans="2:54" s="3" customFormat="1" ht="78.75">
      <c r="B8" s="23" t="s">
        <v>121</v>
      </c>
      <c r="C8" s="31" t="s">
        <v>46</v>
      </c>
      <c r="D8" s="31" t="s">
        <v>66</v>
      </c>
      <c r="E8" s="31" t="s">
        <v>105</v>
      </c>
      <c r="F8" s="31" t="s">
        <v>106</v>
      </c>
      <c r="G8" s="31" t="s">
        <v>242</v>
      </c>
      <c r="H8" s="31" t="s">
        <v>241</v>
      </c>
      <c r="I8" s="31" t="s">
        <v>114</v>
      </c>
      <c r="J8" s="31" t="s">
        <v>60</v>
      </c>
      <c r="K8" s="31" t="s">
        <v>188</v>
      </c>
      <c r="L8" s="32" t="s">
        <v>190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249</v>
      </c>
      <c r="H9" s="17"/>
      <c r="I9" s="17" t="s">
        <v>245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AZ11" s="1"/>
    </row>
    <row r="12" spans="2:54" ht="19.5" customHeight="1">
      <c r="B12" s="97" t="s">
        <v>257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</row>
    <row r="13" spans="2:54">
      <c r="B13" s="97" t="s">
        <v>117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</row>
    <row r="14" spans="2:54">
      <c r="B14" s="97" t="s">
        <v>240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54">
      <c r="B15" s="97" t="s">
        <v>248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54" s="7" customFormat="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AZ16" s="1"/>
      <c r="BB16" s="1"/>
    </row>
    <row r="17" spans="2:54" s="7" customFormat="1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AZ17" s="1"/>
      <c r="BB17" s="1"/>
    </row>
    <row r="18" spans="2:54" s="7" customFormat="1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AZ18" s="1"/>
      <c r="BB18" s="1"/>
    </row>
    <row r="19" spans="2:54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54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54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54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4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4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4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4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4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4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4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4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4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4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90" zoomScaleNormal="90" workbookViewId="0">
      <selection activeCell="H29" sqref="H29"/>
    </sheetView>
  </sheetViews>
  <sheetFormatPr defaultColWidth="9.140625" defaultRowHeight="18"/>
  <cols>
    <col min="1" max="1" width="6.28515625" style="1" customWidth="1"/>
    <col min="2" max="2" width="47" style="2" bestFit="1" customWidth="1"/>
    <col min="3" max="3" width="41.7109375" style="2" bestFit="1" customWidth="1"/>
    <col min="4" max="4" width="8.5703125" style="2" bestFit="1" customWidth="1"/>
    <col min="5" max="5" width="12.28515625" style="1" bestFit="1" customWidth="1"/>
    <col min="6" max="6" width="11.28515625" style="1" bestFit="1" customWidth="1"/>
    <col min="7" max="7" width="13.140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8" t="s">
        <v>185</v>
      </c>
      <c r="C1" s="80" t="s" vm="1">
        <v>258</v>
      </c>
    </row>
    <row r="2" spans="2:51">
      <c r="B2" s="58" t="s">
        <v>184</v>
      </c>
      <c r="C2" s="80" t="s">
        <v>259</v>
      </c>
    </row>
    <row r="3" spans="2:51">
      <c r="B3" s="58" t="s">
        <v>186</v>
      </c>
      <c r="C3" s="80" t="s">
        <v>260</v>
      </c>
    </row>
    <row r="4" spans="2:51">
      <c r="B4" s="58" t="s">
        <v>187</v>
      </c>
      <c r="C4" s="80">
        <v>2208</v>
      </c>
    </row>
    <row r="6" spans="2:51" ht="26.25" customHeight="1">
      <c r="B6" s="161" t="s">
        <v>216</v>
      </c>
      <c r="C6" s="162"/>
      <c r="D6" s="162"/>
      <c r="E6" s="162"/>
      <c r="F6" s="162"/>
      <c r="G6" s="162"/>
      <c r="H6" s="162"/>
      <c r="I6" s="162"/>
      <c r="J6" s="162"/>
      <c r="K6" s="163"/>
    </row>
    <row r="7" spans="2:51" ht="26.25" customHeight="1">
      <c r="B7" s="161" t="s">
        <v>103</v>
      </c>
      <c r="C7" s="162"/>
      <c r="D7" s="162"/>
      <c r="E7" s="162"/>
      <c r="F7" s="162"/>
      <c r="G7" s="162"/>
      <c r="H7" s="162"/>
      <c r="I7" s="162"/>
      <c r="J7" s="162"/>
      <c r="K7" s="163"/>
    </row>
    <row r="8" spans="2:51" s="3" customFormat="1" ht="63">
      <c r="B8" s="23" t="s">
        <v>121</v>
      </c>
      <c r="C8" s="31" t="s">
        <v>46</v>
      </c>
      <c r="D8" s="31" t="s">
        <v>66</v>
      </c>
      <c r="E8" s="31" t="s">
        <v>105</v>
      </c>
      <c r="F8" s="31" t="s">
        <v>106</v>
      </c>
      <c r="G8" s="31" t="s">
        <v>242</v>
      </c>
      <c r="H8" s="31" t="s">
        <v>241</v>
      </c>
      <c r="I8" s="31" t="s">
        <v>114</v>
      </c>
      <c r="J8" s="31" t="s">
        <v>188</v>
      </c>
      <c r="K8" s="32" t="s">
        <v>190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249</v>
      </c>
      <c r="H9" s="17"/>
      <c r="I9" s="17" t="s">
        <v>245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20" t="s">
        <v>50</v>
      </c>
      <c r="C11" s="121"/>
      <c r="D11" s="121"/>
      <c r="E11" s="121"/>
      <c r="F11" s="121"/>
      <c r="G11" s="122"/>
      <c r="H11" s="126"/>
      <c r="I11" s="122">
        <v>-154.00566999999995</v>
      </c>
      <c r="J11" s="123">
        <v>1</v>
      </c>
      <c r="K11" s="123">
        <f>I11/'סכום נכסי הקרן'!$C$42</f>
        <v>-1.2512818278645939E-3</v>
      </c>
      <c r="L11" s="138"/>
      <c r="M11" s="138"/>
      <c r="N11" s="138"/>
      <c r="AW11" s="98"/>
    </row>
    <row r="12" spans="2:51" s="98" customFormat="1" ht="19.5" customHeight="1">
      <c r="B12" s="124" t="s">
        <v>35</v>
      </c>
      <c r="C12" s="121"/>
      <c r="D12" s="121"/>
      <c r="E12" s="121"/>
      <c r="F12" s="121"/>
      <c r="G12" s="122"/>
      <c r="H12" s="126"/>
      <c r="I12" s="122">
        <v>-154.00567000000001</v>
      </c>
      <c r="J12" s="123">
        <v>1.0000000000000004</v>
      </c>
      <c r="K12" s="123">
        <f>I12/'סכום נכסי הקרן'!$C$42</f>
        <v>-1.2512818278645943E-3</v>
      </c>
      <c r="L12" s="139"/>
      <c r="M12" s="139"/>
      <c r="N12" s="139"/>
    </row>
    <row r="13" spans="2:51">
      <c r="B13" s="101" t="s">
        <v>1004</v>
      </c>
      <c r="C13" s="84"/>
      <c r="D13" s="84"/>
      <c r="E13" s="84"/>
      <c r="F13" s="84"/>
      <c r="G13" s="92"/>
      <c r="H13" s="94"/>
      <c r="I13" s="92">
        <v>-176.30761999999996</v>
      </c>
      <c r="J13" s="93">
        <v>1.1448125254089672</v>
      </c>
      <c r="K13" s="93">
        <f>I13/'סכום נכסי הקרן'!$C$42</f>
        <v>-1.4324831093560143E-3</v>
      </c>
      <c r="L13" s="140"/>
      <c r="M13" s="140"/>
      <c r="N13" s="140"/>
    </row>
    <row r="14" spans="2:51">
      <c r="B14" s="88" t="s">
        <v>1005</v>
      </c>
      <c r="C14" s="82" t="s">
        <v>1006</v>
      </c>
      <c r="D14" s="95" t="s">
        <v>951</v>
      </c>
      <c r="E14" s="95" t="s">
        <v>169</v>
      </c>
      <c r="F14" s="113">
        <v>43171</v>
      </c>
      <c r="G14" s="89">
        <v>1691949.9999999998</v>
      </c>
      <c r="H14" s="91">
        <v>-6.5095000000000001</v>
      </c>
      <c r="I14" s="89">
        <v>-110.13676999999997</v>
      </c>
      <c r="J14" s="90">
        <v>0.71514750073812217</v>
      </c>
      <c r="K14" s="90">
        <f>I14/'סכום נכסי הקרן'!$C$42</f>
        <v>-8.9485107191639352E-4</v>
      </c>
      <c r="L14" s="140"/>
      <c r="M14" s="140"/>
      <c r="N14" s="140"/>
    </row>
    <row r="15" spans="2:51">
      <c r="B15" s="88" t="s">
        <v>1007</v>
      </c>
      <c r="C15" s="82" t="s">
        <v>1008</v>
      </c>
      <c r="D15" s="95" t="s">
        <v>951</v>
      </c>
      <c r="E15" s="95" t="s">
        <v>169</v>
      </c>
      <c r="F15" s="113">
        <v>43104</v>
      </c>
      <c r="G15" s="89">
        <v>152369.99999999997</v>
      </c>
      <c r="H15" s="91">
        <v>-6.4737999999999998</v>
      </c>
      <c r="I15" s="89">
        <v>-9.8641799999999993</v>
      </c>
      <c r="J15" s="90">
        <v>6.4050758650639306E-2</v>
      </c>
      <c r="K15" s="90">
        <f>I15/'סכום נכסי הקרן'!$C$42</f>
        <v>-8.0145550360485903E-5</v>
      </c>
      <c r="L15" s="140"/>
      <c r="M15" s="140"/>
      <c r="N15" s="140"/>
    </row>
    <row r="16" spans="2:51" s="7" customFormat="1">
      <c r="B16" s="88" t="s">
        <v>1009</v>
      </c>
      <c r="C16" s="82" t="s">
        <v>1010</v>
      </c>
      <c r="D16" s="95" t="s">
        <v>951</v>
      </c>
      <c r="E16" s="95" t="s">
        <v>169</v>
      </c>
      <c r="F16" s="113">
        <v>43103</v>
      </c>
      <c r="G16" s="89">
        <v>3199314.1499999994</v>
      </c>
      <c r="H16" s="91">
        <v>-6.3201000000000001</v>
      </c>
      <c r="I16" s="89">
        <v>-202.19862999999998</v>
      </c>
      <c r="J16" s="90">
        <v>1.3129297771958659</v>
      </c>
      <c r="K16" s="90">
        <f>I16/'סכום נכסי הקרן'!$C$42</f>
        <v>-1.6428451714674971E-3</v>
      </c>
      <c r="L16" s="145"/>
      <c r="M16" s="145"/>
      <c r="N16" s="145"/>
      <c r="AW16" s="1"/>
      <c r="AY16" s="1"/>
    </row>
    <row r="17" spans="2:51" s="7" customFormat="1">
      <c r="B17" s="88" t="s">
        <v>1011</v>
      </c>
      <c r="C17" s="82" t="s">
        <v>1012</v>
      </c>
      <c r="D17" s="95" t="s">
        <v>951</v>
      </c>
      <c r="E17" s="95" t="s">
        <v>169</v>
      </c>
      <c r="F17" s="113">
        <v>43255</v>
      </c>
      <c r="G17" s="89">
        <v>2375853.9999999995</v>
      </c>
      <c r="H17" s="91">
        <v>-2.8757000000000001</v>
      </c>
      <c r="I17" s="89">
        <v>-68.321419999999989</v>
      </c>
      <c r="J17" s="90">
        <v>0.44362925079316889</v>
      </c>
      <c r="K17" s="90">
        <f>I17/'סכום נכסי הקרן'!$C$42</f>
        <v>-5.5510521982667668E-4</v>
      </c>
      <c r="L17" s="145"/>
      <c r="M17" s="145"/>
      <c r="N17" s="145"/>
      <c r="AW17" s="1"/>
      <c r="AY17" s="1"/>
    </row>
    <row r="18" spans="2:51" s="7" customFormat="1">
      <c r="B18" s="88" t="s">
        <v>1013</v>
      </c>
      <c r="C18" s="82" t="s">
        <v>1014</v>
      </c>
      <c r="D18" s="95" t="s">
        <v>951</v>
      </c>
      <c r="E18" s="95" t="s">
        <v>169</v>
      </c>
      <c r="F18" s="113">
        <v>43171</v>
      </c>
      <c r="G18" s="89">
        <v>3608024.9999999995</v>
      </c>
      <c r="H18" s="91">
        <v>5.9371</v>
      </c>
      <c r="I18" s="89">
        <v>214.21337999999997</v>
      </c>
      <c r="J18" s="90">
        <v>-1.3909447619688291</v>
      </c>
      <c r="K18" s="90">
        <f>I18/'סכום נכסי הקרן'!$C$42</f>
        <v>1.7404639042150388E-3</v>
      </c>
      <c r="L18" s="145"/>
      <c r="M18" s="145"/>
      <c r="N18" s="145"/>
      <c r="AW18" s="1"/>
      <c r="AY18" s="1"/>
    </row>
    <row r="19" spans="2:51">
      <c r="B19" s="85"/>
      <c r="C19" s="82"/>
      <c r="D19" s="82"/>
      <c r="E19" s="82"/>
      <c r="F19" s="82"/>
      <c r="G19" s="89"/>
      <c r="H19" s="91"/>
      <c r="I19" s="82"/>
      <c r="J19" s="90"/>
      <c r="K19" s="82"/>
      <c r="L19" s="140"/>
      <c r="M19" s="140"/>
      <c r="N19" s="140"/>
    </row>
    <row r="20" spans="2:51">
      <c r="B20" s="101" t="s">
        <v>234</v>
      </c>
      <c r="C20" s="84"/>
      <c r="D20" s="84"/>
      <c r="E20" s="84"/>
      <c r="F20" s="84"/>
      <c r="G20" s="92"/>
      <c r="H20" s="94"/>
      <c r="I20" s="92">
        <v>22.301949999999998</v>
      </c>
      <c r="J20" s="93">
        <v>-0.14481252540896711</v>
      </c>
      <c r="K20" s="93">
        <f>I20/'סכום נכסי הקרן'!$C$42</f>
        <v>1.8120128149142032E-4</v>
      </c>
      <c r="L20" s="140"/>
      <c r="M20" s="140"/>
      <c r="N20" s="140"/>
    </row>
    <row r="21" spans="2:51">
      <c r="B21" s="88" t="s">
        <v>1015</v>
      </c>
      <c r="C21" s="82" t="s">
        <v>1016</v>
      </c>
      <c r="D21" s="95" t="s">
        <v>951</v>
      </c>
      <c r="E21" s="95" t="s">
        <v>171</v>
      </c>
      <c r="F21" s="113">
        <v>43278</v>
      </c>
      <c r="G21" s="89">
        <v>67981.689999999988</v>
      </c>
      <c r="H21" s="91">
        <v>-0.41470000000000001</v>
      </c>
      <c r="I21" s="89">
        <v>-0.28192999999999996</v>
      </c>
      <c r="J21" s="90">
        <v>1.8306468846244429E-3</v>
      </c>
      <c r="K21" s="90">
        <f>I21/'סכום נכסי הקרן'!$C$42</f>
        <v>-2.2906551799674972E-6</v>
      </c>
      <c r="L21" s="140"/>
      <c r="M21" s="140"/>
      <c r="N21" s="140"/>
    </row>
    <row r="22" spans="2:51">
      <c r="B22" s="88" t="s">
        <v>1017</v>
      </c>
      <c r="C22" s="82" t="s">
        <v>1018</v>
      </c>
      <c r="D22" s="95" t="s">
        <v>951</v>
      </c>
      <c r="E22" s="95" t="s">
        <v>171</v>
      </c>
      <c r="F22" s="113">
        <v>43227</v>
      </c>
      <c r="G22" s="89">
        <v>30664.339999999997</v>
      </c>
      <c r="H22" s="91">
        <v>2.69</v>
      </c>
      <c r="I22" s="89">
        <v>0.82486999999999988</v>
      </c>
      <c r="J22" s="90">
        <v>-5.3561014993798615E-3</v>
      </c>
      <c r="K22" s="90">
        <f>I22/'סכום נכסי הקרן'!$C$42</f>
        <v>6.7019924743723252E-6</v>
      </c>
      <c r="L22" s="140"/>
      <c r="M22" s="140"/>
      <c r="N22" s="140"/>
    </row>
    <row r="23" spans="2:51">
      <c r="B23" s="88" t="s">
        <v>1019</v>
      </c>
      <c r="C23" s="82" t="s">
        <v>1020</v>
      </c>
      <c r="D23" s="95" t="s">
        <v>951</v>
      </c>
      <c r="E23" s="95" t="s">
        <v>171</v>
      </c>
      <c r="F23" s="113">
        <v>43199</v>
      </c>
      <c r="G23" s="89">
        <v>307554.55</v>
      </c>
      <c r="H23" s="91">
        <v>5.6547999999999998</v>
      </c>
      <c r="I23" s="89">
        <v>17.391599999999993</v>
      </c>
      <c r="J23" s="90">
        <v>-0.11292830971742793</v>
      </c>
      <c r="K23" s="90">
        <f>I23/'סכום נכסי הקרן'!$C$42</f>
        <v>1.413051418008822E-4</v>
      </c>
      <c r="L23" s="140"/>
      <c r="M23" s="140"/>
      <c r="N23" s="140"/>
    </row>
    <row r="24" spans="2:51">
      <c r="B24" s="88" t="s">
        <v>1021</v>
      </c>
      <c r="C24" s="82" t="s">
        <v>1022</v>
      </c>
      <c r="D24" s="95" t="s">
        <v>951</v>
      </c>
      <c r="E24" s="95" t="s">
        <v>172</v>
      </c>
      <c r="F24" s="113">
        <v>43278</v>
      </c>
      <c r="G24" s="89">
        <v>33848.37999999999</v>
      </c>
      <c r="H24" s="91">
        <v>-0.1225</v>
      </c>
      <c r="I24" s="89">
        <v>-4.1459999999999997E-2</v>
      </c>
      <c r="J24" s="90">
        <v>2.6921086736611717E-4</v>
      </c>
      <c r="K24" s="90">
        <f>I24/'סכום נכסי הקרן'!$C$42</f>
        <v>-3.3685866619888783E-7</v>
      </c>
      <c r="L24" s="140"/>
      <c r="M24" s="140"/>
      <c r="N24" s="140"/>
    </row>
    <row r="25" spans="2:51">
      <c r="B25" s="88" t="s">
        <v>1023</v>
      </c>
      <c r="C25" s="82" t="s">
        <v>1024</v>
      </c>
      <c r="D25" s="95" t="s">
        <v>951</v>
      </c>
      <c r="E25" s="95" t="s">
        <v>172</v>
      </c>
      <c r="F25" s="113">
        <v>43257</v>
      </c>
      <c r="G25" s="89">
        <v>236844.11999999997</v>
      </c>
      <c r="H25" s="91">
        <v>1.8614999999999999</v>
      </c>
      <c r="I25" s="89">
        <v>4.4088699999999994</v>
      </c>
      <c r="J25" s="90">
        <v>-2.8627971944149854E-2</v>
      </c>
      <c r="K25" s="90">
        <f>I25/'סכום נכסי הקרן'!$C$42</f>
        <v>3.5821661062332141E-5</v>
      </c>
      <c r="L25" s="140"/>
      <c r="M25" s="140"/>
      <c r="N25" s="140"/>
    </row>
    <row r="26" spans="2:51">
      <c r="B26" s="85"/>
      <c r="C26" s="82"/>
      <c r="D26" s="82"/>
      <c r="E26" s="82"/>
      <c r="F26" s="82"/>
      <c r="G26" s="89"/>
      <c r="H26" s="91"/>
      <c r="I26" s="82"/>
      <c r="J26" s="90"/>
      <c r="K26" s="82"/>
      <c r="L26" s="140"/>
      <c r="M26" s="140"/>
      <c r="N26" s="140"/>
    </row>
    <row r="27" spans="2:5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5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51">
      <c r="B29" s="97" t="s">
        <v>257</v>
      </c>
      <c r="C29" s="81"/>
      <c r="D29" s="81"/>
      <c r="E29" s="81"/>
      <c r="F29" s="81"/>
      <c r="G29" s="81"/>
      <c r="H29" s="81"/>
      <c r="I29" s="81"/>
      <c r="J29" s="81"/>
      <c r="K29" s="81"/>
    </row>
    <row r="30" spans="2:51">
      <c r="B30" s="97" t="s">
        <v>117</v>
      </c>
      <c r="C30" s="81"/>
      <c r="D30" s="81"/>
      <c r="E30" s="81"/>
      <c r="F30" s="81"/>
      <c r="G30" s="81"/>
      <c r="H30" s="81"/>
      <c r="I30" s="81"/>
      <c r="J30" s="81"/>
      <c r="K30" s="81"/>
    </row>
    <row r="31" spans="2:51">
      <c r="B31" s="97" t="s">
        <v>240</v>
      </c>
      <c r="C31" s="81"/>
      <c r="D31" s="81"/>
      <c r="E31" s="81"/>
      <c r="F31" s="81"/>
      <c r="G31" s="81"/>
      <c r="H31" s="81"/>
      <c r="I31" s="81"/>
      <c r="J31" s="81"/>
      <c r="K31" s="81"/>
    </row>
    <row r="32" spans="2:51">
      <c r="B32" s="97" t="s">
        <v>248</v>
      </c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B111" s="81"/>
      <c r="C111" s="81"/>
      <c r="D111" s="81"/>
      <c r="E111" s="81"/>
      <c r="F111" s="81"/>
      <c r="G111" s="81"/>
      <c r="H111" s="81"/>
      <c r="I111" s="81"/>
      <c r="J111" s="81"/>
      <c r="K111" s="81"/>
    </row>
    <row r="112" spans="2:11">
      <c r="B112" s="81"/>
      <c r="C112" s="81"/>
      <c r="D112" s="81"/>
      <c r="E112" s="81"/>
      <c r="F112" s="81"/>
      <c r="G112" s="81"/>
      <c r="H112" s="81"/>
      <c r="I112" s="81"/>
      <c r="J112" s="81"/>
      <c r="K112" s="81"/>
    </row>
    <row r="113" spans="2:11">
      <c r="B113" s="81"/>
      <c r="C113" s="81"/>
      <c r="D113" s="81"/>
      <c r="E113" s="81"/>
      <c r="F113" s="81"/>
      <c r="G113" s="81"/>
      <c r="H113" s="81"/>
      <c r="I113" s="81"/>
      <c r="J113" s="81"/>
      <c r="K113" s="81"/>
    </row>
    <row r="114" spans="2:11">
      <c r="B114" s="81"/>
      <c r="C114" s="81"/>
      <c r="D114" s="81"/>
      <c r="E114" s="81"/>
      <c r="F114" s="81"/>
      <c r="G114" s="81"/>
      <c r="H114" s="81"/>
      <c r="I114" s="81"/>
      <c r="J114" s="81"/>
      <c r="K114" s="81"/>
    </row>
    <row r="115" spans="2:11">
      <c r="B115" s="81"/>
      <c r="C115" s="81"/>
      <c r="D115" s="81"/>
      <c r="E115" s="81"/>
      <c r="F115" s="81"/>
      <c r="G115" s="81"/>
      <c r="H115" s="81"/>
      <c r="I115" s="81"/>
      <c r="J115" s="81"/>
      <c r="K115" s="81"/>
    </row>
    <row r="116" spans="2:11">
      <c r="B116" s="81"/>
      <c r="C116" s="81"/>
      <c r="D116" s="81"/>
      <c r="E116" s="81"/>
      <c r="F116" s="81"/>
      <c r="G116" s="81"/>
      <c r="H116" s="81"/>
      <c r="I116" s="81"/>
      <c r="J116" s="81"/>
      <c r="K116" s="81"/>
    </row>
    <row r="117" spans="2:11">
      <c r="B117" s="81"/>
      <c r="C117" s="81"/>
      <c r="D117" s="81"/>
      <c r="E117" s="81"/>
      <c r="F117" s="81"/>
      <c r="G117" s="81"/>
      <c r="H117" s="81"/>
      <c r="I117" s="81"/>
      <c r="J117" s="81"/>
      <c r="K117" s="81"/>
    </row>
    <row r="118" spans="2:11">
      <c r="B118" s="81"/>
      <c r="C118" s="81"/>
      <c r="D118" s="81"/>
      <c r="E118" s="81"/>
      <c r="F118" s="81"/>
      <c r="G118" s="81"/>
      <c r="H118" s="81"/>
      <c r="I118" s="81"/>
      <c r="J118" s="81"/>
      <c r="K118" s="81"/>
    </row>
    <row r="119" spans="2:11">
      <c r="B119" s="81"/>
      <c r="C119" s="81"/>
      <c r="D119" s="81"/>
      <c r="E119" s="81"/>
      <c r="F119" s="81"/>
      <c r="G119" s="81"/>
      <c r="H119" s="81"/>
      <c r="I119" s="81"/>
      <c r="J119" s="81"/>
      <c r="K119" s="81"/>
    </row>
    <row r="120" spans="2:11">
      <c r="B120" s="81"/>
      <c r="C120" s="81"/>
      <c r="D120" s="81"/>
      <c r="E120" s="81"/>
      <c r="F120" s="81"/>
      <c r="G120" s="81"/>
      <c r="H120" s="81"/>
      <c r="I120" s="81"/>
      <c r="J120" s="81"/>
      <c r="K120" s="81"/>
    </row>
    <row r="121" spans="2:11">
      <c r="B121" s="81"/>
      <c r="C121" s="81"/>
      <c r="D121" s="81"/>
      <c r="E121" s="81"/>
      <c r="F121" s="81"/>
      <c r="G121" s="81"/>
      <c r="H121" s="81"/>
      <c r="I121" s="81"/>
      <c r="J121" s="81"/>
      <c r="K121" s="81"/>
    </row>
    <row r="122" spans="2:11">
      <c r="B122" s="81"/>
      <c r="C122" s="81"/>
      <c r="D122" s="81"/>
      <c r="E122" s="81"/>
      <c r="F122" s="81"/>
      <c r="G122" s="81"/>
      <c r="H122" s="81"/>
      <c r="I122" s="81"/>
      <c r="J122" s="81"/>
      <c r="K122" s="81"/>
    </row>
    <row r="123" spans="2:11">
      <c r="B123" s="81"/>
      <c r="C123" s="81"/>
      <c r="D123" s="81"/>
      <c r="E123" s="81"/>
      <c r="F123" s="81"/>
      <c r="G123" s="81"/>
      <c r="H123" s="81"/>
      <c r="I123" s="81"/>
      <c r="J123" s="81"/>
      <c r="K123" s="81"/>
    </row>
    <row r="124" spans="2:11">
      <c r="B124" s="81"/>
      <c r="C124" s="81"/>
      <c r="D124" s="81"/>
      <c r="E124" s="81"/>
      <c r="F124" s="81"/>
      <c r="G124" s="81"/>
      <c r="H124" s="81"/>
      <c r="I124" s="81"/>
      <c r="J124" s="81"/>
      <c r="K124" s="81"/>
    </row>
    <row r="125" spans="2:11">
      <c r="B125" s="81"/>
      <c r="C125" s="81"/>
      <c r="D125" s="81"/>
      <c r="E125" s="81"/>
      <c r="F125" s="81"/>
      <c r="G125" s="81"/>
      <c r="H125" s="81"/>
      <c r="I125" s="81"/>
      <c r="J125" s="81"/>
      <c r="K125" s="8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8" t="s">
        <v>185</v>
      </c>
      <c r="C1" s="80" t="s" vm="1">
        <v>258</v>
      </c>
    </row>
    <row r="2" spans="2:78">
      <c r="B2" s="58" t="s">
        <v>184</v>
      </c>
      <c r="C2" s="80" t="s">
        <v>259</v>
      </c>
    </row>
    <row r="3" spans="2:78">
      <c r="B3" s="58" t="s">
        <v>186</v>
      </c>
      <c r="C3" s="80" t="s">
        <v>260</v>
      </c>
    </row>
    <row r="4" spans="2:78">
      <c r="B4" s="58" t="s">
        <v>187</v>
      </c>
      <c r="C4" s="80">
        <v>2208</v>
      </c>
    </row>
    <row r="6" spans="2:78" ht="26.25" customHeight="1">
      <c r="B6" s="161" t="s">
        <v>216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3"/>
    </row>
    <row r="7" spans="2:78" ht="26.25" customHeight="1">
      <c r="B7" s="161" t="s">
        <v>104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3"/>
    </row>
    <row r="8" spans="2:78" s="3" customFormat="1" ht="47.25">
      <c r="B8" s="23" t="s">
        <v>121</v>
      </c>
      <c r="C8" s="31" t="s">
        <v>46</v>
      </c>
      <c r="D8" s="31" t="s">
        <v>51</v>
      </c>
      <c r="E8" s="31" t="s">
        <v>15</v>
      </c>
      <c r="F8" s="31" t="s">
        <v>67</v>
      </c>
      <c r="G8" s="31" t="s">
        <v>106</v>
      </c>
      <c r="H8" s="31" t="s">
        <v>18</v>
      </c>
      <c r="I8" s="31" t="s">
        <v>105</v>
      </c>
      <c r="J8" s="31" t="s">
        <v>17</v>
      </c>
      <c r="K8" s="31" t="s">
        <v>19</v>
      </c>
      <c r="L8" s="31" t="s">
        <v>242</v>
      </c>
      <c r="M8" s="31" t="s">
        <v>241</v>
      </c>
      <c r="N8" s="31" t="s">
        <v>114</v>
      </c>
      <c r="O8" s="31" t="s">
        <v>60</v>
      </c>
      <c r="P8" s="31" t="s">
        <v>188</v>
      </c>
      <c r="Q8" s="32" t="s">
        <v>190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249</v>
      </c>
      <c r="M9" s="17"/>
      <c r="N9" s="17" t="s">
        <v>245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118</v>
      </c>
      <c r="R10" s="1"/>
      <c r="S10" s="1"/>
      <c r="T10" s="1"/>
      <c r="U10" s="1"/>
      <c r="V10" s="1"/>
    </row>
    <row r="11" spans="2:78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1"/>
      <c r="S11" s="1"/>
      <c r="T11" s="1"/>
      <c r="U11" s="1"/>
      <c r="V11" s="1"/>
      <c r="BZ11" s="1"/>
    </row>
    <row r="12" spans="2:78" ht="18" customHeight="1">
      <c r="B12" s="97" t="s">
        <v>257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</row>
    <row r="13" spans="2:78">
      <c r="B13" s="97" t="s">
        <v>117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2:78">
      <c r="B14" s="97" t="s">
        <v>240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2:78">
      <c r="B15" s="97" t="s">
        <v>248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2:7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2:17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</row>
    <row r="18" spans="2:17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</row>
    <row r="19" spans="2:17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17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17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2:17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17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17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17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17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17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17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17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17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17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6:B110">
    <cfRule type="cellIs" dxfId="9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AV163"/>
  <sheetViews>
    <sheetView rightToLeft="1" zoomScale="90" zoomScaleNormal="90" workbookViewId="0">
      <selection activeCell="B14" sqref="B14"/>
    </sheetView>
  </sheetViews>
  <sheetFormatPr defaultColWidth="9.140625" defaultRowHeight="18"/>
  <cols>
    <col min="1" max="1" width="8.5703125" style="1" customWidth="1"/>
    <col min="2" max="2" width="46" style="2" bestFit="1" customWidth="1"/>
    <col min="3" max="3" width="41.7109375" style="2" bestFit="1" customWidth="1"/>
    <col min="4" max="4" width="10.140625" style="2" bestFit="1" customWidth="1"/>
    <col min="5" max="5" width="12.7109375" style="2" bestFit="1" customWidth="1"/>
    <col min="6" max="6" width="8.7109375" style="1" bestFit="1" customWidth="1"/>
    <col min="7" max="7" width="11.28515625" style="1" bestFit="1" customWidth="1"/>
    <col min="8" max="8" width="11.140625" style="1" bestFit="1" customWidth="1"/>
    <col min="9" max="9" width="6.140625" style="1" bestFit="1" customWidth="1"/>
    <col min="10" max="10" width="12" style="1" bestFit="1" customWidth="1"/>
    <col min="11" max="11" width="6.85546875" style="1" bestFit="1" customWidth="1"/>
    <col min="12" max="12" width="10.85546875" style="1" bestFit="1" customWidth="1"/>
    <col min="13" max="13" width="11.28515625" style="1" bestFit="1" customWidth="1"/>
    <col min="14" max="14" width="7.28515625" style="1" bestFit="1" customWidth="1"/>
    <col min="15" max="15" width="9" style="1" bestFit="1" customWidth="1"/>
    <col min="16" max="16" width="9.140625" style="1" bestFit="1" customWidth="1"/>
    <col min="17" max="17" width="10.42578125" style="1" bestFit="1" customWidth="1"/>
    <col min="18" max="18" width="7.5703125" style="1" customWidth="1"/>
    <col min="19" max="19" width="5.7109375" style="1" customWidth="1"/>
    <col min="20" max="20" width="6.85546875" style="1" customWidth="1"/>
    <col min="21" max="21" width="6.42578125" style="1" customWidth="1"/>
    <col min="22" max="22" width="6.7109375" style="1" customWidth="1"/>
    <col min="23" max="23" width="7.28515625" style="1" customWidth="1"/>
    <col min="24" max="35" width="5.7109375" style="1" customWidth="1"/>
    <col min="36" max="16384" width="9.140625" style="1"/>
  </cols>
  <sheetData>
    <row r="1" spans="2:48">
      <c r="B1" s="58" t="s">
        <v>185</v>
      </c>
      <c r="C1" s="80" t="s" vm="1">
        <v>258</v>
      </c>
    </row>
    <row r="2" spans="2:48">
      <c r="B2" s="58" t="s">
        <v>184</v>
      </c>
      <c r="C2" s="80" t="s">
        <v>259</v>
      </c>
    </row>
    <row r="3" spans="2:48">
      <c r="B3" s="58" t="s">
        <v>186</v>
      </c>
      <c r="C3" s="80" t="s">
        <v>260</v>
      </c>
    </row>
    <row r="4" spans="2:48">
      <c r="B4" s="58" t="s">
        <v>187</v>
      </c>
      <c r="C4" s="80">
        <v>2208</v>
      </c>
    </row>
    <row r="6" spans="2:48" ht="26.25" customHeight="1">
      <c r="B6" s="161" t="s">
        <v>217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3"/>
    </row>
    <row r="7" spans="2:48" s="3" customFormat="1" ht="63">
      <c r="B7" s="23" t="s">
        <v>121</v>
      </c>
      <c r="C7" s="31" t="s">
        <v>229</v>
      </c>
      <c r="D7" s="31" t="s">
        <v>46</v>
      </c>
      <c r="E7" s="31" t="s">
        <v>122</v>
      </c>
      <c r="F7" s="31" t="s">
        <v>15</v>
      </c>
      <c r="G7" s="31" t="s">
        <v>106</v>
      </c>
      <c r="H7" s="31" t="s">
        <v>67</v>
      </c>
      <c r="I7" s="31" t="s">
        <v>18</v>
      </c>
      <c r="J7" s="31" t="s">
        <v>105</v>
      </c>
      <c r="K7" s="14" t="s">
        <v>36</v>
      </c>
      <c r="L7" s="73" t="s">
        <v>19</v>
      </c>
      <c r="M7" s="31" t="s">
        <v>242</v>
      </c>
      <c r="N7" s="31" t="s">
        <v>241</v>
      </c>
      <c r="O7" s="31" t="s">
        <v>114</v>
      </c>
      <c r="P7" s="31" t="s">
        <v>188</v>
      </c>
      <c r="Q7" s="32" t="s">
        <v>190</v>
      </c>
      <c r="R7" s="1"/>
      <c r="AU7" s="3" t="s">
        <v>168</v>
      </c>
      <c r="AV7" s="3" t="s">
        <v>170</v>
      </c>
    </row>
    <row r="8" spans="2:48" s="3" customFormat="1" ht="24" customHeight="1">
      <c r="B8" s="16"/>
      <c r="C8" s="72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249</v>
      </c>
      <c r="N8" s="17"/>
      <c r="O8" s="17" t="s">
        <v>245</v>
      </c>
      <c r="P8" s="33" t="s">
        <v>20</v>
      </c>
      <c r="Q8" s="18" t="s">
        <v>20</v>
      </c>
      <c r="R8" s="1"/>
      <c r="AU8" s="3" t="s">
        <v>166</v>
      </c>
      <c r="AV8" s="3" t="s">
        <v>169</v>
      </c>
    </row>
    <row r="9" spans="2:48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118</v>
      </c>
      <c r="R9" s="1"/>
      <c r="AU9" s="4" t="s">
        <v>167</v>
      </c>
      <c r="AV9" s="4" t="s">
        <v>171</v>
      </c>
    </row>
    <row r="10" spans="2:48" s="138" customFormat="1" ht="18" customHeight="1">
      <c r="B10" s="99" t="s">
        <v>42</v>
      </c>
      <c r="C10" s="100"/>
      <c r="D10" s="100"/>
      <c r="E10" s="100"/>
      <c r="F10" s="100"/>
      <c r="G10" s="100"/>
      <c r="H10" s="100"/>
      <c r="I10" s="102">
        <v>5.4650115780535966</v>
      </c>
      <c r="J10" s="100"/>
      <c r="K10" s="100"/>
      <c r="L10" s="103">
        <v>0.10920866949830481</v>
      </c>
      <c r="M10" s="102"/>
      <c r="N10" s="104"/>
      <c r="O10" s="102">
        <v>4605.2602499999994</v>
      </c>
      <c r="P10" s="105">
        <v>1</v>
      </c>
      <c r="Q10" s="105">
        <f>O10/'סכום נכסי הקרן'!$C$42</f>
        <v>3.7417313683399823E-2</v>
      </c>
      <c r="R10" s="140"/>
      <c r="AU10" s="140" t="s">
        <v>29</v>
      </c>
      <c r="AV10" s="138" t="s">
        <v>172</v>
      </c>
    </row>
    <row r="11" spans="2:48" s="140" customFormat="1" ht="21.75" customHeight="1">
      <c r="B11" s="83" t="s">
        <v>40</v>
      </c>
      <c r="C11" s="84"/>
      <c r="D11" s="84"/>
      <c r="E11" s="84"/>
      <c r="F11" s="84"/>
      <c r="G11" s="84"/>
      <c r="H11" s="84"/>
      <c r="I11" s="92">
        <v>5.6054569916637442</v>
      </c>
      <c r="J11" s="84"/>
      <c r="K11" s="84"/>
      <c r="L11" s="106">
        <v>0.11341055631554747</v>
      </c>
      <c r="M11" s="92"/>
      <c r="N11" s="94"/>
      <c r="O11" s="92">
        <v>4246.5742899999987</v>
      </c>
      <c r="P11" s="93">
        <v>0.922113856649035</v>
      </c>
      <c r="Q11" s="93">
        <f>O11/'סכום נכסי הקרן'!$C$42</f>
        <v>3.4503023426046518E-2</v>
      </c>
      <c r="AV11" s="140" t="s">
        <v>178</v>
      </c>
    </row>
    <row r="12" spans="2:48" s="140" customFormat="1">
      <c r="B12" s="101" t="s">
        <v>37</v>
      </c>
      <c r="C12" s="84"/>
      <c r="D12" s="84"/>
      <c r="E12" s="84"/>
      <c r="F12" s="84"/>
      <c r="G12" s="84"/>
      <c r="H12" s="84"/>
      <c r="I12" s="92">
        <v>8.248479652245539</v>
      </c>
      <c r="J12" s="84"/>
      <c r="K12" s="84"/>
      <c r="L12" s="106">
        <v>2.9036231326103799E-2</v>
      </c>
      <c r="M12" s="92"/>
      <c r="N12" s="94"/>
      <c r="O12" s="92">
        <v>915.94971999999984</v>
      </c>
      <c r="P12" s="93">
        <v>0.19889206478613233</v>
      </c>
      <c r="Q12" s="93">
        <f>O12/'סכום נכסי הקרן'!$C$42</f>
        <v>7.4420067772417928E-3</v>
      </c>
      <c r="AV12" s="140" t="s">
        <v>173</v>
      </c>
    </row>
    <row r="13" spans="2:48" s="140" customFormat="1">
      <c r="B13" s="88" t="s">
        <v>1087</v>
      </c>
      <c r="C13" s="95" t="s">
        <v>1044</v>
      </c>
      <c r="D13" s="82">
        <v>5212</v>
      </c>
      <c r="E13" s="95"/>
      <c r="F13" s="82" t="s">
        <v>928</v>
      </c>
      <c r="G13" s="113">
        <v>42643</v>
      </c>
      <c r="H13" s="82"/>
      <c r="I13" s="89">
        <v>8.6000000000000014</v>
      </c>
      <c r="J13" s="95" t="s">
        <v>170</v>
      </c>
      <c r="K13" s="96">
        <v>3.1900000000000012E-2</v>
      </c>
      <c r="L13" s="96">
        <v>3.1900000000000012E-2</v>
      </c>
      <c r="M13" s="89">
        <v>134854.83999999997</v>
      </c>
      <c r="N13" s="91">
        <v>98.78</v>
      </c>
      <c r="O13" s="89">
        <v>133.20960999999997</v>
      </c>
      <c r="P13" s="90">
        <v>2.8925533578694058E-2</v>
      </c>
      <c r="Q13" s="90">
        <f>O13/'סכום נכסי הקרן'!$C$42</f>
        <v>1.0823157633737101E-3</v>
      </c>
      <c r="AV13" s="140" t="s">
        <v>174</v>
      </c>
    </row>
    <row r="14" spans="2:48" s="140" customFormat="1">
      <c r="B14" s="88" t="s">
        <v>1087</v>
      </c>
      <c r="C14" s="95" t="s">
        <v>1044</v>
      </c>
      <c r="D14" s="82">
        <v>5211</v>
      </c>
      <c r="E14" s="95"/>
      <c r="F14" s="82" t="s">
        <v>928</v>
      </c>
      <c r="G14" s="113">
        <v>42643</v>
      </c>
      <c r="H14" s="82"/>
      <c r="I14" s="89">
        <v>6.1000000000000005</v>
      </c>
      <c r="J14" s="95" t="s">
        <v>170</v>
      </c>
      <c r="K14" s="96">
        <v>3.2600000000000004E-2</v>
      </c>
      <c r="L14" s="96">
        <v>3.2600000000000004E-2</v>
      </c>
      <c r="M14" s="89">
        <v>139279.82999999996</v>
      </c>
      <c r="N14" s="91">
        <v>103.55</v>
      </c>
      <c r="O14" s="89">
        <v>144.22425999999999</v>
      </c>
      <c r="P14" s="90">
        <v>3.1317287660344494E-2</v>
      </c>
      <c r="Q14" s="90">
        <f>O14/'סכום נכסי הקרן'!$C$42</f>
        <v>1.1718087761003766E-3</v>
      </c>
      <c r="AV14" s="140" t="s">
        <v>175</v>
      </c>
    </row>
    <row r="15" spans="2:48" s="140" customFormat="1">
      <c r="B15" s="88" t="s">
        <v>1087</v>
      </c>
      <c r="C15" s="95" t="s">
        <v>1044</v>
      </c>
      <c r="D15" s="82">
        <v>5025</v>
      </c>
      <c r="E15" s="95"/>
      <c r="F15" s="82" t="s">
        <v>928</v>
      </c>
      <c r="G15" s="113">
        <v>42551</v>
      </c>
      <c r="H15" s="82"/>
      <c r="I15" s="89">
        <v>9.49</v>
      </c>
      <c r="J15" s="95" t="s">
        <v>170</v>
      </c>
      <c r="K15" s="96">
        <v>3.4700000000000002E-2</v>
      </c>
      <c r="L15" s="96">
        <v>3.4700000000000002E-2</v>
      </c>
      <c r="M15" s="89">
        <v>134400.43999999997</v>
      </c>
      <c r="N15" s="91">
        <v>97.19</v>
      </c>
      <c r="O15" s="89">
        <v>130.62378999999999</v>
      </c>
      <c r="P15" s="90">
        <v>2.8364040881294385E-2</v>
      </c>
      <c r="Q15" s="90">
        <f>O15/'סכום נכסי הקרן'!$C$42</f>
        <v>1.0613062149841684E-3</v>
      </c>
      <c r="AV15" s="140" t="s">
        <v>177</v>
      </c>
    </row>
    <row r="16" spans="2:48" s="140" customFormat="1">
      <c r="B16" s="88" t="s">
        <v>1087</v>
      </c>
      <c r="C16" s="95" t="s">
        <v>1044</v>
      </c>
      <c r="D16" s="82">
        <v>5024</v>
      </c>
      <c r="E16" s="95"/>
      <c r="F16" s="82" t="s">
        <v>928</v>
      </c>
      <c r="G16" s="113">
        <v>42551</v>
      </c>
      <c r="H16" s="82"/>
      <c r="I16" s="89">
        <v>7.1999999999999993</v>
      </c>
      <c r="J16" s="95" t="s">
        <v>170</v>
      </c>
      <c r="K16" s="96">
        <v>3.6700000000000003E-2</v>
      </c>
      <c r="L16" s="96">
        <v>3.6700000000000003E-2</v>
      </c>
      <c r="M16" s="89">
        <v>109557.48999999998</v>
      </c>
      <c r="N16" s="91">
        <v>105.04</v>
      </c>
      <c r="O16" s="89">
        <v>115.07918999999998</v>
      </c>
      <c r="P16" s="90">
        <v>2.4988639892826903E-2</v>
      </c>
      <c r="Q16" s="90">
        <f>O16/'סכום נכסי הקרן'!$C$42</f>
        <v>9.3500777739142279E-4</v>
      </c>
      <c r="AV16" s="140" t="s">
        <v>176</v>
      </c>
    </row>
    <row r="17" spans="1:48" s="140" customFormat="1">
      <c r="B17" s="88" t="s">
        <v>1087</v>
      </c>
      <c r="C17" s="95" t="s">
        <v>1044</v>
      </c>
      <c r="D17" s="82">
        <v>5023</v>
      </c>
      <c r="E17" s="95"/>
      <c r="F17" s="82" t="s">
        <v>928</v>
      </c>
      <c r="G17" s="113">
        <v>42551</v>
      </c>
      <c r="H17" s="82"/>
      <c r="I17" s="89">
        <v>9.990000000000002</v>
      </c>
      <c r="J17" s="95" t="s">
        <v>170</v>
      </c>
      <c r="K17" s="96">
        <v>2.5499999999999998E-2</v>
      </c>
      <c r="L17" s="96">
        <v>2.5499999999999998E-2</v>
      </c>
      <c r="M17" s="89">
        <v>120534.17999999998</v>
      </c>
      <c r="N17" s="91">
        <v>97.74</v>
      </c>
      <c r="O17" s="89">
        <v>117.81005999999998</v>
      </c>
      <c r="P17" s="90">
        <v>2.5581629181542997E-2</v>
      </c>
      <c r="Q17" s="90">
        <f>O17/'סכום נכסי הקרן'!$C$42</f>
        <v>9.5719584361820891E-4</v>
      </c>
      <c r="AV17" s="140" t="s">
        <v>179</v>
      </c>
    </row>
    <row r="18" spans="1:48" s="140" customFormat="1">
      <c r="B18" s="88" t="s">
        <v>1087</v>
      </c>
      <c r="C18" s="95" t="s">
        <v>1044</v>
      </c>
      <c r="D18" s="82">
        <v>5210</v>
      </c>
      <c r="E18" s="95"/>
      <c r="F18" s="82" t="s">
        <v>928</v>
      </c>
      <c r="G18" s="113">
        <v>42643</v>
      </c>
      <c r="H18" s="82"/>
      <c r="I18" s="89">
        <v>9.2000000000000011</v>
      </c>
      <c r="J18" s="95" t="s">
        <v>170</v>
      </c>
      <c r="K18" s="96">
        <v>1.7999999999999999E-2</v>
      </c>
      <c r="L18" s="96">
        <v>1.7999999999999999E-2</v>
      </c>
      <c r="M18" s="89">
        <v>98742.129999999976</v>
      </c>
      <c r="N18" s="91">
        <v>103.95</v>
      </c>
      <c r="O18" s="89">
        <v>102.64239999999998</v>
      </c>
      <c r="P18" s="90">
        <v>2.2288078073329297E-2</v>
      </c>
      <c r="Q18" s="90">
        <f>O18/'סכום נכסי הקרן'!$C$42</f>
        <v>8.3396000866986779E-4</v>
      </c>
      <c r="AV18" s="140" t="s">
        <v>180</v>
      </c>
    </row>
    <row r="19" spans="1:48" s="140" customFormat="1">
      <c r="B19" s="88" t="s">
        <v>1087</v>
      </c>
      <c r="C19" s="95" t="s">
        <v>1044</v>
      </c>
      <c r="D19" s="82">
        <v>5022</v>
      </c>
      <c r="E19" s="95"/>
      <c r="F19" s="82" t="s">
        <v>928</v>
      </c>
      <c r="G19" s="113">
        <v>42551</v>
      </c>
      <c r="H19" s="82"/>
      <c r="I19" s="89">
        <v>8.39</v>
      </c>
      <c r="J19" s="95" t="s">
        <v>170</v>
      </c>
      <c r="K19" s="96">
        <v>2.5199999999999997E-2</v>
      </c>
      <c r="L19" s="96">
        <v>2.5199999999999997E-2</v>
      </c>
      <c r="M19" s="89">
        <v>90004.99</v>
      </c>
      <c r="N19" s="91">
        <v>101.85</v>
      </c>
      <c r="O19" s="89">
        <v>91.670059999999978</v>
      </c>
      <c r="P19" s="90">
        <v>1.9905511311765711E-2</v>
      </c>
      <c r="Q19" s="90">
        <f>O19/'סכום נכסי הקרן'!$C$42</f>
        <v>7.4481076078080114E-4</v>
      </c>
      <c r="AV19" s="140" t="s">
        <v>181</v>
      </c>
    </row>
    <row r="20" spans="1:48" s="140" customFormat="1">
      <c r="B20" s="88" t="s">
        <v>1087</v>
      </c>
      <c r="C20" s="95" t="s">
        <v>1044</v>
      </c>
      <c r="D20" s="82">
        <v>5209</v>
      </c>
      <c r="E20" s="95"/>
      <c r="F20" s="82" t="s">
        <v>928</v>
      </c>
      <c r="G20" s="113">
        <v>42643</v>
      </c>
      <c r="H20" s="82"/>
      <c r="I20" s="89">
        <v>7.0799999999999992</v>
      </c>
      <c r="J20" s="95" t="s">
        <v>170</v>
      </c>
      <c r="K20" s="96">
        <v>2.1399999999999995E-2</v>
      </c>
      <c r="L20" s="96">
        <v>2.1399999999999995E-2</v>
      </c>
      <c r="M20" s="89">
        <v>78142.869999999981</v>
      </c>
      <c r="N20" s="91">
        <v>103.26</v>
      </c>
      <c r="O20" s="89">
        <v>80.690349999999995</v>
      </c>
      <c r="P20" s="90">
        <v>1.7521344206334485E-2</v>
      </c>
      <c r="Q20" s="90">
        <f>O20/'סכום נכסי הקרן'!$C$42</f>
        <v>6.5560163232323751E-4</v>
      </c>
      <c r="AV20" s="140" t="s">
        <v>182</v>
      </c>
    </row>
    <row r="21" spans="1:48" s="140" customFormat="1">
      <c r="B21" s="85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9"/>
      <c r="N21" s="91"/>
      <c r="O21" s="82"/>
      <c r="P21" s="90"/>
      <c r="Q21" s="82"/>
      <c r="AV21" s="140" t="s">
        <v>183</v>
      </c>
    </row>
    <row r="22" spans="1:48" s="140" customFormat="1">
      <c r="B22" s="101" t="s">
        <v>39</v>
      </c>
      <c r="C22" s="84"/>
      <c r="D22" s="84"/>
      <c r="E22" s="84"/>
      <c r="F22" s="84"/>
      <c r="G22" s="84"/>
      <c r="H22" s="84"/>
      <c r="I22" s="92">
        <v>4.9229686158624384</v>
      </c>
      <c r="J22" s="84"/>
      <c r="K22" s="84"/>
      <c r="L22" s="106">
        <v>0.13787068291204771</v>
      </c>
      <c r="M22" s="92"/>
      <c r="N22" s="94"/>
      <c r="O22" s="92">
        <v>3295.4625499999988</v>
      </c>
      <c r="P22" s="93">
        <v>0.71558660555611364</v>
      </c>
      <c r="Q22" s="93">
        <f>O22/'סכום נכסי הקרן'!$C$42</f>
        <v>2.6775328487732401E-2</v>
      </c>
      <c r="AV22" s="140" t="s">
        <v>29</v>
      </c>
    </row>
    <row r="23" spans="1:48" s="140" customFormat="1">
      <c r="A23" s="146"/>
      <c r="B23" s="88" t="s">
        <v>1088</v>
      </c>
      <c r="C23" s="95" t="s">
        <v>1043</v>
      </c>
      <c r="D23" s="82">
        <v>90148620</v>
      </c>
      <c r="E23" s="95"/>
      <c r="F23" s="82" t="s">
        <v>334</v>
      </c>
      <c r="G23" s="113">
        <v>42368</v>
      </c>
      <c r="H23" s="82" t="s">
        <v>300</v>
      </c>
      <c r="I23" s="89">
        <v>9.91</v>
      </c>
      <c r="J23" s="95" t="s">
        <v>170</v>
      </c>
      <c r="K23" s="96">
        <v>3.1699999999999999E-2</v>
      </c>
      <c r="L23" s="96">
        <v>1.9799999999999998E-2</v>
      </c>
      <c r="M23" s="89">
        <v>8393.1099999999988</v>
      </c>
      <c r="N23" s="91">
        <v>113.37</v>
      </c>
      <c r="O23" s="89">
        <v>9.5152699999999992</v>
      </c>
      <c r="P23" s="90">
        <v>2.0661742189271499E-3</v>
      </c>
      <c r="Q23" s="90">
        <f>O23/'סכום נכסי הקרן'!$C$42</f>
        <v>7.7310688874150787E-5</v>
      </c>
    </row>
    <row r="24" spans="1:48" s="140" customFormat="1">
      <c r="A24" s="146"/>
      <c r="B24" s="88" t="s">
        <v>1088</v>
      </c>
      <c r="C24" s="95" t="s">
        <v>1043</v>
      </c>
      <c r="D24" s="82">
        <v>90148621</v>
      </c>
      <c r="E24" s="95"/>
      <c r="F24" s="82" t="s">
        <v>334</v>
      </c>
      <c r="G24" s="113">
        <v>42388</v>
      </c>
      <c r="H24" s="82" t="s">
        <v>300</v>
      </c>
      <c r="I24" s="89">
        <v>9.9</v>
      </c>
      <c r="J24" s="95" t="s">
        <v>170</v>
      </c>
      <c r="K24" s="96">
        <v>3.1899999999999998E-2</v>
      </c>
      <c r="L24" s="96">
        <v>1.9900000000000001E-2</v>
      </c>
      <c r="M24" s="89">
        <v>11750.36</v>
      </c>
      <c r="N24" s="91">
        <v>113.67</v>
      </c>
      <c r="O24" s="89">
        <v>13.356629999999997</v>
      </c>
      <c r="P24" s="90">
        <v>2.9002986313314211E-3</v>
      </c>
      <c r="Q24" s="90">
        <f>O24/'סכום נכסי הקרן'!$C$42</f>
        <v>1.0852138366406296E-4</v>
      </c>
    </row>
    <row r="25" spans="1:48" s="140" customFormat="1">
      <c r="A25" s="146"/>
      <c r="B25" s="88" t="s">
        <v>1088</v>
      </c>
      <c r="C25" s="95" t="s">
        <v>1043</v>
      </c>
      <c r="D25" s="82">
        <v>90148622</v>
      </c>
      <c r="E25" s="95"/>
      <c r="F25" s="82" t="s">
        <v>334</v>
      </c>
      <c r="G25" s="113">
        <v>42509</v>
      </c>
      <c r="H25" s="82" t="s">
        <v>300</v>
      </c>
      <c r="I25" s="89">
        <v>10.009999999999998</v>
      </c>
      <c r="J25" s="95" t="s">
        <v>170</v>
      </c>
      <c r="K25" s="96">
        <v>2.7400000000000001E-2</v>
      </c>
      <c r="L25" s="96">
        <v>2.12E-2</v>
      </c>
      <c r="M25" s="89">
        <v>11750.36</v>
      </c>
      <c r="N25" s="91">
        <v>108.18</v>
      </c>
      <c r="O25" s="89">
        <v>12.711540000000001</v>
      </c>
      <c r="P25" s="90">
        <v>2.7602218571686592E-3</v>
      </c>
      <c r="Q25" s="90">
        <f>O25/'סכום נכסי הקרן'!$C$42</f>
        <v>1.0328008706545614E-4</v>
      </c>
    </row>
    <row r="26" spans="1:48" s="140" customFormat="1">
      <c r="A26" s="146"/>
      <c r="B26" s="88" t="s">
        <v>1088</v>
      </c>
      <c r="C26" s="95" t="s">
        <v>1043</v>
      </c>
      <c r="D26" s="82">
        <v>90148623</v>
      </c>
      <c r="E26" s="95"/>
      <c r="F26" s="82" t="s">
        <v>334</v>
      </c>
      <c r="G26" s="113">
        <v>42723</v>
      </c>
      <c r="H26" s="82" t="s">
        <v>300</v>
      </c>
      <c r="I26" s="89">
        <v>9.8000000000000007</v>
      </c>
      <c r="J26" s="95" t="s">
        <v>170</v>
      </c>
      <c r="K26" s="96">
        <v>3.15E-2</v>
      </c>
      <c r="L26" s="96">
        <v>2.41E-2</v>
      </c>
      <c r="M26" s="89">
        <v>1678.6099999999997</v>
      </c>
      <c r="N26" s="91">
        <v>108.94</v>
      </c>
      <c r="O26" s="89">
        <v>1.8286799999999996</v>
      </c>
      <c r="P26" s="90">
        <v>3.9708505073084632E-4</v>
      </c>
      <c r="Q26" s="90">
        <f>O26/'סכום נכסי הקרן'!$C$42</f>
        <v>1.4857855902184808E-5</v>
      </c>
    </row>
    <row r="27" spans="1:48" s="140" customFormat="1">
      <c r="A27" s="146"/>
      <c r="B27" s="88" t="s">
        <v>1088</v>
      </c>
      <c r="C27" s="95" t="s">
        <v>1043</v>
      </c>
      <c r="D27" s="82">
        <v>90148624</v>
      </c>
      <c r="E27" s="95"/>
      <c r="F27" s="82" t="s">
        <v>334</v>
      </c>
      <c r="G27" s="113">
        <v>42918</v>
      </c>
      <c r="H27" s="82" t="s">
        <v>300</v>
      </c>
      <c r="I27" s="89">
        <v>9.7000000000000011</v>
      </c>
      <c r="J27" s="95" t="s">
        <v>170</v>
      </c>
      <c r="K27" s="96">
        <v>3.1899999999999998E-2</v>
      </c>
      <c r="L27" s="96">
        <v>2.75E-2</v>
      </c>
      <c r="M27" s="89">
        <v>8393.1099999999988</v>
      </c>
      <c r="N27" s="91">
        <v>105.16</v>
      </c>
      <c r="O27" s="89">
        <v>8.8261899999999986</v>
      </c>
      <c r="P27" s="90">
        <v>1.9165453244471907E-3</v>
      </c>
      <c r="Q27" s="90">
        <f>O27/'סכום נכסי הקרן'!$C$42</f>
        <v>7.171197759329381E-5</v>
      </c>
    </row>
    <row r="28" spans="1:48" s="140" customFormat="1">
      <c r="A28" s="146"/>
      <c r="B28" s="88" t="s">
        <v>1089</v>
      </c>
      <c r="C28" s="95" t="s">
        <v>1043</v>
      </c>
      <c r="D28" s="82">
        <v>90150400</v>
      </c>
      <c r="E28" s="95"/>
      <c r="F28" s="82" t="s">
        <v>362</v>
      </c>
      <c r="G28" s="113">
        <v>42229</v>
      </c>
      <c r="H28" s="82" t="s">
        <v>166</v>
      </c>
      <c r="I28" s="89">
        <v>4.4600000000000009</v>
      </c>
      <c r="J28" s="95" t="s">
        <v>169</v>
      </c>
      <c r="K28" s="96">
        <v>9.8519999999999996E-2</v>
      </c>
      <c r="L28" s="96">
        <v>4.41E-2</v>
      </c>
      <c r="M28" s="89">
        <v>32471.809999999994</v>
      </c>
      <c r="N28" s="91">
        <v>125.45</v>
      </c>
      <c r="O28" s="89">
        <v>148.68599999999998</v>
      </c>
      <c r="P28" s="90">
        <v>3.2286123243523535E-2</v>
      </c>
      <c r="Q28" s="90">
        <f>O28/'סכום נכסי הקרן'!$C$42</f>
        <v>1.2080600010238262E-3</v>
      </c>
    </row>
    <row r="29" spans="1:48" s="140" customFormat="1">
      <c r="A29" s="146"/>
      <c r="B29" s="88" t="s">
        <v>1090</v>
      </c>
      <c r="C29" s="95" t="s">
        <v>1044</v>
      </c>
      <c r="D29" s="82">
        <v>455531</v>
      </c>
      <c r="E29" s="95"/>
      <c r="F29" s="82" t="s">
        <v>1045</v>
      </c>
      <c r="G29" s="113">
        <v>42723</v>
      </c>
      <c r="H29" s="82" t="s">
        <v>1042</v>
      </c>
      <c r="I29" s="89">
        <v>0.51</v>
      </c>
      <c r="J29" s="95" t="s">
        <v>170</v>
      </c>
      <c r="K29" s="96">
        <v>2.0119999999999999E-2</v>
      </c>
      <c r="L29" s="96">
        <v>1.3299999999999999E-2</v>
      </c>
      <c r="M29" s="89">
        <v>292659.99999999994</v>
      </c>
      <c r="N29" s="91">
        <v>100.41</v>
      </c>
      <c r="O29" s="89">
        <v>293.85990000000004</v>
      </c>
      <c r="P29" s="90">
        <v>6.3809618576930599E-2</v>
      </c>
      <c r="Q29" s="90">
        <f>O29/'סכום נכסי הקרן'!$C$42</f>
        <v>2.3875845143111088E-3</v>
      </c>
    </row>
    <row r="30" spans="1:48" s="140" customFormat="1">
      <c r="A30" s="146"/>
      <c r="B30" s="88" t="s">
        <v>1091</v>
      </c>
      <c r="C30" s="95" t="s">
        <v>1044</v>
      </c>
      <c r="D30" s="82">
        <v>14811160</v>
      </c>
      <c r="E30" s="95"/>
      <c r="F30" s="82" t="s">
        <v>1045</v>
      </c>
      <c r="G30" s="113">
        <v>42201</v>
      </c>
      <c r="H30" s="82" t="s">
        <v>1042</v>
      </c>
      <c r="I30" s="89">
        <v>7.53</v>
      </c>
      <c r="J30" s="95" t="s">
        <v>170</v>
      </c>
      <c r="K30" s="96">
        <v>4.2030000000000005E-2</v>
      </c>
      <c r="L30" s="96">
        <v>2.3100000000000006E-2</v>
      </c>
      <c r="M30" s="89">
        <v>3227.2499999999995</v>
      </c>
      <c r="N30" s="91">
        <v>116.17</v>
      </c>
      <c r="O30" s="89">
        <v>3.7490899999999994</v>
      </c>
      <c r="P30" s="90">
        <v>8.1408862832453382E-4</v>
      </c>
      <c r="Q30" s="90">
        <f>O30/'סכום נכסי הקרן'!$C$42</f>
        <v>3.0461009572107774E-5</v>
      </c>
    </row>
    <row r="31" spans="1:48" s="140" customFormat="1">
      <c r="A31" s="146"/>
      <c r="B31" s="88" t="s">
        <v>1092</v>
      </c>
      <c r="C31" s="95" t="s">
        <v>1043</v>
      </c>
      <c r="D31" s="82">
        <v>14760843</v>
      </c>
      <c r="E31" s="95"/>
      <c r="F31" s="82" t="s">
        <v>1045</v>
      </c>
      <c r="G31" s="113">
        <v>40742</v>
      </c>
      <c r="H31" s="82" t="s">
        <v>1042</v>
      </c>
      <c r="I31" s="89">
        <v>5.580000000000001</v>
      </c>
      <c r="J31" s="95" t="s">
        <v>170</v>
      </c>
      <c r="K31" s="96">
        <v>4.4999999999999998E-2</v>
      </c>
      <c r="L31" s="96">
        <v>9.1000000000000004E-3</v>
      </c>
      <c r="M31" s="89">
        <v>41675.619999999995</v>
      </c>
      <c r="N31" s="91">
        <v>126.22</v>
      </c>
      <c r="O31" s="89">
        <v>52.602959999999989</v>
      </c>
      <c r="P31" s="90">
        <v>1.1422364240978563E-2</v>
      </c>
      <c r="Q31" s="90">
        <f>O31/'סכום נכסי הקרן'!$C$42</f>
        <v>4.2739418581074401E-4</v>
      </c>
    </row>
    <row r="32" spans="1:48" s="140" customFormat="1">
      <c r="A32" s="146"/>
      <c r="B32" s="88" t="s">
        <v>1093</v>
      </c>
      <c r="C32" s="95" t="s">
        <v>1044</v>
      </c>
      <c r="D32" s="82">
        <v>472710</v>
      </c>
      <c r="E32" s="95"/>
      <c r="F32" s="82" t="s">
        <v>1046</v>
      </c>
      <c r="G32" s="113">
        <v>42901</v>
      </c>
      <c r="H32" s="82" t="s">
        <v>1042</v>
      </c>
      <c r="I32" s="89">
        <v>3.6300000000000003</v>
      </c>
      <c r="J32" s="95" t="s">
        <v>170</v>
      </c>
      <c r="K32" s="96">
        <v>0.04</v>
      </c>
      <c r="L32" s="96">
        <v>2.6300000000000004E-2</v>
      </c>
      <c r="M32" s="89">
        <v>174780.99999999997</v>
      </c>
      <c r="N32" s="91">
        <v>105.21</v>
      </c>
      <c r="O32" s="89">
        <v>183.88707999999997</v>
      </c>
      <c r="P32" s="90">
        <v>3.992979115566813E-2</v>
      </c>
      <c r="Q32" s="90">
        <f>O32/'סכום נכסי הקרן'!$C$42</f>
        <v>1.4940655209842782E-3</v>
      </c>
    </row>
    <row r="33" spans="1:17" s="140" customFormat="1">
      <c r="A33" s="146"/>
      <c r="B33" s="88" t="s">
        <v>1094</v>
      </c>
      <c r="C33" s="95" t="s">
        <v>1044</v>
      </c>
      <c r="D33" s="82">
        <v>454099</v>
      </c>
      <c r="E33" s="95"/>
      <c r="F33" s="82" t="s">
        <v>1046</v>
      </c>
      <c r="G33" s="113">
        <v>42719</v>
      </c>
      <c r="H33" s="82" t="s">
        <v>1042</v>
      </c>
      <c r="I33" s="89">
        <v>3.6100000000000003</v>
      </c>
      <c r="J33" s="95" t="s">
        <v>170</v>
      </c>
      <c r="K33" s="96">
        <v>4.1500000000000002E-2</v>
      </c>
      <c r="L33" s="96">
        <v>2.3399999999999997E-2</v>
      </c>
      <c r="M33" s="89">
        <v>233259.99999999997</v>
      </c>
      <c r="N33" s="91">
        <v>106.83</v>
      </c>
      <c r="O33" s="89">
        <v>249.19166999999996</v>
      </c>
      <c r="P33" s="90">
        <v>5.4110225366742301E-2</v>
      </c>
      <c r="Q33" s="90">
        <f>O33/'סכום נכסי הקרן'!$C$42</f>
        <v>2.0246592760268549E-3</v>
      </c>
    </row>
    <row r="34" spans="1:17" s="140" customFormat="1">
      <c r="A34" s="146"/>
      <c r="B34" s="88" t="s">
        <v>1095</v>
      </c>
      <c r="C34" s="95" t="s">
        <v>1043</v>
      </c>
      <c r="D34" s="82">
        <v>90145563</v>
      </c>
      <c r="E34" s="95"/>
      <c r="F34" s="82" t="s">
        <v>446</v>
      </c>
      <c r="G34" s="113">
        <v>42122</v>
      </c>
      <c r="H34" s="82" t="s">
        <v>166</v>
      </c>
      <c r="I34" s="89">
        <v>6.28</v>
      </c>
      <c r="J34" s="95" t="s">
        <v>170</v>
      </c>
      <c r="K34" s="96">
        <v>2.4799999999999999E-2</v>
      </c>
      <c r="L34" s="96">
        <v>1.9100000000000002E-2</v>
      </c>
      <c r="M34" s="89">
        <v>241047.62999999998</v>
      </c>
      <c r="N34" s="91">
        <v>105.06</v>
      </c>
      <c r="O34" s="89">
        <v>253.24463999999995</v>
      </c>
      <c r="P34" s="90">
        <v>5.4990299408160477E-2</v>
      </c>
      <c r="Q34" s="90">
        <f>O34/'סכום נכסי הקרן'!$C$42</f>
        <v>2.0575892824992162E-3</v>
      </c>
    </row>
    <row r="35" spans="1:17" s="140" customFormat="1">
      <c r="A35" s="146"/>
      <c r="B35" s="88" t="s">
        <v>1096</v>
      </c>
      <c r="C35" s="95" t="s">
        <v>1043</v>
      </c>
      <c r="D35" s="82">
        <v>455954</v>
      </c>
      <c r="E35" s="95"/>
      <c r="F35" s="82" t="s">
        <v>1046</v>
      </c>
      <c r="G35" s="113">
        <v>42732</v>
      </c>
      <c r="H35" s="82" t="s">
        <v>1042</v>
      </c>
      <c r="I35" s="89">
        <v>4.2600000000000007</v>
      </c>
      <c r="J35" s="95" t="s">
        <v>170</v>
      </c>
      <c r="K35" s="96">
        <v>2.1613000000000004E-2</v>
      </c>
      <c r="L35" s="96">
        <v>1.24E-2</v>
      </c>
      <c r="M35" s="89">
        <v>86035.219999999987</v>
      </c>
      <c r="N35" s="91">
        <v>105.27</v>
      </c>
      <c r="O35" s="89">
        <v>90.569279999999978</v>
      </c>
      <c r="P35" s="90">
        <v>1.966648464655173E-2</v>
      </c>
      <c r="Q35" s="90">
        <f>O35/'סכום נכסי הקרן'!$C$42</f>
        <v>7.3586702506979267E-4</v>
      </c>
    </row>
    <row r="36" spans="1:17" s="140" customFormat="1">
      <c r="A36" s="146"/>
      <c r="B36" s="88" t="s">
        <v>1097</v>
      </c>
      <c r="C36" s="95" t="s">
        <v>1043</v>
      </c>
      <c r="D36" s="82">
        <v>90145980</v>
      </c>
      <c r="E36" s="95"/>
      <c r="F36" s="82" t="s">
        <v>1046</v>
      </c>
      <c r="G36" s="113">
        <v>42242</v>
      </c>
      <c r="H36" s="82" t="s">
        <v>1042</v>
      </c>
      <c r="I36" s="89">
        <v>5.6300000000000008</v>
      </c>
      <c r="J36" s="95" t="s">
        <v>170</v>
      </c>
      <c r="K36" s="96">
        <v>2.3599999999999999E-2</v>
      </c>
      <c r="L36" s="96">
        <v>1.11E-2</v>
      </c>
      <c r="M36" s="89">
        <v>157198.73999999996</v>
      </c>
      <c r="N36" s="91">
        <v>107.15</v>
      </c>
      <c r="O36" s="89">
        <v>168.43845999999996</v>
      </c>
      <c r="P36" s="90">
        <v>3.6575231551789066E-2</v>
      </c>
      <c r="Q36" s="90">
        <f>O36/'סכום נכסי הקרן'!$C$42</f>
        <v>1.3685469120162737E-3</v>
      </c>
    </row>
    <row r="37" spans="1:17" s="140" customFormat="1">
      <c r="A37" s="146"/>
      <c r="B37" s="88" t="s">
        <v>1098</v>
      </c>
      <c r="C37" s="95" t="s">
        <v>1043</v>
      </c>
      <c r="D37" s="82">
        <v>90143221</v>
      </c>
      <c r="E37" s="95"/>
      <c r="F37" s="82" t="s">
        <v>446</v>
      </c>
      <c r="G37" s="113">
        <v>42516</v>
      </c>
      <c r="H37" s="82" t="s">
        <v>300</v>
      </c>
      <c r="I37" s="89">
        <v>5.75</v>
      </c>
      <c r="J37" s="95" t="s">
        <v>170</v>
      </c>
      <c r="K37" s="96">
        <v>2.3269999999999999E-2</v>
      </c>
      <c r="L37" s="96">
        <v>1.55E-2</v>
      </c>
      <c r="M37" s="89">
        <v>146537.05999999997</v>
      </c>
      <c r="N37" s="91">
        <v>106.28</v>
      </c>
      <c r="O37" s="89">
        <v>155.73959999999997</v>
      </c>
      <c r="P37" s="90">
        <v>3.3817763067787533E-2</v>
      </c>
      <c r="Q37" s="90">
        <f>O37/'סכום נכסי הקרן'!$C$42</f>
        <v>1.2653698487782997E-3</v>
      </c>
    </row>
    <row r="38" spans="1:17" s="140" customFormat="1">
      <c r="A38" s="146"/>
      <c r="B38" s="88" t="s">
        <v>1099</v>
      </c>
      <c r="C38" s="95" t="s">
        <v>1043</v>
      </c>
      <c r="D38" s="82">
        <v>95350502</v>
      </c>
      <c r="E38" s="95"/>
      <c r="F38" s="82" t="s">
        <v>446</v>
      </c>
      <c r="G38" s="113">
        <v>41767</v>
      </c>
      <c r="H38" s="82" t="s">
        <v>166</v>
      </c>
      <c r="I38" s="89">
        <v>6.73</v>
      </c>
      <c r="J38" s="95" t="s">
        <v>170</v>
      </c>
      <c r="K38" s="96">
        <v>5.3499999999999999E-2</v>
      </c>
      <c r="L38" s="96">
        <v>2.0199999999999999E-2</v>
      </c>
      <c r="M38" s="89">
        <v>719.66999999999985</v>
      </c>
      <c r="N38" s="91">
        <v>125.68</v>
      </c>
      <c r="O38" s="89">
        <v>0.90447999999999995</v>
      </c>
      <c r="P38" s="90">
        <v>1.9640149544208714E-4</v>
      </c>
      <c r="Q38" s="90">
        <f>O38/'סכום נכסי הקרן'!$C$42</f>
        <v>7.3488163628453945E-6</v>
      </c>
    </row>
    <row r="39" spans="1:17" s="140" customFormat="1">
      <c r="A39" s="146"/>
      <c r="B39" s="88" t="s">
        <v>1099</v>
      </c>
      <c r="C39" s="95" t="s">
        <v>1043</v>
      </c>
      <c r="D39" s="82">
        <v>95350101</v>
      </c>
      <c r="E39" s="95"/>
      <c r="F39" s="82" t="s">
        <v>446</v>
      </c>
      <c r="G39" s="113">
        <v>41269</v>
      </c>
      <c r="H39" s="82" t="s">
        <v>166</v>
      </c>
      <c r="I39" s="89">
        <v>6.85</v>
      </c>
      <c r="J39" s="95" t="s">
        <v>170</v>
      </c>
      <c r="K39" s="96">
        <v>5.3499999999999999E-2</v>
      </c>
      <c r="L39" s="96">
        <v>1.3100000000000002E-2</v>
      </c>
      <c r="M39" s="89">
        <v>3574.2699999999995</v>
      </c>
      <c r="N39" s="91">
        <v>133.72999999999999</v>
      </c>
      <c r="O39" s="89">
        <v>4.779869999999999</v>
      </c>
      <c r="P39" s="90">
        <v>1.0379152839407936E-3</v>
      </c>
      <c r="Q39" s="90">
        <f>O39/'סכום נכסי הקרן'!$C$42</f>
        <v>3.8836001756007664E-5</v>
      </c>
    </row>
    <row r="40" spans="1:17" s="140" customFormat="1">
      <c r="A40" s="146"/>
      <c r="B40" s="88" t="s">
        <v>1099</v>
      </c>
      <c r="C40" s="95" t="s">
        <v>1043</v>
      </c>
      <c r="D40" s="82">
        <v>95350102</v>
      </c>
      <c r="E40" s="95"/>
      <c r="F40" s="82" t="s">
        <v>446</v>
      </c>
      <c r="G40" s="113">
        <v>41767</v>
      </c>
      <c r="H40" s="82" t="s">
        <v>166</v>
      </c>
      <c r="I40" s="89">
        <v>7.16</v>
      </c>
      <c r="J40" s="95" t="s">
        <v>170</v>
      </c>
      <c r="K40" s="96">
        <v>5.3499999999999999E-2</v>
      </c>
      <c r="L40" s="96">
        <v>2.2199999999999998E-2</v>
      </c>
      <c r="M40" s="89">
        <v>563.20000000000005</v>
      </c>
      <c r="N40" s="91">
        <v>125.68</v>
      </c>
      <c r="O40" s="89">
        <v>0.70782</v>
      </c>
      <c r="P40" s="90">
        <v>1.5369815419226309E-4</v>
      </c>
      <c r="Q40" s="90">
        <f>O40/'סכום נכסי הקרן'!$C$42</f>
        <v>5.7509720479714617E-6</v>
      </c>
    </row>
    <row r="41" spans="1:17" s="140" customFormat="1">
      <c r="A41" s="146"/>
      <c r="B41" s="88" t="s">
        <v>1099</v>
      </c>
      <c r="C41" s="95" t="s">
        <v>1043</v>
      </c>
      <c r="D41" s="82">
        <v>95350202</v>
      </c>
      <c r="E41" s="95"/>
      <c r="F41" s="82" t="s">
        <v>446</v>
      </c>
      <c r="G41" s="113">
        <v>41767</v>
      </c>
      <c r="H41" s="82" t="s">
        <v>166</v>
      </c>
      <c r="I41" s="89">
        <v>6.73</v>
      </c>
      <c r="J41" s="95" t="s">
        <v>170</v>
      </c>
      <c r="K41" s="96">
        <v>5.3499999999999999E-2</v>
      </c>
      <c r="L41" s="96">
        <v>2.0199999999999999E-2</v>
      </c>
      <c r="M41" s="89">
        <v>719.7</v>
      </c>
      <c r="N41" s="91">
        <v>125.68</v>
      </c>
      <c r="O41" s="89">
        <v>0.90451999999999988</v>
      </c>
      <c r="P41" s="90">
        <v>1.9641018116185724E-4</v>
      </c>
      <c r="Q41" s="90">
        <f>O41/'סכום נכסי הקרן'!$C$42</f>
        <v>7.3491413591465988E-6</v>
      </c>
    </row>
    <row r="42" spans="1:17" s="140" customFormat="1">
      <c r="A42" s="146"/>
      <c r="B42" s="88" t="s">
        <v>1099</v>
      </c>
      <c r="C42" s="95" t="s">
        <v>1043</v>
      </c>
      <c r="D42" s="82">
        <v>95350201</v>
      </c>
      <c r="E42" s="95"/>
      <c r="F42" s="82" t="s">
        <v>446</v>
      </c>
      <c r="G42" s="113">
        <v>41269</v>
      </c>
      <c r="H42" s="82" t="s">
        <v>166</v>
      </c>
      <c r="I42" s="89">
        <v>6.8500000000000005</v>
      </c>
      <c r="J42" s="95" t="s">
        <v>170</v>
      </c>
      <c r="K42" s="96">
        <v>5.3499999999999999E-2</v>
      </c>
      <c r="L42" s="96">
        <v>1.3100000000000002E-2</v>
      </c>
      <c r="M42" s="89">
        <v>3797.8199999999993</v>
      </c>
      <c r="N42" s="91">
        <v>133.72999999999999</v>
      </c>
      <c r="O42" s="89">
        <v>5.0788199999999986</v>
      </c>
      <c r="P42" s="90">
        <v>1.102830182072772E-3</v>
      </c>
      <c r="Q42" s="90">
        <f>O42/'סכום נכסי הקרן'!$C$42</f>
        <v>4.1264942862137849E-5</v>
      </c>
    </row>
    <row r="43" spans="1:17" s="140" customFormat="1">
      <c r="A43" s="146"/>
      <c r="B43" s="88" t="s">
        <v>1099</v>
      </c>
      <c r="C43" s="95" t="s">
        <v>1043</v>
      </c>
      <c r="D43" s="82">
        <v>95350301</v>
      </c>
      <c r="E43" s="95"/>
      <c r="F43" s="82" t="s">
        <v>446</v>
      </c>
      <c r="G43" s="113">
        <v>41281</v>
      </c>
      <c r="H43" s="82" t="s">
        <v>166</v>
      </c>
      <c r="I43" s="89">
        <v>6.8500000000000005</v>
      </c>
      <c r="J43" s="95" t="s">
        <v>170</v>
      </c>
      <c r="K43" s="96">
        <v>5.3499999999999999E-2</v>
      </c>
      <c r="L43" s="96">
        <v>1.3199999999999998E-2</v>
      </c>
      <c r="M43" s="89">
        <v>4784.4799999999987</v>
      </c>
      <c r="N43" s="91">
        <v>133.65</v>
      </c>
      <c r="O43" s="89">
        <v>6.3944399999999986</v>
      </c>
      <c r="P43" s="90">
        <v>1.3885078481720983E-3</v>
      </c>
      <c r="Q43" s="90">
        <f>O43/'סכום נכסי הקרן'!$C$42</f>
        <v>5.1954233706917897E-5</v>
      </c>
    </row>
    <row r="44" spans="1:17" s="140" customFormat="1">
      <c r="A44" s="146"/>
      <c r="B44" s="88" t="s">
        <v>1099</v>
      </c>
      <c r="C44" s="95" t="s">
        <v>1043</v>
      </c>
      <c r="D44" s="82">
        <v>95350302</v>
      </c>
      <c r="E44" s="95"/>
      <c r="F44" s="82" t="s">
        <v>446</v>
      </c>
      <c r="G44" s="113">
        <v>41767</v>
      </c>
      <c r="H44" s="82" t="s">
        <v>166</v>
      </c>
      <c r="I44" s="89">
        <v>6.73</v>
      </c>
      <c r="J44" s="95" t="s">
        <v>170</v>
      </c>
      <c r="K44" s="96">
        <v>5.3499999999999999E-2</v>
      </c>
      <c r="L44" s="96">
        <v>2.0199999999999999E-2</v>
      </c>
      <c r="M44" s="89">
        <v>844.79999999999984</v>
      </c>
      <c r="N44" s="91">
        <v>125.68</v>
      </c>
      <c r="O44" s="89">
        <v>1.0617399999999997</v>
      </c>
      <c r="P44" s="90">
        <v>2.3054940271833712E-4</v>
      </c>
      <c r="Q44" s="90">
        <f>O44/'סכום נכסי הקרן'!$C$42</f>
        <v>8.6265393210324915E-6</v>
      </c>
    </row>
    <row r="45" spans="1:17" s="140" customFormat="1">
      <c r="A45" s="146"/>
      <c r="B45" s="88" t="s">
        <v>1099</v>
      </c>
      <c r="C45" s="95" t="s">
        <v>1043</v>
      </c>
      <c r="D45" s="82">
        <v>95350401</v>
      </c>
      <c r="E45" s="95"/>
      <c r="F45" s="82" t="s">
        <v>446</v>
      </c>
      <c r="G45" s="113">
        <v>41281</v>
      </c>
      <c r="H45" s="82" t="s">
        <v>166</v>
      </c>
      <c r="I45" s="89">
        <v>6.85</v>
      </c>
      <c r="J45" s="95" t="s">
        <v>170</v>
      </c>
      <c r="K45" s="96">
        <v>5.3499999999999999E-2</v>
      </c>
      <c r="L45" s="96">
        <v>1.3199999999999998E-2</v>
      </c>
      <c r="M45" s="89">
        <v>3446.4499999999994</v>
      </c>
      <c r="N45" s="91">
        <v>133.65</v>
      </c>
      <c r="O45" s="89">
        <v>4.6061799999999993</v>
      </c>
      <c r="P45" s="90">
        <v>1.0001997172689643E-3</v>
      </c>
      <c r="Q45" s="90">
        <f>O45/'סכום נכסי הקרן'!$C$42</f>
        <v>3.742478656710065E-5</v>
      </c>
    </row>
    <row r="46" spans="1:17" s="140" customFormat="1">
      <c r="A46" s="146"/>
      <c r="B46" s="88" t="s">
        <v>1099</v>
      </c>
      <c r="C46" s="95" t="s">
        <v>1043</v>
      </c>
      <c r="D46" s="82">
        <v>95350402</v>
      </c>
      <c r="E46" s="95"/>
      <c r="F46" s="82" t="s">
        <v>446</v>
      </c>
      <c r="G46" s="113">
        <v>41767</v>
      </c>
      <c r="H46" s="82" t="s">
        <v>166</v>
      </c>
      <c r="I46" s="89">
        <v>6.7300000000000013</v>
      </c>
      <c r="J46" s="95" t="s">
        <v>170</v>
      </c>
      <c r="K46" s="96">
        <v>5.3499999999999999E-2</v>
      </c>
      <c r="L46" s="96">
        <v>2.0199999999999999E-2</v>
      </c>
      <c r="M46" s="89">
        <v>688.36999999999989</v>
      </c>
      <c r="N46" s="91">
        <v>125.68</v>
      </c>
      <c r="O46" s="89">
        <v>0.86514999999999986</v>
      </c>
      <c r="P46" s="90">
        <v>1.8786126147811081E-4</v>
      </c>
      <c r="Q46" s="90">
        <f>O46/'סכום נכסי הקרן'!$C$42</f>
        <v>7.0292637496856675E-6</v>
      </c>
    </row>
    <row r="47" spans="1:17" s="140" customFormat="1">
      <c r="A47" s="146"/>
      <c r="B47" s="88" t="s">
        <v>1099</v>
      </c>
      <c r="C47" s="95" t="s">
        <v>1043</v>
      </c>
      <c r="D47" s="82">
        <v>95350501</v>
      </c>
      <c r="E47" s="95"/>
      <c r="F47" s="82" t="s">
        <v>446</v>
      </c>
      <c r="G47" s="113">
        <v>41281</v>
      </c>
      <c r="H47" s="82" t="s">
        <v>166</v>
      </c>
      <c r="I47" s="89">
        <v>6.8499999999999988</v>
      </c>
      <c r="J47" s="95" t="s">
        <v>170</v>
      </c>
      <c r="K47" s="96">
        <v>5.3499999999999999E-2</v>
      </c>
      <c r="L47" s="96">
        <v>1.3199999999999998E-2</v>
      </c>
      <c r="M47" s="89">
        <v>4139.119999999999</v>
      </c>
      <c r="N47" s="91">
        <v>133.65</v>
      </c>
      <c r="O47" s="89">
        <v>5.53193</v>
      </c>
      <c r="P47" s="90">
        <v>1.201219844198816E-3</v>
      </c>
      <c r="Q47" s="90">
        <f>O47/'סכום נכסי הקרן'!$C$42</f>
        <v>4.4946419713111765E-5</v>
      </c>
    </row>
    <row r="48" spans="1:17" s="140" customFormat="1">
      <c r="A48" s="146"/>
      <c r="B48" s="88" t="s">
        <v>1100</v>
      </c>
      <c r="C48" s="95" t="s">
        <v>1044</v>
      </c>
      <c r="D48" s="82">
        <v>4069</v>
      </c>
      <c r="E48" s="95"/>
      <c r="F48" s="82" t="s">
        <v>529</v>
      </c>
      <c r="G48" s="113">
        <v>42052</v>
      </c>
      <c r="H48" s="82" t="s">
        <v>166</v>
      </c>
      <c r="I48" s="89">
        <v>6.0600000000000005</v>
      </c>
      <c r="J48" s="95" t="s">
        <v>170</v>
      </c>
      <c r="K48" s="96">
        <v>2.9779E-2</v>
      </c>
      <c r="L48" s="96">
        <v>1.41E-2</v>
      </c>
      <c r="M48" s="89">
        <v>28379.479999999996</v>
      </c>
      <c r="N48" s="91">
        <v>111.45</v>
      </c>
      <c r="O48" s="89">
        <v>31.628929999999997</v>
      </c>
      <c r="P48" s="90">
        <v>6.8680005652232146E-3</v>
      </c>
      <c r="Q48" s="90">
        <f>O48/'סכום נכסי הקרן'!$C$42</f>
        <v>2.569821315267243E-4</v>
      </c>
    </row>
    <row r="49" spans="1:17" s="140" customFormat="1">
      <c r="A49" s="146"/>
      <c r="B49" s="88" t="s">
        <v>1101</v>
      </c>
      <c r="C49" s="95" t="s">
        <v>1044</v>
      </c>
      <c r="D49" s="82">
        <v>2963</v>
      </c>
      <c r="E49" s="95"/>
      <c r="F49" s="82" t="s">
        <v>529</v>
      </c>
      <c r="G49" s="113">
        <v>41423</v>
      </c>
      <c r="H49" s="82" t="s">
        <v>166</v>
      </c>
      <c r="I49" s="89">
        <v>5.24</v>
      </c>
      <c r="J49" s="95" t="s">
        <v>170</v>
      </c>
      <c r="K49" s="96">
        <v>0.05</v>
      </c>
      <c r="L49" s="96">
        <v>1.32E-2</v>
      </c>
      <c r="M49" s="89">
        <v>11520.149999999998</v>
      </c>
      <c r="N49" s="91">
        <v>121.56</v>
      </c>
      <c r="O49" s="89">
        <v>14.003899999999998</v>
      </c>
      <c r="P49" s="90">
        <v>3.0408487772216565E-3</v>
      </c>
      <c r="Q49" s="90">
        <f>O49/'סכום נכסי הקרן'!$C$42</f>
        <v>1.137803925610855E-4</v>
      </c>
    </row>
    <row r="50" spans="1:17" s="140" customFormat="1">
      <c r="A50" s="146"/>
      <c r="B50" s="88" t="s">
        <v>1101</v>
      </c>
      <c r="C50" s="95" t="s">
        <v>1044</v>
      </c>
      <c r="D50" s="82">
        <v>2968</v>
      </c>
      <c r="E50" s="95"/>
      <c r="F50" s="82" t="s">
        <v>529</v>
      </c>
      <c r="G50" s="113">
        <v>41423</v>
      </c>
      <c r="H50" s="82" t="s">
        <v>166</v>
      </c>
      <c r="I50" s="89">
        <v>5.2399999999999993</v>
      </c>
      <c r="J50" s="95" t="s">
        <v>170</v>
      </c>
      <c r="K50" s="96">
        <v>0.05</v>
      </c>
      <c r="L50" s="96">
        <v>1.32E-2</v>
      </c>
      <c r="M50" s="89">
        <v>3705.0999999999995</v>
      </c>
      <c r="N50" s="91">
        <v>121.56</v>
      </c>
      <c r="O50" s="89">
        <v>4.5039299999999995</v>
      </c>
      <c r="P50" s="90">
        <v>9.7799684610658006E-4</v>
      </c>
      <c r="Q50" s="90">
        <f>O50/'סכום נכסי הקרן'!$C$42</f>
        <v>3.6594014772145606E-5</v>
      </c>
    </row>
    <row r="51" spans="1:17" s="140" customFormat="1">
      <c r="A51" s="146"/>
      <c r="B51" s="88" t="s">
        <v>1101</v>
      </c>
      <c r="C51" s="95" t="s">
        <v>1044</v>
      </c>
      <c r="D51" s="82">
        <v>4605</v>
      </c>
      <c r="E51" s="95"/>
      <c r="F51" s="82" t="s">
        <v>529</v>
      </c>
      <c r="G51" s="113">
        <v>42352</v>
      </c>
      <c r="H51" s="82" t="s">
        <v>166</v>
      </c>
      <c r="I51" s="89">
        <v>7.2300000000000022</v>
      </c>
      <c r="J51" s="95" t="s">
        <v>170</v>
      </c>
      <c r="K51" s="96">
        <v>0.05</v>
      </c>
      <c r="L51" s="96">
        <v>2.2100000000000005E-2</v>
      </c>
      <c r="M51" s="89">
        <v>11081.399999999998</v>
      </c>
      <c r="N51" s="91">
        <v>121.62</v>
      </c>
      <c r="O51" s="89">
        <v>13.477199999999996</v>
      </c>
      <c r="P51" s="90">
        <v>2.9264795621485231E-3</v>
      </c>
      <c r="Q51" s="90">
        <f>O51/'סכום נכסי הקרן'!$C$42</f>
        <v>1.0950100376496986E-4</v>
      </c>
    </row>
    <row r="52" spans="1:17" s="140" customFormat="1">
      <c r="A52" s="146"/>
      <c r="B52" s="88" t="s">
        <v>1101</v>
      </c>
      <c r="C52" s="95" t="s">
        <v>1044</v>
      </c>
      <c r="D52" s="82">
        <v>4606</v>
      </c>
      <c r="E52" s="95"/>
      <c r="F52" s="82" t="s">
        <v>529</v>
      </c>
      <c r="G52" s="113">
        <v>42352</v>
      </c>
      <c r="H52" s="82" t="s">
        <v>166</v>
      </c>
      <c r="I52" s="89">
        <v>9.2900000000000009</v>
      </c>
      <c r="J52" s="95" t="s">
        <v>170</v>
      </c>
      <c r="K52" s="96">
        <v>4.0999999999999995E-2</v>
      </c>
      <c r="L52" s="96">
        <v>2.3099999999999996E-2</v>
      </c>
      <c r="M52" s="89">
        <v>29029.869999999995</v>
      </c>
      <c r="N52" s="91">
        <v>117.9</v>
      </c>
      <c r="O52" s="89">
        <v>34.226219999999991</v>
      </c>
      <c r="P52" s="90">
        <v>7.4319838927669711E-3</v>
      </c>
      <c r="Q52" s="90">
        <f>O52/'סכום נכסי הקרן'!$C$42</f>
        <v>2.7808487260563668E-4</v>
      </c>
    </row>
    <row r="53" spans="1:17" s="140" customFormat="1">
      <c r="A53" s="146"/>
      <c r="B53" s="88" t="s">
        <v>1101</v>
      </c>
      <c r="C53" s="95" t="s">
        <v>1044</v>
      </c>
      <c r="D53" s="82">
        <v>5150</v>
      </c>
      <c r="E53" s="95"/>
      <c r="F53" s="82" t="s">
        <v>529</v>
      </c>
      <c r="G53" s="113">
        <v>42631</v>
      </c>
      <c r="H53" s="82" t="s">
        <v>166</v>
      </c>
      <c r="I53" s="89">
        <v>9.1300000000000008</v>
      </c>
      <c r="J53" s="95" t="s">
        <v>170</v>
      </c>
      <c r="K53" s="96">
        <v>4.0999999999999995E-2</v>
      </c>
      <c r="L53" s="96">
        <v>2.81E-2</v>
      </c>
      <c r="M53" s="89">
        <v>8614.6099999999988</v>
      </c>
      <c r="N53" s="91">
        <v>113.12</v>
      </c>
      <c r="O53" s="89">
        <v>9.7448499999999978</v>
      </c>
      <c r="P53" s="90">
        <v>2.116025907547787E-3</v>
      </c>
      <c r="Q53" s="90">
        <f>O53/'סכום נכסי הקרן'!$C$42</f>
        <v>7.9176005144916342E-5</v>
      </c>
    </row>
    <row r="54" spans="1:17" s="140" customFormat="1">
      <c r="A54" s="146"/>
      <c r="B54" s="88" t="s">
        <v>1102</v>
      </c>
      <c r="C54" s="95" t="s">
        <v>1043</v>
      </c>
      <c r="D54" s="82">
        <v>90135664</v>
      </c>
      <c r="E54" s="95"/>
      <c r="F54" s="82" t="s">
        <v>1047</v>
      </c>
      <c r="G54" s="113">
        <v>42093</v>
      </c>
      <c r="H54" s="82" t="s">
        <v>1042</v>
      </c>
      <c r="I54" s="89">
        <v>1.9000000000000001</v>
      </c>
      <c r="J54" s="95" t="s">
        <v>170</v>
      </c>
      <c r="K54" s="96">
        <v>4.4000000000000004E-2</v>
      </c>
      <c r="L54" s="96">
        <v>3.44E-2</v>
      </c>
      <c r="M54" s="89">
        <v>4170.6299999999992</v>
      </c>
      <c r="N54" s="91">
        <v>101.95</v>
      </c>
      <c r="O54" s="89">
        <v>4.2519599999999995</v>
      </c>
      <c r="P54" s="90">
        <v>9.2328332584461431E-4</v>
      </c>
      <c r="Q54" s="90">
        <f>O54/'סכום נכסי הקרן'!$C$42</f>
        <v>3.4546781821780585E-5</v>
      </c>
    </row>
    <row r="55" spans="1:17" s="140" customFormat="1">
      <c r="A55" s="146"/>
      <c r="B55" s="88" t="s">
        <v>1102</v>
      </c>
      <c r="C55" s="95" t="s">
        <v>1043</v>
      </c>
      <c r="D55" s="82">
        <v>90135667</v>
      </c>
      <c r="E55" s="95"/>
      <c r="F55" s="82" t="s">
        <v>1047</v>
      </c>
      <c r="G55" s="113">
        <v>42093</v>
      </c>
      <c r="H55" s="82" t="s">
        <v>1042</v>
      </c>
      <c r="I55" s="89">
        <v>1.89</v>
      </c>
      <c r="J55" s="95" t="s">
        <v>170</v>
      </c>
      <c r="K55" s="96">
        <v>4.4500000000000005E-2</v>
      </c>
      <c r="L55" s="96">
        <v>3.4799999999999998E-2</v>
      </c>
      <c r="M55" s="89">
        <v>2471.4799999999996</v>
      </c>
      <c r="N55" s="91">
        <v>103.06</v>
      </c>
      <c r="O55" s="89">
        <v>2.5471099999999995</v>
      </c>
      <c r="P55" s="90">
        <v>5.5308709209213531E-4</v>
      </c>
      <c r="Q55" s="90">
        <f>O55/'סכום נכסי הקרן'!$C$42</f>
        <v>2.069503321905087E-5</v>
      </c>
    </row>
    <row r="56" spans="1:17" s="140" customFormat="1">
      <c r="A56" s="146"/>
      <c r="B56" s="88" t="s">
        <v>1102</v>
      </c>
      <c r="C56" s="95" t="s">
        <v>1043</v>
      </c>
      <c r="D56" s="82">
        <v>4985</v>
      </c>
      <c r="E56" s="95"/>
      <c r="F56" s="82" t="s">
        <v>1047</v>
      </c>
      <c r="G56" s="113">
        <v>42551</v>
      </c>
      <c r="H56" s="82" t="s">
        <v>1042</v>
      </c>
      <c r="I56" s="89">
        <v>1.89</v>
      </c>
      <c r="J56" s="95" t="s">
        <v>170</v>
      </c>
      <c r="K56" s="96">
        <v>4.4500000000000005E-2</v>
      </c>
      <c r="L56" s="96">
        <v>3.4799999999999998E-2</v>
      </c>
      <c r="M56" s="89">
        <v>2829.5599999999995</v>
      </c>
      <c r="N56" s="91">
        <v>103.06</v>
      </c>
      <c r="O56" s="89">
        <v>2.9161499999999996</v>
      </c>
      <c r="P56" s="90">
        <v>6.3322154269131691E-4</v>
      </c>
      <c r="Q56" s="90">
        <f>O56/'סכום נכסי הקרן'!$C$42</f>
        <v>2.3693449093967358E-5</v>
      </c>
    </row>
    <row r="57" spans="1:17" s="140" customFormat="1">
      <c r="A57" s="146"/>
      <c r="B57" s="88" t="s">
        <v>1102</v>
      </c>
      <c r="C57" s="95" t="s">
        <v>1043</v>
      </c>
      <c r="D57" s="82">
        <v>4987</v>
      </c>
      <c r="E57" s="95"/>
      <c r="F57" s="82" t="s">
        <v>1047</v>
      </c>
      <c r="G57" s="113">
        <v>42551</v>
      </c>
      <c r="H57" s="82" t="s">
        <v>1042</v>
      </c>
      <c r="I57" s="89">
        <v>2.4999999999999996</v>
      </c>
      <c r="J57" s="95" t="s">
        <v>170</v>
      </c>
      <c r="K57" s="96">
        <v>3.4000000000000002E-2</v>
      </c>
      <c r="L57" s="96">
        <v>2.4199999999999996E-2</v>
      </c>
      <c r="M57" s="89">
        <v>10947.509999999998</v>
      </c>
      <c r="N57" s="91">
        <v>105.06</v>
      </c>
      <c r="O57" s="89">
        <v>11.50145</v>
      </c>
      <c r="P57" s="90">
        <v>2.4974592912528674E-3</v>
      </c>
      <c r="Q57" s="90">
        <f>O57/'סכום נכסי הקרן'!$C$42</f>
        <v>9.3448217712329925E-5</v>
      </c>
    </row>
    <row r="58" spans="1:17" s="140" customFormat="1">
      <c r="A58" s="146"/>
      <c r="B58" s="88" t="s">
        <v>1102</v>
      </c>
      <c r="C58" s="95" t="s">
        <v>1043</v>
      </c>
      <c r="D58" s="82">
        <v>90135663</v>
      </c>
      <c r="E58" s="95"/>
      <c r="F58" s="82" t="s">
        <v>1047</v>
      </c>
      <c r="G58" s="113">
        <v>42093</v>
      </c>
      <c r="H58" s="82" t="s">
        <v>1042</v>
      </c>
      <c r="I58" s="89">
        <v>2.5000000000000004</v>
      </c>
      <c r="J58" s="95" t="s">
        <v>170</v>
      </c>
      <c r="K58" s="96">
        <v>3.4000000000000002E-2</v>
      </c>
      <c r="L58" s="96">
        <v>2.4200000000000003E-2</v>
      </c>
      <c r="M58" s="89">
        <v>9954.369999999999</v>
      </c>
      <c r="N58" s="91">
        <v>105.06</v>
      </c>
      <c r="O58" s="89">
        <v>10.458049999999998</v>
      </c>
      <c r="P58" s="90">
        <v>2.2708922910491323E-3</v>
      </c>
      <c r="Q58" s="90">
        <f>O58/'סכום נכסי הקרן'!$C$42</f>
        <v>8.4970689195399868E-5</v>
      </c>
    </row>
    <row r="59" spans="1:17" s="140" customFormat="1">
      <c r="A59" s="146"/>
      <c r="B59" s="88" t="s">
        <v>1102</v>
      </c>
      <c r="C59" s="95" t="s">
        <v>1043</v>
      </c>
      <c r="D59" s="82">
        <v>90135666</v>
      </c>
      <c r="E59" s="95"/>
      <c r="F59" s="82" t="s">
        <v>1047</v>
      </c>
      <c r="G59" s="113">
        <v>42093</v>
      </c>
      <c r="H59" s="82" t="s">
        <v>1042</v>
      </c>
      <c r="I59" s="89">
        <v>1.8999999999999997</v>
      </c>
      <c r="J59" s="95" t="s">
        <v>170</v>
      </c>
      <c r="K59" s="96">
        <v>4.4000000000000004E-2</v>
      </c>
      <c r="L59" s="96">
        <v>3.44E-2</v>
      </c>
      <c r="M59" s="89">
        <v>1853.6199999999997</v>
      </c>
      <c r="N59" s="91">
        <v>101.95</v>
      </c>
      <c r="O59" s="89">
        <v>1.8897599999999997</v>
      </c>
      <c r="P59" s="90">
        <v>4.103481448198286E-4</v>
      </c>
      <c r="Q59" s="90">
        <f>O59/'סכום נכסי הקרן'!$C$42</f>
        <v>1.5354125254124705E-5</v>
      </c>
    </row>
    <row r="60" spans="1:17" s="140" customFormat="1">
      <c r="A60" s="146"/>
      <c r="B60" s="88" t="s">
        <v>1102</v>
      </c>
      <c r="C60" s="95" t="s">
        <v>1043</v>
      </c>
      <c r="D60" s="82">
        <v>4983</v>
      </c>
      <c r="E60" s="95"/>
      <c r="F60" s="82" t="s">
        <v>1047</v>
      </c>
      <c r="G60" s="113">
        <v>42551</v>
      </c>
      <c r="H60" s="82" t="s">
        <v>1042</v>
      </c>
      <c r="I60" s="89">
        <v>1.8999999999999997</v>
      </c>
      <c r="J60" s="95" t="s">
        <v>170</v>
      </c>
      <c r="K60" s="96">
        <v>4.4000000000000004E-2</v>
      </c>
      <c r="L60" s="96">
        <v>3.44E-2</v>
      </c>
      <c r="M60" s="89">
        <v>2214.4399999999996</v>
      </c>
      <c r="N60" s="91">
        <v>101.95</v>
      </c>
      <c r="O60" s="89">
        <v>2.2576199999999997</v>
      </c>
      <c r="P60" s="90">
        <v>4.902263666857915E-4</v>
      </c>
      <c r="Q60" s="90">
        <f>O60/'סכום נכסי הקרן'!$C$42</f>
        <v>1.8342953738155646E-5</v>
      </c>
    </row>
    <row r="61" spans="1:17" s="140" customFormat="1">
      <c r="A61" s="146"/>
      <c r="B61" s="88" t="s">
        <v>1102</v>
      </c>
      <c r="C61" s="95" t="s">
        <v>1043</v>
      </c>
      <c r="D61" s="82">
        <v>90135661</v>
      </c>
      <c r="E61" s="95"/>
      <c r="F61" s="82" t="s">
        <v>1047</v>
      </c>
      <c r="G61" s="113">
        <v>42093</v>
      </c>
      <c r="H61" s="82" t="s">
        <v>1042</v>
      </c>
      <c r="I61" s="89">
        <v>2.86</v>
      </c>
      <c r="J61" s="95" t="s">
        <v>170</v>
      </c>
      <c r="K61" s="96">
        <v>3.5000000000000003E-2</v>
      </c>
      <c r="L61" s="96">
        <v>2.4899999999999999E-2</v>
      </c>
      <c r="M61" s="89">
        <v>3707.2199999999993</v>
      </c>
      <c r="N61" s="91">
        <v>106.23</v>
      </c>
      <c r="O61" s="89">
        <v>3.9381799999999996</v>
      </c>
      <c r="P61" s="90">
        <v>8.5514819710786163E-4</v>
      </c>
      <c r="Q61" s="90">
        <f>O61/'סכום נכסי הקרן'!$C$42</f>
        <v>3.1997348336978679E-5</v>
      </c>
    </row>
    <row r="62" spans="1:17" s="140" customFormat="1">
      <c r="A62" s="146"/>
      <c r="B62" s="88" t="s">
        <v>1102</v>
      </c>
      <c r="C62" s="95" t="s">
        <v>1043</v>
      </c>
      <c r="D62" s="82">
        <v>4989</v>
      </c>
      <c r="E62" s="95"/>
      <c r="F62" s="82" t="s">
        <v>1047</v>
      </c>
      <c r="G62" s="113">
        <v>42551</v>
      </c>
      <c r="H62" s="82" t="s">
        <v>1042</v>
      </c>
      <c r="I62" s="89">
        <v>2.8600000000000008</v>
      </c>
      <c r="J62" s="95" t="s">
        <v>170</v>
      </c>
      <c r="K62" s="96">
        <v>3.5000000000000003E-2</v>
      </c>
      <c r="L62" s="96">
        <v>2.4899999999999999E-2</v>
      </c>
      <c r="M62" s="89">
        <v>3638.0099999999993</v>
      </c>
      <c r="N62" s="91">
        <v>106.23</v>
      </c>
      <c r="O62" s="89">
        <v>3.8646599999999993</v>
      </c>
      <c r="P62" s="90">
        <v>8.3918384417037018E-4</v>
      </c>
      <c r="Q62" s="90">
        <f>O62/'סכום נכסי הקרן'!$C$42</f>
        <v>3.1400005135364055E-5</v>
      </c>
    </row>
    <row r="63" spans="1:17" s="140" customFormat="1">
      <c r="A63" s="146"/>
      <c r="B63" s="88" t="s">
        <v>1102</v>
      </c>
      <c r="C63" s="95" t="s">
        <v>1043</v>
      </c>
      <c r="D63" s="82">
        <v>4986</v>
      </c>
      <c r="E63" s="95"/>
      <c r="F63" s="82" t="s">
        <v>1047</v>
      </c>
      <c r="G63" s="113">
        <v>42551</v>
      </c>
      <c r="H63" s="82" t="s">
        <v>1042</v>
      </c>
      <c r="I63" s="89">
        <v>1.9000000000000001</v>
      </c>
      <c r="J63" s="95" t="s">
        <v>170</v>
      </c>
      <c r="K63" s="96">
        <v>4.4000000000000004E-2</v>
      </c>
      <c r="L63" s="96">
        <v>3.4400000000000007E-2</v>
      </c>
      <c r="M63" s="89">
        <v>4982.4699999999993</v>
      </c>
      <c r="N63" s="91">
        <v>101.95</v>
      </c>
      <c r="O63" s="89">
        <v>5.0796199999999994</v>
      </c>
      <c r="P63" s="90">
        <v>1.1030038964681746E-3</v>
      </c>
      <c r="Q63" s="90">
        <f>O63/'סכום נכסי הקרן'!$C$42</f>
        <v>4.1271442788161949E-5</v>
      </c>
    </row>
    <row r="64" spans="1:17" s="140" customFormat="1">
      <c r="A64" s="146"/>
      <c r="B64" s="88" t="s">
        <v>1102</v>
      </c>
      <c r="C64" s="95" t="s">
        <v>1044</v>
      </c>
      <c r="D64" s="82">
        <v>507787</v>
      </c>
      <c r="E64" s="95"/>
      <c r="F64" s="82" t="s">
        <v>1047</v>
      </c>
      <c r="G64" s="113">
        <v>43184</v>
      </c>
      <c r="H64" s="82" t="s">
        <v>1042</v>
      </c>
      <c r="I64" s="89">
        <v>0.73</v>
      </c>
      <c r="J64" s="95" t="s">
        <v>170</v>
      </c>
      <c r="K64" s="96">
        <v>0.03</v>
      </c>
      <c r="L64" s="96">
        <v>2.9000000000000005E-2</v>
      </c>
      <c r="M64" s="89">
        <v>21423.749999999996</v>
      </c>
      <c r="N64" s="91">
        <v>100.14</v>
      </c>
      <c r="O64" s="89">
        <v>21.453749999999996</v>
      </c>
      <c r="P64" s="90">
        <v>4.6585315129584696E-3</v>
      </c>
      <c r="Q64" s="90">
        <f>O64/'סכום נכסי הקרן'!$C$42</f>
        <v>1.7430973492437021E-4</v>
      </c>
    </row>
    <row r="65" spans="1:17" s="140" customFormat="1">
      <c r="A65" s="146"/>
      <c r="B65" s="88" t="s">
        <v>1102</v>
      </c>
      <c r="C65" s="95" t="s">
        <v>1044</v>
      </c>
      <c r="D65" s="82">
        <v>469285</v>
      </c>
      <c r="E65" s="95"/>
      <c r="F65" s="82" t="s">
        <v>1047</v>
      </c>
      <c r="G65" s="113">
        <v>42871</v>
      </c>
      <c r="H65" s="82" t="s">
        <v>1042</v>
      </c>
      <c r="I65" s="89">
        <v>2.8600000000000003</v>
      </c>
      <c r="J65" s="95" t="s">
        <v>170</v>
      </c>
      <c r="K65" s="96">
        <v>4.7E-2</v>
      </c>
      <c r="L65" s="96">
        <v>4.1500000000000002E-2</v>
      </c>
      <c r="M65" s="89">
        <v>25710.979999999996</v>
      </c>
      <c r="N65" s="91">
        <v>102.91</v>
      </c>
      <c r="O65" s="89">
        <v>26.459169999999993</v>
      </c>
      <c r="P65" s="90">
        <v>5.7454233992530598E-3</v>
      </c>
      <c r="Q65" s="90">
        <f>O65/'סכום נכסי הקרן'!$C$42</f>
        <v>2.1497830957379704E-4</v>
      </c>
    </row>
    <row r="66" spans="1:17" s="140" customFormat="1">
      <c r="A66" s="146"/>
      <c r="B66" s="88" t="s">
        <v>1103</v>
      </c>
      <c r="C66" s="95" t="s">
        <v>1043</v>
      </c>
      <c r="D66" s="82">
        <v>90840002</v>
      </c>
      <c r="E66" s="95"/>
      <c r="F66" s="82" t="s">
        <v>529</v>
      </c>
      <c r="G66" s="113">
        <v>43011</v>
      </c>
      <c r="H66" s="82" t="s">
        <v>166</v>
      </c>
      <c r="I66" s="89">
        <v>9.91</v>
      </c>
      <c r="J66" s="95" t="s">
        <v>170</v>
      </c>
      <c r="K66" s="96">
        <v>3.9E-2</v>
      </c>
      <c r="L66" s="96">
        <v>3.7100000000000008E-2</v>
      </c>
      <c r="M66" s="89">
        <v>5884.869999999999</v>
      </c>
      <c r="N66" s="91">
        <v>103.42</v>
      </c>
      <c r="O66" s="89">
        <v>6.0861299999999989</v>
      </c>
      <c r="P66" s="90">
        <v>1.3215604916139104E-3</v>
      </c>
      <c r="Q66" s="90">
        <f>O66/'סכום נכסי הקרן'!$C$42</f>
        <v>4.9449243466305764E-5</v>
      </c>
    </row>
    <row r="67" spans="1:17" s="140" customFormat="1">
      <c r="A67" s="146"/>
      <c r="B67" s="88" t="s">
        <v>1103</v>
      </c>
      <c r="C67" s="95" t="s">
        <v>1043</v>
      </c>
      <c r="D67" s="82">
        <v>90840004</v>
      </c>
      <c r="E67" s="95"/>
      <c r="F67" s="82" t="s">
        <v>529</v>
      </c>
      <c r="G67" s="113">
        <v>43104</v>
      </c>
      <c r="H67" s="82" t="s">
        <v>166</v>
      </c>
      <c r="I67" s="89">
        <v>9.92</v>
      </c>
      <c r="J67" s="95" t="s">
        <v>170</v>
      </c>
      <c r="K67" s="96">
        <v>3.8199999999999998E-2</v>
      </c>
      <c r="L67" s="96">
        <v>0.04</v>
      </c>
      <c r="M67" s="89">
        <v>10485.799999999997</v>
      </c>
      <c r="N67" s="91">
        <v>97.75</v>
      </c>
      <c r="O67" s="89">
        <v>10.249859999999998</v>
      </c>
      <c r="P67" s="90">
        <v>2.2256852910755693E-3</v>
      </c>
      <c r="Q67" s="90">
        <f>O67/'סכום נכסי הקרן'!$C$42</f>
        <v>8.3279164696703622E-5</v>
      </c>
    </row>
    <row r="68" spans="1:17" s="140" customFormat="1">
      <c r="A68" s="146"/>
      <c r="B68" s="88" t="s">
        <v>1103</v>
      </c>
      <c r="C68" s="95" t="s">
        <v>1043</v>
      </c>
      <c r="D68" s="82">
        <v>90840006</v>
      </c>
      <c r="E68" s="95"/>
      <c r="F68" s="82" t="s">
        <v>529</v>
      </c>
      <c r="G68" s="113">
        <v>43194</v>
      </c>
      <c r="H68" s="82" t="s">
        <v>166</v>
      </c>
      <c r="I68" s="89">
        <v>9.9699999999999989</v>
      </c>
      <c r="J68" s="95" t="s">
        <v>170</v>
      </c>
      <c r="K68" s="96">
        <v>3.7900000000000003E-2</v>
      </c>
      <c r="L68" s="96">
        <v>3.6000000000000004E-2</v>
      </c>
      <c r="M68" s="89">
        <v>6772.4599999999991</v>
      </c>
      <c r="N68" s="91">
        <v>101.61</v>
      </c>
      <c r="O68" s="89">
        <v>6.8814999999999991</v>
      </c>
      <c r="P68" s="90">
        <v>1.4942695149530365E-3</v>
      </c>
      <c r="Q68" s="90">
        <f>O68/'סכום נכסי הקרן'!$C$42</f>
        <v>5.5911551168539473E-5</v>
      </c>
    </row>
    <row r="69" spans="1:17" s="140" customFormat="1">
      <c r="A69" s="146"/>
      <c r="B69" s="88" t="s">
        <v>1103</v>
      </c>
      <c r="C69" s="95" t="s">
        <v>1043</v>
      </c>
      <c r="D69" s="82">
        <v>90840000</v>
      </c>
      <c r="E69" s="95"/>
      <c r="F69" s="82" t="s">
        <v>529</v>
      </c>
      <c r="G69" s="113">
        <v>42935</v>
      </c>
      <c r="H69" s="82" t="s">
        <v>166</v>
      </c>
      <c r="I69" s="89">
        <v>11.43</v>
      </c>
      <c r="J69" s="95" t="s">
        <v>170</v>
      </c>
      <c r="K69" s="96">
        <v>4.0800000000000003E-2</v>
      </c>
      <c r="L69" s="96">
        <v>3.44E-2</v>
      </c>
      <c r="M69" s="89">
        <v>27393.369999999995</v>
      </c>
      <c r="N69" s="91">
        <v>106.62</v>
      </c>
      <c r="O69" s="89">
        <v>29.206809999999994</v>
      </c>
      <c r="P69" s="90">
        <v>6.3420541759827793E-3</v>
      </c>
      <c r="Q69" s="90">
        <f>O69/'סכום נכסי הקרן'!$C$42</f>
        <v>2.3730263049986342E-4</v>
      </c>
    </row>
    <row r="70" spans="1:17" s="140" customFormat="1">
      <c r="A70" s="146"/>
      <c r="B70" s="88" t="s">
        <v>1104</v>
      </c>
      <c r="C70" s="95" t="s">
        <v>1044</v>
      </c>
      <c r="D70" s="82">
        <v>4099</v>
      </c>
      <c r="E70" s="95"/>
      <c r="F70" s="82" t="s">
        <v>529</v>
      </c>
      <c r="G70" s="113">
        <v>42052</v>
      </c>
      <c r="H70" s="82" t="s">
        <v>166</v>
      </c>
      <c r="I70" s="89">
        <v>6.06</v>
      </c>
      <c r="J70" s="95" t="s">
        <v>170</v>
      </c>
      <c r="K70" s="96">
        <v>2.9779E-2</v>
      </c>
      <c r="L70" s="96">
        <v>1.4199999999999999E-2</v>
      </c>
      <c r="M70" s="89">
        <v>20744.869999999995</v>
      </c>
      <c r="N70" s="91">
        <v>111.41</v>
      </c>
      <c r="O70" s="89">
        <v>23.111849999999993</v>
      </c>
      <c r="P70" s="90">
        <v>5.0185763117296129E-3</v>
      </c>
      <c r="Q70" s="90">
        <f>O70/'סכום נכסי הקרן'!$C$42</f>
        <v>1.8778164410006667E-4</v>
      </c>
    </row>
    <row r="71" spans="1:17" s="140" customFormat="1">
      <c r="A71" s="146"/>
      <c r="B71" s="88" t="s">
        <v>1104</v>
      </c>
      <c r="C71" s="95" t="s">
        <v>1044</v>
      </c>
      <c r="D71" s="82">
        <v>40999</v>
      </c>
      <c r="E71" s="95"/>
      <c r="F71" s="82" t="s">
        <v>529</v>
      </c>
      <c r="G71" s="113">
        <v>42054</v>
      </c>
      <c r="H71" s="82" t="s">
        <v>166</v>
      </c>
      <c r="I71" s="89">
        <v>6.0600000000000005</v>
      </c>
      <c r="J71" s="95" t="s">
        <v>170</v>
      </c>
      <c r="K71" s="96">
        <v>2.9779E-2</v>
      </c>
      <c r="L71" s="96">
        <v>1.43E-2</v>
      </c>
      <c r="M71" s="89">
        <v>586.66999999999985</v>
      </c>
      <c r="N71" s="91">
        <v>111.35</v>
      </c>
      <c r="O71" s="89">
        <v>0.65325999999999984</v>
      </c>
      <c r="P71" s="90">
        <v>1.4185083242581131E-4</v>
      </c>
      <c r="Q71" s="90">
        <f>O71/'סכום נכסי הקרן'!$C$42</f>
        <v>5.3076770931279653E-6</v>
      </c>
    </row>
    <row r="72" spans="1:17" s="140" customFormat="1">
      <c r="A72" s="146"/>
      <c r="B72" s="88" t="s">
        <v>1092</v>
      </c>
      <c r="C72" s="95" t="s">
        <v>1044</v>
      </c>
      <c r="D72" s="82">
        <v>14760844</v>
      </c>
      <c r="E72" s="95"/>
      <c r="F72" s="82" t="s">
        <v>1047</v>
      </c>
      <c r="G72" s="113">
        <v>40742</v>
      </c>
      <c r="H72" s="82" t="s">
        <v>1042</v>
      </c>
      <c r="I72" s="89">
        <v>8.42</v>
      </c>
      <c r="J72" s="95" t="s">
        <v>170</v>
      </c>
      <c r="K72" s="96">
        <v>0.06</v>
      </c>
      <c r="L72" s="96">
        <v>1.4300000000000002E-2</v>
      </c>
      <c r="M72" s="89">
        <v>39668.78</v>
      </c>
      <c r="N72" s="91">
        <v>150.65</v>
      </c>
      <c r="O72" s="89">
        <v>59.761029999999991</v>
      </c>
      <c r="P72" s="90">
        <v>1.2976688993852193E-2</v>
      </c>
      <c r="Q72" s="90">
        <f>O72/'סכום נכסי הקרן'!$C$42</f>
        <v>4.8555284265488954E-4</v>
      </c>
    </row>
    <row r="73" spans="1:17" s="140" customFormat="1">
      <c r="A73" s="146"/>
      <c r="B73" s="88" t="s">
        <v>1105</v>
      </c>
      <c r="C73" s="95" t="s">
        <v>1043</v>
      </c>
      <c r="D73" s="82">
        <v>90136004</v>
      </c>
      <c r="E73" s="95"/>
      <c r="F73" s="82" t="s">
        <v>1047</v>
      </c>
      <c r="G73" s="113">
        <v>42680</v>
      </c>
      <c r="H73" s="82" t="s">
        <v>1042</v>
      </c>
      <c r="I73" s="89">
        <v>4.33</v>
      </c>
      <c r="J73" s="95" t="s">
        <v>170</v>
      </c>
      <c r="K73" s="96">
        <v>2.3E-2</v>
      </c>
      <c r="L73" s="96">
        <v>2.29E-2</v>
      </c>
      <c r="M73" s="89">
        <v>13803.29</v>
      </c>
      <c r="N73" s="91">
        <v>101.83</v>
      </c>
      <c r="O73" s="89">
        <v>14.055879999999997</v>
      </c>
      <c r="P73" s="90">
        <v>3.052135870062935E-3</v>
      </c>
      <c r="Q73" s="90">
        <f>O73/'סכום נכסי הקרן'!$C$42</f>
        <v>1.1420272525450127E-4</v>
      </c>
    </row>
    <row r="74" spans="1:17" s="140" customFormat="1">
      <c r="A74" s="146"/>
      <c r="B74" s="88" t="s">
        <v>1106</v>
      </c>
      <c r="C74" s="95" t="s">
        <v>1044</v>
      </c>
      <c r="D74" s="82">
        <v>4100</v>
      </c>
      <c r="E74" s="95"/>
      <c r="F74" s="82" t="s">
        <v>529</v>
      </c>
      <c r="G74" s="113">
        <v>42052</v>
      </c>
      <c r="H74" s="82" t="s">
        <v>166</v>
      </c>
      <c r="I74" s="89">
        <v>6.04</v>
      </c>
      <c r="J74" s="95" t="s">
        <v>170</v>
      </c>
      <c r="K74" s="96">
        <v>2.9779E-2</v>
      </c>
      <c r="L74" s="96">
        <v>1.41E-2</v>
      </c>
      <c r="M74" s="89">
        <v>23633.31</v>
      </c>
      <c r="N74" s="91">
        <v>111.41</v>
      </c>
      <c r="O74" s="89">
        <v>26.329869999999996</v>
      </c>
      <c r="P74" s="90">
        <v>5.717346810096129E-3</v>
      </c>
      <c r="Q74" s="90">
        <f>O74/'סכום נכסי הקרן'!$C$42</f>
        <v>2.1392775903015219E-4</v>
      </c>
    </row>
    <row r="75" spans="1:17" s="140" customFormat="1">
      <c r="A75" s="146"/>
      <c r="B75" s="88" t="s">
        <v>1107</v>
      </c>
      <c r="C75" s="95" t="s">
        <v>1043</v>
      </c>
      <c r="D75" s="82">
        <v>90839511</v>
      </c>
      <c r="E75" s="95"/>
      <c r="F75" s="82" t="s">
        <v>529</v>
      </c>
      <c r="G75" s="113">
        <v>41816</v>
      </c>
      <c r="H75" s="82" t="s">
        <v>166</v>
      </c>
      <c r="I75" s="89">
        <v>8.2300000000000022</v>
      </c>
      <c r="J75" s="95" t="s">
        <v>170</v>
      </c>
      <c r="K75" s="96">
        <v>4.4999999999999998E-2</v>
      </c>
      <c r="L75" s="96">
        <v>1.9500000000000003E-2</v>
      </c>
      <c r="M75" s="89">
        <v>5080.869999999999</v>
      </c>
      <c r="N75" s="91">
        <v>121.2</v>
      </c>
      <c r="O75" s="89">
        <v>6.1580099999999982</v>
      </c>
      <c r="P75" s="90">
        <v>1.3371687300408265E-3</v>
      </c>
      <c r="Q75" s="90">
        <f>O75/'סכום נכסי הקרן'!$C$42</f>
        <v>5.0033261819570981E-5</v>
      </c>
    </row>
    <row r="76" spans="1:17" s="140" customFormat="1">
      <c r="A76" s="146"/>
      <c r="B76" s="88" t="s">
        <v>1107</v>
      </c>
      <c r="C76" s="95" t="s">
        <v>1043</v>
      </c>
      <c r="D76" s="82">
        <v>90839541</v>
      </c>
      <c r="E76" s="95"/>
      <c r="F76" s="82" t="s">
        <v>529</v>
      </c>
      <c r="G76" s="113">
        <v>42625</v>
      </c>
      <c r="H76" s="82" t="s">
        <v>166</v>
      </c>
      <c r="I76" s="89">
        <v>8</v>
      </c>
      <c r="J76" s="95" t="s">
        <v>170</v>
      </c>
      <c r="K76" s="96">
        <v>4.4999999999999998E-2</v>
      </c>
      <c r="L76" s="96">
        <v>0.03</v>
      </c>
      <c r="M76" s="89">
        <v>1414.8199999999997</v>
      </c>
      <c r="N76" s="91">
        <v>113.32</v>
      </c>
      <c r="O76" s="89">
        <v>1.6032899999999997</v>
      </c>
      <c r="P76" s="90">
        <v>3.4814319125612929E-4</v>
      </c>
      <c r="Q76" s="90">
        <f>O76/'סכום נכסי הקרן'!$C$42</f>
        <v>1.3026582993970449E-5</v>
      </c>
    </row>
    <row r="77" spans="1:17" s="140" customFormat="1">
      <c r="A77" s="146"/>
      <c r="B77" s="88" t="s">
        <v>1107</v>
      </c>
      <c r="C77" s="95" t="s">
        <v>1043</v>
      </c>
      <c r="D77" s="82">
        <v>90839542</v>
      </c>
      <c r="E77" s="95"/>
      <c r="F77" s="82" t="s">
        <v>529</v>
      </c>
      <c r="G77" s="113">
        <v>42716</v>
      </c>
      <c r="H77" s="82" t="s">
        <v>166</v>
      </c>
      <c r="I77" s="89">
        <v>8.0500000000000007</v>
      </c>
      <c r="J77" s="95" t="s">
        <v>170</v>
      </c>
      <c r="K77" s="96">
        <v>4.4999999999999998E-2</v>
      </c>
      <c r="L77" s="96">
        <v>2.7900000000000001E-2</v>
      </c>
      <c r="M77" s="89">
        <v>1070.3699999999997</v>
      </c>
      <c r="N77" s="91">
        <v>115.45</v>
      </c>
      <c r="O77" s="89">
        <v>1.2357499999999997</v>
      </c>
      <c r="P77" s="90">
        <v>2.6833445514832735E-4</v>
      </c>
      <c r="Q77" s="90">
        <f>O77/'סכום נכסי הקרן'!$C$42</f>
        <v>1.0040354480349146E-5</v>
      </c>
    </row>
    <row r="78" spans="1:17" s="140" customFormat="1">
      <c r="A78" s="146"/>
      <c r="B78" s="88" t="s">
        <v>1107</v>
      </c>
      <c r="C78" s="95" t="s">
        <v>1043</v>
      </c>
      <c r="D78" s="82">
        <v>90839544</v>
      </c>
      <c r="E78" s="95"/>
      <c r="F78" s="82" t="s">
        <v>529</v>
      </c>
      <c r="G78" s="113">
        <v>42803</v>
      </c>
      <c r="H78" s="82" t="s">
        <v>166</v>
      </c>
      <c r="I78" s="89">
        <v>7.9400000000000013</v>
      </c>
      <c r="J78" s="95" t="s">
        <v>170</v>
      </c>
      <c r="K78" s="96">
        <v>4.4999999999999998E-2</v>
      </c>
      <c r="L78" s="96">
        <v>3.2799999999999996E-2</v>
      </c>
      <c r="M78" s="89">
        <v>6859.8399999999992</v>
      </c>
      <c r="N78" s="91">
        <v>111.78</v>
      </c>
      <c r="O78" s="89">
        <v>7.6679299999999984</v>
      </c>
      <c r="P78" s="90">
        <v>1.6650372799235395E-3</v>
      </c>
      <c r="Q78" s="90">
        <f>O78/'סכום נכסי הקרן'!$C$42</f>
        <v>6.2301222197453876E-5</v>
      </c>
    </row>
    <row r="79" spans="1:17" s="140" customFormat="1">
      <c r="A79" s="146"/>
      <c r="B79" s="88" t="s">
        <v>1107</v>
      </c>
      <c r="C79" s="95" t="s">
        <v>1043</v>
      </c>
      <c r="D79" s="82">
        <v>90839545</v>
      </c>
      <c r="E79" s="95"/>
      <c r="F79" s="82" t="s">
        <v>529</v>
      </c>
      <c r="G79" s="113">
        <v>42898</v>
      </c>
      <c r="H79" s="82" t="s">
        <v>166</v>
      </c>
      <c r="I79" s="89">
        <v>7.8199999999999976</v>
      </c>
      <c r="J79" s="95" t="s">
        <v>170</v>
      </c>
      <c r="K79" s="96">
        <v>4.4999999999999998E-2</v>
      </c>
      <c r="L79" s="96">
        <v>3.8599999999999988E-2</v>
      </c>
      <c r="M79" s="89">
        <v>1290.1599999999999</v>
      </c>
      <c r="N79" s="91">
        <v>106.47</v>
      </c>
      <c r="O79" s="89">
        <v>1.3736300000000001</v>
      </c>
      <c r="P79" s="90">
        <v>2.9827413119595147E-4</v>
      </c>
      <c r="Q79" s="90">
        <f>O79/'סכום נכסי הקרן'!$C$42</f>
        <v>1.116061673060247E-5</v>
      </c>
    </row>
    <row r="80" spans="1:17" s="140" customFormat="1">
      <c r="A80" s="146"/>
      <c r="B80" s="88" t="s">
        <v>1107</v>
      </c>
      <c r="C80" s="95" t="s">
        <v>1043</v>
      </c>
      <c r="D80" s="82">
        <v>90839546</v>
      </c>
      <c r="E80" s="95"/>
      <c r="F80" s="82" t="s">
        <v>529</v>
      </c>
      <c r="G80" s="113">
        <v>42989</v>
      </c>
      <c r="H80" s="82" t="s">
        <v>166</v>
      </c>
      <c r="I80" s="89">
        <v>7.7699999999999978</v>
      </c>
      <c r="J80" s="95" t="s">
        <v>170</v>
      </c>
      <c r="K80" s="96">
        <v>4.4999999999999998E-2</v>
      </c>
      <c r="L80" s="96">
        <v>4.0999999999999988E-2</v>
      </c>
      <c r="M80" s="89">
        <v>1625.7599999999998</v>
      </c>
      <c r="N80" s="91">
        <v>104.99</v>
      </c>
      <c r="O80" s="89">
        <v>1.70689</v>
      </c>
      <c r="P80" s="90">
        <v>3.7063920546075548E-4</v>
      </c>
      <c r="Q80" s="90">
        <f>O80/'סכום נכסי הקרן'!$C$42</f>
        <v>1.3868323414091166E-5</v>
      </c>
    </row>
    <row r="81" spans="1:17" s="140" customFormat="1">
      <c r="A81" s="146"/>
      <c r="B81" s="88" t="s">
        <v>1107</v>
      </c>
      <c r="C81" s="95" t="s">
        <v>1043</v>
      </c>
      <c r="D81" s="82">
        <v>90839547</v>
      </c>
      <c r="E81" s="95"/>
      <c r="F81" s="82" t="s">
        <v>529</v>
      </c>
      <c r="G81" s="113">
        <v>43080</v>
      </c>
      <c r="H81" s="82" t="s">
        <v>166</v>
      </c>
      <c r="I81" s="89">
        <v>7.6400000000000006</v>
      </c>
      <c r="J81" s="95" t="s">
        <v>170</v>
      </c>
      <c r="K81" s="96">
        <v>4.4999999999999998E-2</v>
      </c>
      <c r="L81" s="96">
        <v>4.7299999999999995E-2</v>
      </c>
      <c r="M81" s="89">
        <v>503.71999999999991</v>
      </c>
      <c r="N81" s="91">
        <v>99.49</v>
      </c>
      <c r="O81" s="89">
        <v>0.50114999999999987</v>
      </c>
      <c r="P81" s="90">
        <v>1.0882121156996501E-4</v>
      </c>
      <c r="Q81" s="90">
        <f>O81/'סכום נכסי הקרן'!$C$42</f>
        <v>4.0717974087209983E-6</v>
      </c>
    </row>
    <row r="82" spans="1:17" s="140" customFormat="1">
      <c r="A82" s="146"/>
      <c r="B82" s="88" t="s">
        <v>1107</v>
      </c>
      <c r="C82" s="95" t="s">
        <v>1043</v>
      </c>
      <c r="D82" s="82">
        <v>90839548</v>
      </c>
      <c r="E82" s="95"/>
      <c r="F82" s="82" t="s">
        <v>529</v>
      </c>
      <c r="G82" s="113">
        <v>43171</v>
      </c>
      <c r="H82" s="82" t="s">
        <v>166</v>
      </c>
      <c r="I82" s="89">
        <v>7.6200000000000019</v>
      </c>
      <c r="J82" s="95" t="s">
        <v>170</v>
      </c>
      <c r="K82" s="96">
        <v>4.4999999999999998E-2</v>
      </c>
      <c r="L82" s="96">
        <v>4.8000000000000008E-2</v>
      </c>
      <c r="M82" s="89">
        <v>535.13999999999987</v>
      </c>
      <c r="N82" s="91">
        <v>99.68</v>
      </c>
      <c r="O82" s="89">
        <v>0.53342999999999985</v>
      </c>
      <c r="P82" s="90">
        <v>1.1583058742445662E-4</v>
      </c>
      <c r="Q82" s="90">
        <f>O82/'סכום נכסי הקרן'!$C$42</f>
        <v>4.3340694237933602E-6</v>
      </c>
    </row>
    <row r="83" spans="1:17" s="140" customFormat="1">
      <c r="A83" s="146"/>
      <c r="B83" s="88" t="s">
        <v>1107</v>
      </c>
      <c r="C83" s="95" t="s">
        <v>1043</v>
      </c>
      <c r="D83" s="82">
        <v>90839512</v>
      </c>
      <c r="E83" s="95"/>
      <c r="F83" s="82" t="s">
        <v>529</v>
      </c>
      <c r="G83" s="113">
        <v>41893</v>
      </c>
      <c r="H83" s="82" t="s">
        <v>166</v>
      </c>
      <c r="I83" s="89">
        <v>8.2199999999999989</v>
      </c>
      <c r="J83" s="95" t="s">
        <v>170</v>
      </c>
      <c r="K83" s="96">
        <v>4.4999999999999998E-2</v>
      </c>
      <c r="L83" s="96">
        <v>2.0199999999999999E-2</v>
      </c>
      <c r="M83" s="89">
        <v>996.82999999999981</v>
      </c>
      <c r="N83" s="91">
        <v>121.74</v>
      </c>
      <c r="O83" s="89">
        <v>1.2135400000000001</v>
      </c>
      <c r="P83" s="90">
        <v>2.6351170924596504E-4</v>
      </c>
      <c r="Q83" s="90">
        <f>O83/'סכום נכסי הקרן'!$C$42</f>
        <v>9.8599002841051236E-6</v>
      </c>
    </row>
    <row r="84" spans="1:17" s="140" customFormat="1">
      <c r="A84" s="146"/>
      <c r="B84" s="88" t="s">
        <v>1108</v>
      </c>
      <c r="C84" s="95" t="s">
        <v>1043</v>
      </c>
      <c r="D84" s="82">
        <v>90839513</v>
      </c>
      <c r="E84" s="95"/>
      <c r="F84" s="82" t="s">
        <v>529</v>
      </c>
      <c r="G84" s="113">
        <v>42151</v>
      </c>
      <c r="H84" s="82" t="s">
        <v>166</v>
      </c>
      <c r="I84" s="89">
        <v>8.1800000000000015</v>
      </c>
      <c r="J84" s="95" t="s">
        <v>170</v>
      </c>
      <c r="K84" s="96">
        <v>4.4999999999999998E-2</v>
      </c>
      <c r="L84" s="96">
        <v>2.1700000000000004E-2</v>
      </c>
      <c r="M84" s="89">
        <v>3650.4999999999995</v>
      </c>
      <c r="N84" s="91">
        <v>121.13</v>
      </c>
      <c r="O84" s="89">
        <v>4.4218599999999988</v>
      </c>
      <c r="P84" s="90">
        <v>9.6017592056822404E-4</v>
      </c>
      <c r="Q84" s="90">
        <f>O84/'סכום נכסי הקרן'!$C$42</f>
        <v>3.5927203611148426E-5</v>
      </c>
    </row>
    <row r="85" spans="1:17" s="140" customFormat="1">
      <c r="A85" s="146"/>
      <c r="B85" s="88" t="s">
        <v>1108</v>
      </c>
      <c r="C85" s="95" t="s">
        <v>1043</v>
      </c>
      <c r="D85" s="82">
        <v>90839515</v>
      </c>
      <c r="E85" s="95"/>
      <c r="F85" s="82" t="s">
        <v>529</v>
      </c>
      <c r="G85" s="113">
        <v>42166</v>
      </c>
      <c r="H85" s="82" t="s">
        <v>166</v>
      </c>
      <c r="I85" s="89">
        <v>8.1999999999999993</v>
      </c>
      <c r="J85" s="95" t="s">
        <v>170</v>
      </c>
      <c r="K85" s="96">
        <v>4.4999999999999998E-2</v>
      </c>
      <c r="L85" s="96">
        <v>2.1100000000000004E-2</v>
      </c>
      <c r="M85" s="89">
        <v>3434.7199999999993</v>
      </c>
      <c r="N85" s="91">
        <v>121.74</v>
      </c>
      <c r="O85" s="89">
        <v>4.1814299999999998</v>
      </c>
      <c r="P85" s="90">
        <v>9.0796823045993986E-4</v>
      </c>
      <c r="Q85" s="90">
        <f>O85/'סכום נכסי הקרן'!$C$42</f>
        <v>3.3973732093681035E-5</v>
      </c>
    </row>
    <row r="86" spans="1:17" s="140" customFormat="1">
      <c r="A86" s="146"/>
      <c r="B86" s="88" t="s">
        <v>1108</v>
      </c>
      <c r="C86" s="95" t="s">
        <v>1043</v>
      </c>
      <c r="D86" s="82">
        <v>90839516</v>
      </c>
      <c r="E86" s="95"/>
      <c r="F86" s="82" t="s">
        <v>529</v>
      </c>
      <c r="G86" s="113">
        <v>42257</v>
      </c>
      <c r="H86" s="82" t="s">
        <v>166</v>
      </c>
      <c r="I86" s="89">
        <v>8.1899999999999977</v>
      </c>
      <c r="J86" s="95" t="s">
        <v>170</v>
      </c>
      <c r="K86" s="96">
        <v>4.4999999999999998E-2</v>
      </c>
      <c r="L86" s="96">
        <v>2.1299999999999996E-2</v>
      </c>
      <c r="M86" s="89">
        <v>1825.2499999999998</v>
      </c>
      <c r="N86" s="91">
        <v>120.71</v>
      </c>
      <c r="O86" s="89">
        <v>2.2032600000000002</v>
      </c>
      <c r="P86" s="90">
        <v>4.7842247351819053E-4</v>
      </c>
      <c r="Q86" s="90">
        <f>O86/'סכום נכסי הקרן'!$C$42</f>
        <v>1.7901283764818179E-5</v>
      </c>
    </row>
    <row r="87" spans="1:17" s="140" customFormat="1">
      <c r="A87" s="146"/>
      <c r="B87" s="88" t="s">
        <v>1107</v>
      </c>
      <c r="C87" s="95" t="s">
        <v>1043</v>
      </c>
      <c r="D87" s="82">
        <v>90839517</v>
      </c>
      <c r="E87" s="95"/>
      <c r="F87" s="82" t="s">
        <v>529</v>
      </c>
      <c r="G87" s="113">
        <v>42348</v>
      </c>
      <c r="H87" s="82" t="s">
        <v>166</v>
      </c>
      <c r="I87" s="89">
        <v>8.17</v>
      </c>
      <c r="J87" s="95" t="s">
        <v>170</v>
      </c>
      <c r="K87" s="96">
        <v>4.4999999999999998E-2</v>
      </c>
      <c r="L87" s="96">
        <v>2.2099999999999998E-2</v>
      </c>
      <c r="M87" s="89">
        <v>3160.7199999999993</v>
      </c>
      <c r="N87" s="91">
        <v>120.47</v>
      </c>
      <c r="O87" s="89">
        <v>3.8077199999999993</v>
      </c>
      <c r="P87" s="90">
        <v>8.2681972207759586E-4</v>
      </c>
      <c r="Q87" s="90">
        <f>O87/'סכום נכסי הקרן'!$C$42</f>
        <v>3.0937372900598867E-5</v>
      </c>
    </row>
    <row r="88" spans="1:17" s="140" customFormat="1">
      <c r="A88" s="146"/>
      <c r="B88" s="88" t="s">
        <v>1107</v>
      </c>
      <c r="C88" s="95" t="s">
        <v>1043</v>
      </c>
      <c r="D88" s="82">
        <v>90839518</v>
      </c>
      <c r="E88" s="95"/>
      <c r="F88" s="82" t="s">
        <v>529</v>
      </c>
      <c r="G88" s="113">
        <v>42439</v>
      </c>
      <c r="H88" s="82" t="s">
        <v>166</v>
      </c>
      <c r="I88" s="89">
        <v>8.1499999999999986</v>
      </c>
      <c r="J88" s="95" t="s">
        <v>170</v>
      </c>
      <c r="K88" s="96">
        <v>4.4999999999999998E-2</v>
      </c>
      <c r="L88" s="96">
        <v>2.3099999999999996E-2</v>
      </c>
      <c r="M88" s="89">
        <v>3753.9399999999996</v>
      </c>
      <c r="N88" s="91">
        <v>120.78</v>
      </c>
      <c r="O88" s="89">
        <v>4.5340099999999994</v>
      </c>
      <c r="P88" s="90">
        <v>9.8452850737371458E-4</v>
      </c>
      <c r="Q88" s="90">
        <f>O88/'סכום נכסי הקרן'!$C$42</f>
        <v>3.68384119906517E-5</v>
      </c>
    </row>
    <row r="89" spans="1:17" s="140" customFormat="1">
      <c r="A89" s="146"/>
      <c r="B89" s="88" t="s">
        <v>1107</v>
      </c>
      <c r="C89" s="95" t="s">
        <v>1043</v>
      </c>
      <c r="D89" s="82">
        <v>90839519</v>
      </c>
      <c r="E89" s="95"/>
      <c r="F89" s="82" t="s">
        <v>529</v>
      </c>
      <c r="G89" s="113">
        <v>42549</v>
      </c>
      <c r="H89" s="82" t="s">
        <v>166</v>
      </c>
      <c r="I89" s="89">
        <v>8.07</v>
      </c>
      <c r="J89" s="95" t="s">
        <v>170</v>
      </c>
      <c r="K89" s="96">
        <v>4.4999999999999998E-2</v>
      </c>
      <c r="L89" s="96">
        <v>2.6800000000000001E-2</v>
      </c>
      <c r="M89" s="89">
        <v>2640.4699999999993</v>
      </c>
      <c r="N89" s="91">
        <v>117.01</v>
      </c>
      <c r="O89" s="89">
        <v>3.0896099999999991</v>
      </c>
      <c r="P89" s="90">
        <v>6.7088716647446789E-4</v>
      </c>
      <c r="Q89" s="90">
        <f>O89/'סכום נכסי הקרן'!$C$42</f>
        <v>2.5102795554142442E-5</v>
      </c>
    </row>
    <row r="90" spans="1:17" s="140" customFormat="1">
      <c r="A90" s="146"/>
      <c r="B90" s="88" t="s">
        <v>1107</v>
      </c>
      <c r="C90" s="95" t="s">
        <v>1043</v>
      </c>
      <c r="D90" s="82">
        <v>90839520</v>
      </c>
      <c r="E90" s="95"/>
      <c r="F90" s="82" t="s">
        <v>529</v>
      </c>
      <c r="G90" s="113">
        <v>42604</v>
      </c>
      <c r="H90" s="82" t="s">
        <v>166</v>
      </c>
      <c r="I90" s="89">
        <v>8</v>
      </c>
      <c r="J90" s="95" t="s">
        <v>170</v>
      </c>
      <c r="K90" s="96">
        <v>4.4999999999999998E-2</v>
      </c>
      <c r="L90" s="96">
        <v>2.9999999999999995E-2</v>
      </c>
      <c r="M90" s="89">
        <v>3452.8799999999992</v>
      </c>
      <c r="N90" s="91">
        <v>113.35</v>
      </c>
      <c r="O90" s="89">
        <v>3.9138399999999991</v>
      </c>
      <c r="P90" s="90">
        <v>8.4986293662773994E-4</v>
      </c>
      <c r="Q90" s="90">
        <f>O90/'סכום נכסי הקרן'!$C$42</f>
        <v>3.179958808769549E-5</v>
      </c>
    </row>
    <row r="91" spans="1:17" s="140" customFormat="1">
      <c r="A91" s="146"/>
      <c r="B91" s="88" t="s">
        <v>1105</v>
      </c>
      <c r="C91" s="95" t="s">
        <v>1043</v>
      </c>
      <c r="D91" s="82">
        <v>90136001</v>
      </c>
      <c r="E91" s="95"/>
      <c r="F91" s="82" t="s">
        <v>1047</v>
      </c>
      <c r="G91" s="113">
        <v>42680</v>
      </c>
      <c r="H91" s="82" t="s">
        <v>1042</v>
      </c>
      <c r="I91" s="89">
        <v>3.1300000000000008</v>
      </c>
      <c r="J91" s="95" t="s">
        <v>170</v>
      </c>
      <c r="K91" s="96">
        <v>2.2000000000000002E-2</v>
      </c>
      <c r="L91" s="96">
        <v>2.1900000000000003E-2</v>
      </c>
      <c r="M91" s="89">
        <v>29816.609999999997</v>
      </c>
      <c r="N91" s="91">
        <v>100.17</v>
      </c>
      <c r="O91" s="89">
        <v>29.867289999999993</v>
      </c>
      <c r="P91" s="90">
        <v>6.4854727808270982E-3</v>
      </c>
      <c r="Q91" s="90">
        <f>O91/'סכום נכסי הקרן'!$C$42</f>
        <v>2.4266896942535889E-4</v>
      </c>
    </row>
    <row r="92" spans="1:17" s="140" customFormat="1">
      <c r="A92" s="146"/>
      <c r="B92" s="88" t="s">
        <v>1105</v>
      </c>
      <c r="C92" s="95" t="s">
        <v>1043</v>
      </c>
      <c r="D92" s="82">
        <v>90136005</v>
      </c>
      <c r="E92" s="95"/>
      <c r="F92" s="82" t="s">
        <v>1047</v>
      </c>
      <c r="G92" s="113">
        <v>42680</v>
      </c>
      <c r="H92" s="82" t="s">
        <v>1042</v>
      </c>
      <c r="I92" s="89">
        <v>4.2699999999999996</v>
      </c>
      <c r="J92" s="95" t="s">
        <v>170</v>
      </c>
      <c r="K92" s="96">
        <v>3.3700000000000001E-2</v>
      </c>
      <c r="L92" s="96">
        <v>3.39E-2</v>
      </c>
      <c r="M92" s="89">
        <v>6992.0499999999993</v>
      </c>
      <c r="N92" s="91">
        <v>100.27</v>
      </c>
      <c r="O92" s="89">
        <v>7.0109299999999983</v>
      </c>
      <c r="P92" s="90">
        <v>1.5223743326992214E-3</v>
      </c>
      <c r="Q92" s="90">
        <f>O92/'סכום נכסי הקרן'!$C$42</f>
        <v>5.6963157950163247E-5</v>
      </c>
    </row>
    <row r="93" spans="1:17" s="140" customFormat="1">
      <c r="A93" s="146"/>
      <c r="B93" s="88" t="s">
        <v>1105</v>
      </c>
      <c r="C93" s="95" t="s">
        <v>1043</v>
      </c>
      <c r="D93" s="82">
        <v>90136035</v>
      </c>
      <c r="E93" s="95"/>
      <c r="F93" s="82" t="s">
        <v>1047</v>
      </c>
      <c r="G93" s="113">
        <v>42717</v>
      </c>
      <c r="H93" s="82" t="s">
        <v>1042</v>
      </c>
      <c r="I93" s="89">
        <v>3.83</v>
      </c>
      <c r="J93" s="95" t="s">
        <v>170</v>
      </c>
      <c r="K93" s="96">
        <v>3.85E-2</v>
      </c>
      <c r="L93" s="96">
        <v>3.8800000000000001E-2</v>
      </c>
      <c r="M93" s="89">
        <v>1942.4099999999996</v>
      </c>
      <c r="N93" s="91">
        <v>100.3</v>
      </c>
      <c r="O93" s="89">
        <v>1.9482399999999997</v>
      </c>
      <c r="P93" s="90">
        <v>4.2304666712375267E-4</v>
      </c>
      <c r="Q93" s="90">
        <f>O93/'סכום נכסי הקרן'!$C$42</f>
        <v>1.5829269846486282E-5</v>
      </c>
    </row>
    <row r="94" spans="1:17" s="140" customFormat="1">
      <c r="A94" s="146"/>
      <c r="B94" s="88" t="s">
        <v>1105</v>
      </c>
      <c r="C94" s="95" t="s">
        <v>1043</v>
      </c>
      <c r="D94" s="82">
        <v>90136025</v>
      </c>
      <c r="E94" s="95"/>
      <c r="F94" s="82" t="s">
        <v>1047</v>
      </c>
      <c r="G94" s="113">
        <v>42710</v>
      </c>
      <c r="H94" s="82" t="s">
        <v>1042</v>
      </c>
      <c r="I94" s="89">
        <v>3.8300000000000005</v>
      </c>
      <c r="J94" s="95" t="s">
        <v>170</v>
      </c>
      <c r="K94" s="96">
        <v>3.8399999999999997E-2</v>
      </c>
      <c r="L94" s="96">
        <v>3.8699999999999998E-2</v>
      </c>
      <c r="M94" s="89">
        <v>5807.18</v>
      </c>
      <c r="N94" s="91">
        <v>100.3</v>
      </c>
      <c r="O94" s="89">
        <v>5.824609999999999</v>
      </c>
      <c r="P94" s="90">
        <v>1.2647732557568272E-3</v>
      </c>
      <c r="Q94" s="90">
        <f>O94/'סכום נכסי הקרן'!$C$42</f>
        <v>4.7324417649028069E-5</v>
      </c>
    </row>
    <row r="95" spans="1:17" s="140" customFormat="1">
      <c r="A95" s="146"/>
      <c r="B95" s="88" t="s">
        <v>1105</v>
      </c>
      <c r="C95" s="95" t="s">
        <v>1043</v>
      </c>
      <c r="D95" s="82">
        <v>90136003</v>
      </c>
      <c r="E95" s="95"/>
      <c r="F95" s="82" t="s">
        <v>1047</v>
      </c>
      <c r="G95" s="113">
        <v>42680</v>
      </c>
      <c r="H95" s="82" t="s">
        <v>1042</v>
      </c>
      <c r="I95" s="89">
        <v>5.23</v>
      </c>
      <c r="J95" s="95" t="s">
        <v>170</v>
      </c>
      <c r="K95" s="96">
        <v>3.6699999999999997E-2</v>
      </c>
      <c r="L95" s="96">
        <v>3.7000000000000005E-2</v>
      </c>
      <c r="M95" s="89">
        <v>22739.249999999996</v>
      </c>
      <c r="N95" s="91">
        <v>100.32</v>
      </c>
      <c r="O95" s="89">
        <v>22.812009999999994</v>
      </c>
      <c r="P95" s="90">
        <v>4.9534681563327496E-3</v>
      </c>
      <c r="Q95" s="90">
        <f>O95/'סכום נכסי הקרן'!$C$42</f>
        <v>1.8534547182623467E-4</v>
      </c>
    </row>
    <row r="96" spans="1:17" s="140" customFormat="1">
      <c r="A96" s="146"/>
      <c r="B96" s="88" t="s">
        <v>1105</v>
      </c>
      <c r="C96" s="95" t="s">
        <v>1043</v>
      </c>
      <c r="D96" s="82">
        <v>90136002</v>
      </c>
      <c r="E96" s="95"/>
      <c r="F96" s="82" t="s">
        <v>1047</v>
      </c>
      <c r="G96" s="113">
        <v>42680</v>
      </c>
      <c r="H96" s="82" t="s">
        <v>1042</v>
      </c>
      <c r="I96" s="89">
        <v>3.0999999999999996</v>
      </c>
      <c r="J96" s="95" t="s">
        <v>170</v>
      </c>
      <c r="K96" s="96">
        <v>3.1800000000000002E-2</v>
      </c>
      <c r="L96" s="96">
        <v>3.1899999999999998E-2</v>
      </c>
      <c r="M96" s="89">
        <v>30189.209999999995</v>
      </c>
      <c r="N96" s="91">
        <v>100.24</v>
      </c>
      <c r="O96" s="89">
        <v>30.261669999999995</v>
      </c>
      <c r="P96" s="90">
        <v>6.5711096349006549E-3</v>
      </c>
      <c r="Q96" s="90">
        <f>O96/'סכום נכסי הקרן'!$C$42</f>
        <v>2.4587327045708871E-4</v>
      </c>
    </row>
    <row r="97" spans="1:17" s="140" customFormat="1">
      <c r="A97" s="146"/>
      <c r="B97" s="88" t="s">
        <v>1109</v>
      </c>
      <c r="C97" s="95" t="s">
        <v>1044</v>
      </c>
      <c r="D97" s="82">
        <v>470540</v>
      </c>
      <c r="E97" s="95"/>
      <c r="F97" s="82" t="s">
        <v>1047</v>
      </c>
      <c r="G97" s="113">
        <v>42884</v>
      </c>
      <c r="H97" s="82" t="s">
        <v>1042</v>
      </c>
      <c r="I97" s="89">
        <v>1.5099999999999998</v>
      </c>
      <c r="J97" s="95" t="s">
        <v>170</v>
      </c>
      <c r="K97" s="96">
        <v>2.2099999999999998E-2</v>
      </c>
      <c r="L97" s="96">
        <v>2.1400000000000002E-2</v>
      </c>
      <c r="M97" s="89">
        <v>27436.859999999997</v>
      </c>
      <c r="N97" s="91">
        <v>100.32</v>
      </c>
      <c r="O97" s="89">
        <v>27.524659999999997</v>
      </c>
      <c r="P97" s="90">
        <v>5.9767870881998475E-3</v>
      </c>
      <c r="Q97" s="90">
        <f>O97/'סכום נכסי הקרן'!$C$42</f>
        <v>2.2363531729806754E-4</v>
      </c>
    </row>
    <row r="98" spans="1:17" s="140" customFormat="1">
      <c r="A98" s="146"/>
      <c r="B98" s="88" t="s">
        <v>1109</v>
      </c>
      <c r="C98" s="95" t="s">
        <v>1044</v>
      </c>
      <c r="D98" s="82">
        <v>484097</v>
      </c>
      <c r="E98" s="95"/>
      <c r="F98" s="82" t="s">
        <v>1047</v>
      </c>
      <c r="G98" s="113">
        <v>43006</v>
      </c>
      <c r="H98" s="82" t="s">
        <v>1042</v>
      </c>
      <c r="I98" s="89">
        <v>1.7099999999999997</v>
      </c>
      <c r="J98" s="95" t="s">
        <v>170</v>
      </c>
      <c r="K98" s="96">
        <v>2.0799999999999999E-2</v>
      </c>
      <c r="L98" s="96">
        <v>2.3799999999999995E-2</v>
      </c>
      <c r="M98" s="89">
        <v>29723.269999999997</v>
      </c>
      <c r="N98" s="91">
        <v>99.53</v>
      </c>
      <c r="O98" s="89">
        <v>29.583569999999995</v>
      </c>
      <c r="P98" s="90">
        <v>6.4238649704975951E-3</v>
      </c>
      <c r="Q98" s="90">
        <f>O98/'סכום נכסי הקרן'!$C$42</f>
        <v>2.4036377066091248E-4</v>
      </c>
    </row>
    <row r="99" spans="1:17" s="140" customFormat="1">
      <c r="A99" s="146"/>
      <c r="B99" s="88" t="s">
        <v>1109</v>
      </c>
      <c r="C99" s="95" t="s">
        <v>1044</v>
      </c>
      <c r="D99" s="82">
        <v>465782</v>
      </c>
      <c r="E99" s="95"/>
      <c r="F99" s="82" t="s">
        <v>1047</v>
      </c>
      <c r="G99" s="113">
        <v>42828</v>
      </c>
      <c r="H99" s="82" t="s">
        <v>1042</v>
      </c>
      <c r="I99" s="89">
        <v>1.3500000000000003</v>
      </c>
      <c r="J99" s="95" t="s">
        <v>170</v>
      </c>
      <c r="K99" s="96">
        <v>2.2700000000000001E-2</v>
      </c>
      <c r="L99" s="96">
        <v>2.06E-2</v>
      </c>
      <c r="M99" s="89">
        <v>27436.859999999997</v>
      </c>
      <c r="N99" s="91">
        <v>100.86</v>
      </c>
      <c r="O99" s="89">
        <v>27.672819999999994</v>
      </c>
      <c r="P99" s="90">
        <v>6.0089589942283932E-3</v>
      </c>
      <c r="Q99" s="90">
        <f>O99/'סכום נכסי הקרן'!$C$42</f>
        <v>2.248391035977305E-4</v>
      </c>
    </row>
    <row r="100" spans="1:17" s="140" customFormat="1">
      <c r="A100" s="146"/>
      <c r="B100" s="88" t="s">
        <v>1109</v>
      </c>
      <c r="C100" s="95" t="s">
        <v>1044</v>
      </c>
      <c r="D100" s="82">
        <v>467404</v>
      </c>
      <c r="E100" s="95"/>
      <c r="F100" s="82" t="s">
        <v>1047</v>
      </c>
      <c r="G100" s="113">
        <v>42859</v>
      </c>
      <c r="H100" s="82" t="s">
        <v>1042</v>
      </c>
      <c r="I100" s="89">
        <v>1.4399999999999997</v>
      </c>
      <c r="J100" s="95" t="s">
        <v>170</v>
      </c>
      <c r="K100" s="96">
        <v>2.2799999999999997E-2</v>
      </c>
      <c r="L100" s="96">
        <v>2.0799999999999999E-2</v>
      </c>
      <c r="M100" s="89">
        <v>27436.859999999997</v>
      </c>
      <c r="N100" s="91">
        <v>100.67</v>
      </c>
      <c r="O100" s="89">
        <v>27.620679999999997</v>
      </c>
      <c r="P100" s="90">
        <v>5.9976371585080341E-3</v>
      </c>
      <c r="Q100" s="90">
        <f>O100/'סכום נכסי הקרן'!$C$42</f>
        <v>2.2441547091910991E-4</v>
      </c>
    </row>
    <row r="101" spans="1:17" s="140" customFormat="1">
      <c r="A101" s="146"/>
      <c r="B101" s="88" t="s">
        <v>1110</v>
      </c>
      <c r="C101" s="95" t="s">
        <v>1044</v>
      </c>
      <c r="D101" s="82">
        <v>22333</v>
      </c>
      <c r="E101" s="95"/>
      <c r="F101" s="82" t="s">
        <v>529</v>
      </c>
      <c r="G101" s="113">
        <v>41639</v>
      </c>
      <c r="H101" s="82" t="s">
        <v>300</v>
      </c>
      <c r="I101" s="89">
        <v>2.64</v>
      </c>
      <c r="J101" s="95" t="s">
        <v>170</v>
      </c>
      <c r="K101" s="96">
        <v>3.7000000000000005E-2</v>
      </c>
      <c r="L101" s="96">
        <v>6.7999999999999996E-3</v>
      </c>
      <c r="M101" s="89">
        <v>51514.119999999988</v>
      </c>
      <c r="N101" s="91">
        <v>110.04</v>
      </c>
      <c r="O101" s="89">
        <v>56.686139999999995</v>
      </c>
      <c r="P101" s="90">
        <v>1.2308998172253132E-2</v>
      </c>
      <c r="Q101" s="90">
        <f>O101/'סכום נכסי הקרן'!$C$42</f>
        <v>4.6056964573959052E-4</v>
      </c>
    </row>
    <row r="102" spans="1:17" s="140" customFormat="1">
      <c r="A102" s="146"/>
      <c r="B102" s="88" t="s">
        <v>1110</v>
      </c>
      <c r="C102" s="95" t="s">
        <v>1044</v>
      </c>
      <c r="D102" s="82">
        <v>22334</v>
      </c>
      <c r="E102" s="95"/>
      <c r="F102" s="82" t="s">
        <v>529</v>
      </c>
      <c r="G102" s="113">
        <v>42004</v>
      </c>
      <c r="H102" s="82" t="s">
        <v>300</v>
      </c>
      <c r="I102" s="89">
        <v>3.0900000000000003</v>
      </c>
      <c r="J102" s="95" t="s">
        <v>170</v>
      </c>
      <c r="K102" s="96">
        <v>3.7000000000000005E-2</v>
      </c>
      <c r="L102" s="96">
        <v>8.6999999999999994E-3</v>
      </c>
      <c r="M102" s="89">
        <v>20033.279999999995</v>
      </c>
      <c r="N102" s="91">
        <v>110.84</v>
      </c>
      <c r="O102" s="89">
        <v>22.204889999999995</v>
      </c>
      <c r="P102" s="90">
        <v>4.8216363016617787E-3</v>
      </c>
      <c r="Q102" s="90">
        <f>O102/'סכום נכסי הקרן'!$C$42</f>
        <v>1.8041267796654658E-4</v>
      </c>
    </row>
    <row r="103" spans="1:17" s="140" customFormat="1">
      <c r="A103" s="146"/>
      <c r="B103" s="88" t="s">
        <v>1111</v>
      </c>
      <c r="C103" s="95" t="s">
        <v>1044</v>
      </c>
      <c r="D103" s="82">
        <v>458870</v>
      </c>
      <c r="E103" s="95"/>
      <c r="F103" s="82" t="s">
        <v>529</v>
      </c>
      <c r="G103" s="113">
        <v>42759</v>
      </c>
      <c r="H103" s="82" t="s">
        <v>300</v>
      </c>
      <c r="I103" s="89">
        <v>4.7399999999999993</v>
      </c>
      <c r="J103" s="95" t="s">
        <v>170</v>
      </c>
      <c r="K103" s="96">
        <v>2.4E-2</v>
      </c>
      <c r="L103" s="96">
        <v>1.29E-2</v>
      </c>
      <c r="M103" s="89">
        <v>34137.120000000003</v>
      </c>
      <c r="N103" s="91">
        <v>106.39</v>
      </c>
      <c r="O103" s="89">
        <v>36.318480000000001</v>
      </c>
      <c r="P103" s="90">
        <v>7.8863034939230647E-3</v>
      </c>
      <c r="Q103" s="90">
        <f>O103/'סכום נכסי הקרן'!$C$42</f>
        <v>2.950842916346113E-4</v>
      </c>
    </row>
    <row r="104" spans="1:17" s="140" customFormat="1">
      <c r="A104" s="146"/>
      <c r="B104" s="88" t="s">
        <v>1111</v>
      </c>
      <c r="C104" s="95" t="s">
        <v>1044</v>
      </c>
      <c r="D104" s="82">
        <v>458869</v>
      </c>
      <c r="E104" s="95"/>
      <c r="F104" s="82" t="s">
        <v>529</v>
      </c>
      <c r="G104" s="113">
        <v>42759</v>
      </c>
      <c r="H104" s="82" t="s">
        <v>300</v>
      </c>
      <c r="I104" s="89">
        <v>4.5200000000000005</v>
      </c>
      <c r="J104" s="95" t="s">
        <v>170</v>
      </c>
      <c r="K104" s="96">
        <v>3.8800000000000001E-2</v>
      </c>
      <c r="L104" s="96">
        <v>3.1000000000000007E-2</v>
      </c>
      <c r="M104" s="89">
        <v>34137.120000000003</v>
      </c>
      <c r="N104" s="91">
        <v>105.33</v>
      </c>
      <c r="O104" s="89">
        <v>35.956639999999993</v>
      </c>
      <c r="P104" s="90">
        <v>7.8077324728825035E-3</v>
      </c>
      <c r="Q104" s="90">
        <f>O104/'סכום נכסי הקרן'!$C$42</f>
        <v>2.9214437509391165E-4</v>
      </c>
    </row>
    <row r="105" spans="1:17" s="140" customFormat="1">
      <c r="A105" s="146"/>
      <c r="B105" s="88" t="s">
        <v>1112</v>
      </c>
      <c r="C105" s="95" t="s">
        <v>1043</v>
      </c>
      <c r="D105" s="82">
        <v>91102700</v>
      </c>
      <c r="E105" s="95"/>
      <c r="F105" s="82" t="s">
        <v>1048</v>
      </c>
      <c r="G105" s="113">
        <v>43093</v>
      </c>
      <c r="H105" s="82" t="s">
        <v>1042</v>
      </c>
      <c r="I105" s="89">
        <v>4.8100000000000005</v>
      </c>
      <c r="J105" s="95" t="s">
        <v>170</v>
      </c>
      <c r="K105" s="96">
        <v>2.6089999999999999E-2</v>
      </c>
      <c r="L105" s="96">
        <v>2.7100000000000003E-2</v>
      </c>
      <c r="M105" s="89">
        <v>36640.999999999993</v>
      </c>
      <c r="N105" s="91">
        <v>101.76</v>
      </c>
      <c r="O105" s="89">
        <v>37.285879999999992</v>
      </c>
      <c r="P105" s="90">
        <v>8.0963676265635581E-3</v>
      </c>
      <c r="Q105" s="90">
        <f>O105/'סכום נכסי הקרן'!$C$42</f>
        <v>3.0294432717925193E-4</v>
      </c>
    </row>
    <row r="106" spans="1:17" s="140" customFormat="1">
      <c r="A106" s="146"/>
      <c r="B106" s="88" t="s">
        <v>1113</v>
      </c>
      <c r="C106" s="95" t="s">
        <v>1043</v>
      </c>
      <c r="D106" s="82">
        <v>91050019</v>
      </c>
      <c r="E106" s="95"/>
      <c r="F106" s="82" t="s">
        <v>574</v>
      </c>
      <c r="G106" s="113">
        <v>43279</v>
      </c>
      <c r="H106" s="82" t="s">
        <v>300</v>
      </c>
      <c r="I106" s="89">
        <v>2.46</v>
      </c>
      <c r="J106" s="95" t="s">
        <v>169</v>
      </c>
      <c r="K106" s="96">
        <v>5.8058999999999999E-2</v>
      </c>
      <c r="L106" s="96">
        <v>6.4299999999999982E-2</v>
      </c>
      <c r="M106" s="89">
        <v>2792.4199999999996</v>
      </c>
      <c r="N106" s="91">
        <v>100</v>
      </c>
      <c r="O106" s="89">
        <v>10.192339999999998</v>
      </c>
      <c r="P106" s="90">
        <v>2.2131952260461283E-3</v>
      </c>
      <c r="Q106" s="90">
        <f>O106/'סכום נכסי הקרן'!$C$42</f>
        <v>8.2811820015570953E-5</v>
      </c>
    </row>
    <row r="107" spans="1:17" s="140" customFormat="1">
      <c r="A107" s="146"/>
      <c r="B107" s="88" t="s">
        <v>1113</v>
      </c>
      <c r="C107" s="95" t="s">
        <v>1043</v>
      </c>
      <c r="D107" s="82">
        <v>91040002</v>
      </c>
      <c r="E107" s="95"/>
      <c r="F107" s="82" t="s">
        <v>574</v>
      </c>
      <c r="G107" s="113">
        <v>43210</v>
      </c>
      <c r="H107" s="82" t="s">
        <v>300</v>
      </c>
      <c r="I107" s="89">
        <v>2.4400000000000004</v>
      </c>
      <c r="J107" s="95" t="s">
        <v>169</v>
      </c>
      <c r="K107" s="96">
        <v>5.6086999999999998E-2</v>
      </c>
      <c r="L107" s="96">
        <v>6.3899999999999998E-2</v>
      </c>
      <c r="M107" s="89">
        <v>24957.459999999995</v>
      </c>
      <c r="N107" s="91">
        <v>101.16</v>
      </c>
      <c r="O107" s="89">
        <v>92.15140999999997</v>
      </c>
      <c r="P107" s="90">
        <v>2.0010033092049462E-2</v>
      </c>
      <c r="Q107" s="90">
        <f>O107/'סכום נכסי הקרן'!$C$42</f>
        <v>7.4872168502042563E-4</v>
      </c>
    </row>
    <row r="108" spans="1:17" s="140" customFormat="1">
      <c r="A108" s="146"/>
      <c r="B108" s="88" t="s">
        <v>1113</v>
      </c>
      <c r="C108" s="95" t="s">
        <v>1043</v>
      </c>
      <c r="D108" s="82">
        <v>91050015</v>
      </c>
      <c r="E108" s="95"/>
      <c r="F108" s="82" t="s">
        <v>574</v>
      </c>
      <c r="G108" s="113">
        <v>43213</v>
      </c>
      <c r="H108" s="82" t="s">
        <v>300</v>
      </c>
      <c r="I108" s="89">
        <v>2.4399999999999995</v>
      </c>
      <c r="J108" s="95" t="s">
        <v>169</v>
      </c>
      <c r="K108" s="96">
        <v>5.6086999999999998E-2</v>
      </c>
      <c r="L108" s="96">
        <v>6.3699999999999993E-2</v>
      </c>
      <c r="M108" s="89">
        <v>418.39999999999992</v>
      </c>
      <c r="N108" s="91">
        <v>101.16</v>
      </c>
      <c r="O108" s="89">
        <v>1.5449000000000002</v>
      </c>
      <c r="P108" s="90">
        <v>3.3546421182168812E-4</v>
      </c>
      <c r="Q108" s="90">
        <f>O108/'סכום נכסי הקרן'!$C$42</f>
        <v>1.2552169643286587E-5</v>
      </c>
    </row>
    <row r="109" spans="1:17" s="140" customFormat="1">
      <c r="A109" s="146"/>
      <c r="B109" s="88" t="s">
        <v>1113</v>
      </c>
      <c r="C109" s="95" t="s">
        <v>1043</v>
      </c>
      <c r="D109" s="82">
        <v>91050016</v>
      </c>
      <c r="E109" s="95"/>
      <c r="F109" s="82" t="s">
        <v>574</v>
      </c>
      <c r="G109" s="113">
        <v>43216</v>
      </c>
      <c r="H109" s="82" t="s">
        <v>300</v>
      </c>
      <c r="I109" s="89">
        <v>2.4399999999999995</v>
      </c>
      <c r="J109" s="95" t="s">
        <v>169</v>
      </c>
      <c r="K109" s="96">
        <v>5.5515000000000002E-2</v>
      </c>
      <c r="L109" s="96">
        <v>6.3799999999999996E-2</v>
      </c>
      <c r="M109" s="89">
        <v>3337.3799999999992</v>
      </c>
      <c r="N109" s="91">
        <v>101.07</v>
      </c>
      <c r="O109" s="89">
        <v>12.311780000000001</v>
      </c>
      <c r="P109" s="90">
        <v>2.6734167737860206E-3</v>
      </c>
      <c r="Q109" s="90">
        <f>O109/'סכום נכסי הקרן'!$C$42</f>
        <v>1.0003207403121427E-4</v>
      </c>
    </row>
    <row r="110" spans="1:17" s="140" customFormat="1">
      <c r="A110" s="146"/>
      <c r="B110" s="88" t="s">
        <v>1113</v>
      </c>
      <c r="C110" s="95" t="s">
        <v>1043</v>
      </c>
      <c r="D110" s="82">
        <v>91050017</v>
      </c>
      <c r="E110" s="95"/>
      <c r="F110" s="82" t="s">
        <v>574</v>
      </c>
      <c r="G110" s="113">
        <v>43250</v>
      </c>
      <c r="H110" s="82" t="s">
        <v>300</v>
      </c>
      <c r="I110" s="89">
        <v>2.4499999999999997</v>
      </c>
      <c r="J110" s="95" t="s">
        <v>169</v>
      </c>
      <c r="K110" s="96">
        <v>5.8095000000000001E-2</v>
      </c>
      <c r="L110" s="96">
        <v>6.4199999999999993E-2</v>
      </c>
      <c r="M110" s="89">
        <v>2011.8499999999997</v>
      </c>
      <c r="N110" s="91">
        <v>100.5</v>
      </c>
      <c r="O110" s="89">
        <v>7.3799599999999987</v>
      </c>
      <c r="P110" s="90">
        <v>1.6025066118684605E-3</v>
      </c>
      <c r="Q110" s="90">
        <f>O110/'סכום נכסי הקרן'!$C$42</f>
        <v>5.9961492576004437E-5</v>
      </c>
    </row>
    <row r="111" spans="1:17" s="140" customFormat="1">
      <c r="A111" s="146"/>
      <c r="B111" s="88" t="s">
        <v>1114</v>
      </c>
      <c r="C111" s="95" t="s">
        <v>1043</v>
      </c>
      <c r="D111" s="82">
        <v>91102799</v>
      </c>
      <c r="E111" s="95"/>
      <c r="F111" s="82" t="s">
        <v>1048</v>
      </c>
      <c r="G111" s="113">
        <v>41339</v>
      </c>
      <c r="H111" s="82" t="s">
        <v>1042</v>
      </c>
      <c r="I111" s="89">
        <v>2.8799999999999994</v>
      </c>
      <c r="J111" s="95" t="s">
        <v>170</v>
      </c>
      <c r="K111" s="96">
        <v>4.7500000000000001E-2</v>
      </c>
      <c r="L111" s="96">
        <v>2.1999999999999997E-3</v>
      </c>
      <c r="M111" s="89">
        <v>15549.349999999999</v>
      </c>
      <c r="N111" s="91">
        <v>118.11</v>
      </c>
      <c r="O111" s="89">
        <v>18.36533</v>
      </c>
      <c r="P111" s="90">
        <v>3.9879027466471631E-3</v>
      </c>
      <c r="Q111" s="90">
        <f>O111/'סכום נכסי הקרן'!$C$42</f>
        <v>1.4921660801018864E-4</v>
      </c>
    </row>
    <row r="112" spans="1:17" s="140" customFormat="1">
      <c r="A112" s="146"/>
      <c r="B112" s="88" t="s">
        <v>1114</v>
      </c>
      <c r="C112" s="95" t="s">
        <v>1043</v>
      </c>
      <c r="D112" s="82">
        <v>91102798</v>
      </c>
      <c r="E112" s="95"/>
      <c r="F112" s="82" t="s">
        <v>1048</v>
      </c>
      <c r="G112" s="113">
        <v>41338</v>
      </c>
      <c r="H112" s="82" t="s">
        <v>1042</v>
      </c>
      <c r="I112" s="89">
        <v>2.8899999999999997</v>
      </c>
      <c r="J112" s="95" t="s">
        <v>170</v>
      </c>
      <c r="K112" s="96">
        <v>4.4999999999999998E-2</v>
      </c>
      <c r="L112" s="96">
        <v>2.3E-3</v>
      </c>
      <c r="M112" s="89">
        <v>26447.549999999996</v>
      </c>
      <c r="N112" s="91">
        <v>117.17</v>
      </c>
      <c r="O112" s="89">
        <v>30.988589999999995</v>
      </c>
      <c r="P112" s="90">
        <v>6.7289552202831528E-3</v>
      </c>
      <c r="Q112" s="90">
        <f>O112/'סכום נכסי הקרן'!$C$42</f>
        <v>2.5177942823888548E-4</v>
      </c>
    </row>
    <row r="113" spans="1:17" s="140" customFormat="1">
      <c r="A113" s="146"/>
      <c r="B113" s="88" t="s">
        <v>1115</v>
      </c>
      <c r="C113" s="95" t="s">
        <v>1044</v>
      </c>
      <c r="D113" s="82">
        <v>414968</v>
      </c>
      <c r="E113" s="95"/>
      <c r="F113" s="82" t="s">
        <v>574</v>
      </c>
      <c r="G113" s="113">
        <v>42432</v>
      </c>
      <c r="H113" s="82" t="s">
        <v>166</v>
      </c>
      <c r="I113" s="89">
        <v>6.5299999999999994</v>
      </c>
      <c r="J113" s="95" t="s">
        <v>170</v>
      </c>
      <c r="K113" s="96">
        <v>2.5399999999999999E-2</v>
      </c>
      <c r="L113" s="96">
        <v>1.5399999999999999E-2</v>
      </c>
      <c r="M113" s="89">
        <v>82536.479999999981</v>
      </c>
      <c r="N113" s="91">
        <v>108.88</v>
      </c>
      <c r="O113" s="89">
        <v>89.865719999999982</v>
      </c>
      <c r="P113" s="90">
        <v>1.9513711521514987E-2</v>
      </c>
      <c r="Q113" s="90">
        <f>O113/'סכום נכסי הקרן'!$C$42</f>
        <v>7.3015066512789953E-4</v>
      </c>
    </row>
    <row r="114" spans="1:17" s="140" customFormat="1">
      <c r="A114" s="146"/>
      <c r="B114" s="88" t="s">
        <v>1116</v>
      </c>
      <c r="C114" s="95" t="s">
        <v>1044</v>
      </c>
      <c r="D114" s="82">
        <v>487742</v>
      </c>
      <c r="E114" s="95"/>
      <c r="F114" s="82" t="s">
        <v>574</v>
      </c>
      <c r="G114" s="113">
        <v>43072</v>
      </c>
      <c r="H114" s="82" t="s">
        <v>166</v>
      </c>
      <c r="I114" s="89">
        <v>7.42</v>
      </c>
      <c r="J114" s="95" t="s">
        <v>170</v>
      </c>
      <c r="K114" s="96">
        <v>0.04</v>
      </c>
      <c r="L114" s="96">
        <v>3.9100000000000003E-2</v>
      </c>
      <c r="M114" s="89">
        <v>28572.509999999995</v>
      </c>
      <c r="N114" s="91">
        <v>101.44</v>
      </c>
      <c r="O114" s="89">
        <v>28.983959999999996</v>
      </c>
      <c r="P114" s="90">
        <v>6.2936638597134659E-3</v>
      </c>
      <c r="Q114" s="90">
        <f>O114/'סכום נכסי הקרן'!$C$42</f>
        <v>2.354919948567756E-4</v>
      </c>
    </row>
    <row r="115" spans="1:17" s="140" customFormat="1">
      <c r="A115" s="146"/>
      <c r="B115" s="88" t="s">
        <v>1117</v>
      </c>
      <c r="C115" s="95" t="s">
        <v>1043</v>
      </c>
      <c r="D115" s="82">
        <v>90240690</v>
      </c>
      <c r="E115" s="95"/>
      <c r="F115" s="82" t="s">
        <v>574</v>
      </c>
      <c r="G115" s="113">
        <v>42326</v>
      </c>
      <c r="H115" s="82" t="s">
        <v>166</v>
      </c>
      <c r="I115" s="89">
        <v>10.879999999999999</v>
      </c>
      <c r="J115" s="95" t="s">
        <v>170</v>
      </c>
      <c r="K115" s="96">
        <v>3.4000000000000002E-2</v>
      </c>
      <c r="L115" s="96">
        <v>0.02</v>
      </c>
      <c r="M115" s="89">
        <v>1387.2599999999998</v>
      </c>
      <c r="N115" s="91">
        <v>116.96</v>
      </c>
      <c r="O115" s="89">
        <v>1.6225399999999996</v>
      </c>
      <c r="P115" s="90">
        <v>3.5232319389550239E-4</v>
      </c>
      <c r="Q115" s="90">
        <f>O115/'סכום נכסי הקרן'!$C$42</f>
        <v>1.318298746392531E-5</v>
      </c>
    </row>
    <row r="116" spans="1:17" s="140" customFormat="1">
      <c r="A116" s="146"/>
      <c r="B116" s="88" t="s">
        <v>1117</v>
      </c>
      <c r="C116" s="95" t="s">
        <v>1043</v>
      </c>
      <c r="D116" s="82">
        <v>90240692</v>
      </c>
      <c r="E116" s="95"/>
      <c r="F116" s="82" t="s">
        <v>574</v>
      </c>
      <c r="G116" s="113">
        <v>42606</v>
      </c>
      <c r="H116" s="82" t="s">
        <v>166</v>
      </c>
      <c r="I116" s="89">
        <v>10.780000000000003</v>
      </c>
      <c r="J116" s="95" t="s">
        <v>170</v>
      </c>
      <c r="K116" s="96">
        <v>3.4000000000000002E-2</v>
      </c>
      <c r="L116" s="96">
        <v>2.2499999999999999E-2</v>
      </c>
      <c r="M116" s="89">
        <v>5835.2099999999991</v>
      </c>
      <c r="N116" s="91">
        <v>113.86</v>
      </c>
      <c r="O116" s="89">
        <v>6.6439699999999986</v>
      </c>
      <c r="P116" s="90">
        <v>1.4426915395280863E-3</v>
      </c>
      <c r="Q116" s="90">
        <f>O116/'סכום נכסי הקרן'!$C$42</f>
        <v>5.3981641882909418E-5</v>
      </c>
    </row>
    <row r="117" spans="1:17" s="140" customFormat="1">
      <c r="A117" s="146"/>
      <c r="B117" s="88" t="s">
        <v>1117</v>
      </c>
      <c r="C117" s="95" t="s">
        <v>1043</v>
      </c>
      <c r="D117" s="82">
        <v>90240693</v>
      </c>
      <c r="E117" s="95"/>
      <c r="F117" s="82" t="s">
        <v>574</v>
      </c>
      <c r="G117" s="113">
        <v>42648</v>
      </c>
      <c r="H117" s="82" t="s">
        <v>166</v>
      </c>
      <c r="I117" s="89">
        <v>10.8</v>
      </c>
      <c r="J117" s="95" t="s">
        <v>170</v>
      </c>
      <c r="K117" s="96">
        <v>3.4000000000000002E-2</v>
      </c>
      <c r="L117" s="96">
        <v>2.2099999999999998E-2</v>
      </c>
      <c r="M117" s="89">
        <v>5352.6699999999992</v>
      </c>
      <c r="N117" s="91">
        <v>114.32</v>
      </c>
      <c r="O117" s="89">
        <v>6.1191699999999996</v>
      </c>
      <c r="P117" s="90">
        <v>1.3287348961440344E-3</v>
      </c>
      <c r="Q117" s="90">
        <f>O117/'סכום נכסי הקרן'!$C$42</f>
        <v>4.9717690411101023E-5</v>
      </c>
    </row>
    <row r="118" spans="1:17" s="140" customFormat="1">
      <c r="A118" s="146"/>
      <c r="B118" s="88" t="s">
        <v>1117</v>
      </c>
      <c r="C118" s="95" t="s">
        <v>1043</v>
      </c>
      <c r="D118" s="82">
        <v>90240694</v>
      </c>
      <c r="E118" s="95"/>
      <c r="F118" s="82" t="s">
        <v>574</v>
      </c>
      <c r="G118" s="113">
        <v>42718</v>
      </c>
      <c r="H118" s="82" t="s">
        <v>166</v>
      </c>
      <c r="I118" s="89">
        <v>10.760000000000002</v>
      </c>
      <c r="J118" s="95" t="s">
        <v>170</v>
      </c>
      <c r="K118" s="96">
        <v>3.4000000000000002E-2</v>
      </c>
      <c r="L118" s="96">
        <v>2.29E-2</v>
      </c>
      <c r="M118" s="89">
        <v>3739.7699999999995</v>
      </c>
      <c r="N118" s="91">
        <v>113.32</v>
      </c>
      <c r="O118" s="89">
        <v>4.2378999999999989</v>
      </c>
      <c r="P118" s="90">
        <v>9.2023029534541497E-4</v>
      </c>
      <c r="Q118" s="90">
        <f>O118/'סכום נכסי הקרן'!$C$42</f>
        <v>3.4432545621907056E-5</v>
      </c>
    </row>
    <row r="119" spans="1:17" s="140" customFormat="1">
      <c r="A119" s="146"/>
      <c r="B119" s="88" t="s">
        <v>1117</v>
      </c>
      <c r="C119" s="95" t="s">
        <v>1043</v>
      </c>
      <c r="D119" s="82">
        <v>90240695</v>
      </c>
      <c r="E119" s="95"/>
      <c r="F119" s="82" t="s">
        <v>574</v>
      </c>
      <c r="G119" s="113">
        <v>42900</v>
      </c>
      <c r="H119" s="82" t="s">
        <v>166</v>
      </c>
      <c r="I119" s="89">
        <v>10.490000000000002</v>
      </c>
      <c r="J119" s="95" t="s">
        <v>170</v>
      </c>
      <c r="K119" s="96">
        <v>3.4000000000000002E-2</v>
      </c>
      <c r="L119" s="96">
        <v>2.9800000000000004E-2</v>
      </c>
      <c r="M119" s="89">
        <v>4429.8999999999987</v>
      </c>
      <c r="N119" s="91">
        <v>105.51</v>
      </c>
      <c r="O119" s="89">
        <v>4.673989999999999</v>
      </c>
      <c r="P119" s="90">
        <v>1.0149241837092702E-3</v>
      </c>
      <c r="Q119" s="90">
        <f>O119/'סכום נכסי הקרן'!$C$42</f>
        <v>3.7975736546718271E-5</v>
      </c>
    </row>
    <row r="120" spans="1:17" s="140" customFormat="1">
      <c r="A120" s="146"/>
      <c r="B120" s="88" t="s">
        <v>1117</v>
      </c>
      <c r="C120" s="95" t="s">
        <v>1043</v>
      </c>
      <c r="D120" s="82">
        <v>90240696</v>
      </c>
      <c r="E120" s="95"/>
      <c r="F120" s="82" t="s">
        <v>574</v>
      </c>
      <c r="G120" s="113">
        <v>43075</v>
      </c>
      <c r="H120" s="82" t="s">
        <v>166</v>
      </c>
      <c r="I120" s="89">
        <v>10.339999999999998</v>
      </c>
      <c r="J120" s="95" t="s">
        <v>170</v>
      </c>
      <c r="K120" s="96">
        <v>3.4000000000000002E-2</v>
      </c>
      <c r="L120" s="96">
        <v>3.379999999999999E-2</v>
      </c>
      <c r="M120" s="89">
        <v>2748.78</v>
      </c>
      <c r="N120" s="91">
        <v>101.4</v>
      </c>
      <c r="O120" s="89">
        <v>2.7872600000000003</v>
      </c>
      <c r="P120" s="90">
        <v>6.0523398216202884E-4</v>
      </c>
      <c r="Q120" s="90">
        <f>O120/'סכום נכסי הקרן'!$C$42</f>
        <v>2.2646229762409846E-5</v>
      </c>
    </row>
    <row r="121" spans="1:17" s="140" customFormat="1">
      <c r="A121" s="146"/>
      <c r="B121" s="88" t="s">
        <v>1118</v>
      </c>
      <c r="C121" s="95" t="s">
        <v>1043</v>
      </c>
      <c r="D121" s="82">
        <v>90240790</v>
      </c>
      <c r="E121" s="95"/>
      <c r="F121" s="82" t="s">
        <v>574</v>
      </c>
      <c r="G121" s="113">
        <v>42326</v>
      </c>
      <c r="H121" s="82" t="s">
        <v>166</v>
      </c>
      <c r="I121" s="89">
        <v>10.85</v>
      </c>
      <c r="J121" s="95" t="s">
        <v>170</v>
      </c>
      <c r="K121" s="96">
        <v>3.4000000000000002E-2</v>
      </c>
      <c r="L121" s="96">
        <v>2.07E-2</v>
      </c>
      <c r="M121" s="89">
        <v>3087.76</v>
      </c>
      <c r="N121" s="91">
        <v>116.08</v>
      </c>
      <c r="O121" s="89">
        <v>3.5842699999999996</v>
      </c>
      <c r="P121" s="90">
        <v>7.7829912001173014E-4</v>
      </c>
      <c r="Q121" s="90">
        <f>O121/'סכום נכסי הקרן'!$C$42</f>
        <v>2.9121862312992947E-5</v>
      </c>
    </row>
    <row r="122" spans="1:17" s="140" customFormat="1">
      <c r="A122" s="146"/>
      <c r="B122" s="88" t="s">
        <v>1118</v>
      </c>
      <c r="C122" s="95" t="s">
        <v>1043</v>
      </c>
      <c r="D122" s="82">
        <v>90240792</v>
      </c>
      <c r="E122" s="95"/>
      <c r="F122" s="82" t="s">
        <v>574</v>
      </c>
      <c r="G122" s="113">
        <v>42606</v>
      </c>
      <c r="H122" s="82" t="s">
        <v>166</v>
      </c>
      <c r="I122" s="89">
        <v>10.780000000000001</v>
      </c>
      <c r="J122" s="95" t="s">
        <v>170</v>
      </c>
      <c r="K122" s="96">
        <v>3.4000000000000002E-2</v>
      </c>
      <c r="L122" s="96">
        <v>2.2600000000000002E-2</v>
      </c>
      <c r="M122" s="89">
        <v>12987.969999999998</v>
      </c>
      <c r="N122" s="91">
        <v>113.74</v>
      </c>
      <c r="O122" s="89">
        <v>14.772519999999997</v>
      </c>
      <c r="P122" s="90">
        <v>3.2077492254645105E-3</v>
      </c>
      <c r="Q122" s="90">
        <f>O122/'סכום נכסי הקרן'!$C$42</f>
        <v>1.2002535898688841E-4</v>
      </c>
    </row>
    <row r="123" spans="1:17" s="140" customFormat="1">
      <c r="A123" s="146"/>
      <c r="B123" s="88" t="s">
        <v>1118</v>
      </c>
      <c r="C123" s="95" t="s">
        <v>1043</v>
      </c>
      <c r="D123" s="82">
        <v>90240793</v>
      </c>
      <c r="E123" s="95"/>
      <c r="F123" s="82" t="s">
        <v>574</v>
      </c>
      <c r="G123" s="113">
        <v>42648</v>
      </c>
      <c r="H123" s="82" t="s">
        <v>166</v>
      </c>
      <c r="I123" s="89">
        <v>10.78</v>
      </c>
      <c r="J123" s="95" t="s">
        <v>170</v>
      </c>
      <c r="K123" s="96">
        <v>3.4000000000000002E-2</v>
      </c>
      <c r="L123" s="96">
        <v>2.2400000000000003E-2</v>
      </c>
      <c r="M123" s="89">
        <v>11913.939999999997</v>
      </c>
      <c r="N123" s="91">
        <v>113.94</v>
      </c>
      <c r="O123" s="89">
        <v>13.574739999999998</v>
      </c>
      <c r="P123" s="90">
        <v>2.9476596898079755E-3</v>
      </c>
      <c r="Q123" s="90">
        <f>O123/'סכום נכסי הקרן'!$C$42</f>
        <v>1.1029350724545805E-4</v>
      </c>
    </row>
    <row r="124" spans="1:17" s="140" customFormat="1">
      <c r="A124" s="146"/>
      <c r="B124" s="88" t="s">
        <v>1118</v>
      </c>
      <c r="C124" s="95" t="s">
        <v>1043</v>
      </c>
      <c r="D124" s="82">
        <v>90240794</v>
      </c>
      <c r="E124" s="95"/>
      <c r="F124" s="82" t="s">
        <v>574</v>
      </c>
      <c r="G124" s="113">
        <v>42718</v>
      </c>
      <c r="H124" s="82" t="s">
        <v>166</v>
      </c>
      <c r="I124" s="89">
        <v>10.760000000000002</v>
      </c>
      <c r="J124" s="95" t="s">
        <v>170</v>
      </c>
      <c r="K124" s="96">
        <v>3.4000000000000002E-2</v>
      </c>
      <c r="L124" s="96">
        <v>2.2900000000000011E-2</v>
      </c>
      <c r="M124" s="89">
        <v>8323.9699999999975</v>
      </c>
      <c r="N124" s="91">
        <v>113.34</v>
      </c>
      <c r="O124" s="89">
        <v>9.4343899999999969</v>
      </c>
      <c r="P124" s="90">
        <v>2.0486116935519547E-3</v>
      </c>
      <c r="Q124" s="90">
        <f>O124/'סכום נכסי הקרן'!$C$42</f>
        <v>7.6653546353114442E-5</v>
      </c>
    </row>
    <row r="125" spans="1:17" s="140" customFormat="1">
      <c r="A125" s="146"/>
      <c r="B125" s="88" t="s">
        <v>1118</v>
      </c>
      <c r="C125" s="95" t="s">
        <v>1043</v>
      </c>
      <c r="D125" s="82">
        <v>90240795</v>
      </c>
      <c r="E125" s="95"/>
      <c r="F125" s="82" t="s">
        <v>574</v>
      </c>
      <c r="G125" s="113">
        <v>42900</v>
      </c>
      <c r="H125" s="82" t="s">
        <v>166</v>
      </c>
      <c r="I125" s="89">
        <v>10.49</v>
      </c>
      <c r="J125" s="95" t="s">
        <v>170</v>
      </c>
      <c r="K125" s="96">
        <v>3.4000000000000002E-2</v>
      </c>
      <c r="L125" s="96">
        <v>2.9800000000000004E-2</v>
      </c>
      <c r="M125" s="89">
        <v>9860.0599999999977</v>
      </c>
      <c r="N125" s="91">
        <v>105.59</v>
      </c>
      <c r="O125" s="89">
        <v>10.411229999999998</v>
      </c>
      <c r="P125" s="90">
        <v>2.2607256560581998E-3</v>
      </c>
      <c r="Q125" s="90">
        <f>O125/'סכום נכסי הקרן'!$C$42</f>
        <v>8.4590281024839523E-5</v>
      </c>
    </row>
    <row r="126" spans="1:17" s="140" customFormat="1">
      <c r="A126" s="146"/>
      <c r="B126" s="88" t="s">
        <v>1118</v>
      </c>
      <c r="C126" s="95" t="s">
        <v>1043</v>
      </c>
      <c r="D126" s="82">
        <v>90240796</v>
      </c>
      <c r="E126" s="95"/>
      <c r="F126" s="82" t="s">
        <v>574</v>
      </c>
      <c r="G126" s="113">
        <v>43075</v>
      </c>
      <c r="H126" s="82" t="s">
        <v>166</v>
      </c>
      <c r="I126" s="89">
        <v>10.33</v>
      </c>
      <c r="J126" s="95" t="s">
        <v>170</v>
      </c>
      <c r="K126" s="96">
        <v>3.4000000000000002E-2</v>
      </c>
      <c r="L126" s="96">
        <v>3.4099999999999998E-2</v>
      </c>
      <c r="M126" s="89">
        <v>6118.2199999999984</v>
      </c>
      <c r="N126" s="91">
        <v>101.08</v>
      </c>
      <c r="O126" s="89">
        <v>6.184289999999999</v>
      </c>
      <c r="P126" s="90">
        <v>1.3428752479297994E-3</v>
      </c>
      <c r="Q126" s="90">
        <f>O126/'סכום נכסי הקרן'!$C$42</f>
        <v>5.0246784389462609E-5</v>
      </c>
    </row>
    <row r="127" spans="1:17" s="140" customFormat="1">
      <c r="A127" s="146"/>
      <c r="B127" s="88" t="s">
        <v>1119</v>
      </c>
      <c r="C127" s="95" t="s">
        <v>1043</v>
      </c>
      <c r="D127" s="82">
        <v>4180</v>
      </c>
      <c r="E127" s="95"/>
      <c r="F127" s="82" t="s">
        <v>1048</v>
      </c>
      <c r="G127" s="113">
        <v>42082</v>
      </c>
      <c r="H127" s="82" t="s">
        <v>1042</v>
      </c>
      <c r="I127" s="89">
        <v>1.4700000000000002</v>
      </c>
      <c r="J127" s="95" t="s">
        <v>169</v>
      </c>
      <c r="K127" s="96">
        <v>6.3350000000000004E-2</v>
      </c>
      <c r="L127" s="96">
        <v>5.7200000000000001E-2</v>
      </c>
      <c r="M127" s="89">
        <v>4876.3899999999994</v>
      </c>
      <c r="N127" s="91">
        <v>101.39</v>
      </c>
      <c r="O127" s="89">
        <v>18.046219999999998</v>
      </c>
      <c r="P127" s="90">
        <v>3.9186102457510414E-3</v>
      </c>
      <c r="Q127" s="90">
        <f>O127/'סכום נכסי הקרן'!$C$42</f>
        <v>1.4662386876825115E-4</v>
      </c>
    </row>
    <row r="128" spans="1:17" s="140" customFormat="1">
      <c r="A128" s="146"/>
      <c r="B128" s="88" t="s">
        <v>1119</v>
      </c>
      <c r="C128" s="95" t="s">
        <v>1043</v>
      </c>
      <c r="D128" s="82">
        <v>514849</v>
      </c>
      <c r="E128" s="95"/>
      <c r="F128" s="82" t="s">
        <v>1048</v>
      </c>
      <c r="G128" s="113">
        <v>43229</v>
      </c>
      <c r="H128" s="82" t="s">
        <v>1042</v>
      </c>
      <c r="I128" s="89">
        <v>0.03</v>
      </c>
      <c r="J128" s="95" t="s">
        <v>169</v>
      </c>
      <c r="K128" s="96">
        <v>4.2849999999999999E-2</v>
      </c>
      <c r="L128" s="96">
        <v>4.6400000000000004E-2</v>
      </c>
      <c r="M128" s="89">
        <v>7087.0899999999992</v>
      </c>
      <c r="N128" s="91">
        <v>100.22</v>
      </c>
      <c r="O128" s="89">
        <v>25.924779999999995</v>
      </c>
      <c r="P128" s="90">
        <v>5.6293843545541207E-3</v>
      </c>
      <c r="Q128" s="90">
        <f>O128/'סכום נכסי הקרן'!$C$42</f>
        <v>2.1063644023877476E-4</v>
      </c>
    </row>
    <row r="129" spans="1:17" s="140" customFormat="1">
      <c r="A129" s="146"/>
      <c r="B129" s="88" t="s">
        <v>1119</v>
      </c>
      <c r="C129" s="95" t="s">
        <v>1043</v>
      </c>
      <c r="D129" s="82">
        <v>515535</v>
      </c>
      <c r="E129" s="95"/>
      <c r="F129" s="82" t="s">
        <v>1048</v>
      </c>
      <c r="G129" s="113">
        <v>43241</v>
      </c>
      <c r="H129" s="82" t="s">
        <v>1042</v>
      </c>
      <c r="I129" s="89">
        <v>0.06</v>
      </c>
      <c r="J129" s="95" t="s">
        <v>169</v>
      </c>
      <c r="K129" s="96">
        <v>4.2849999999999999E-2</v>
      </c>
      <c r="L129" s="96">
        <v>2.4E-2</v>
      </c>
      <c r="M129" s="89">
        <v>2362.3599999999997</v>
      </c>
      <c r="N129" s="91">
        <v>100.22</v>
      </c>
      <c r="O129" s="89">
        <v>8.6415999999999986</v>
      </c>
      <c r="P129" s="90">
        <v>1.8764628991380021E-3</v>
      </c>
      <c r="Q129" s="90">
        <f>O129/'סכום נכסי הקרן'!$C$42</f>
        <v>7.0212200912308462E-5</v>
      </c>
    </row>
    <row r="130" spans="1:17" s="140" customFormat="1">
      <c r="A130" s="146"/>
      <c r="B130" s="88" t="s">
        <v>1119</v>
      </c>
      <c r="C130" s="95" t="s">
        <v>1043</v>
      </c>
      <c r="D130" s="82">
        <v>4179</v>
      </c>
      <c r="E130" s="95"/>
      <c r="F130" s="82" t="s">
        <v>1048</v>
      </c>
      <c r="G130" s="113">
        <v>42082</v>
      </c>
      <c r="H130" s="82" t="s">
        <v>1042</v>
      </c>
      <c r="I130" s="89">
        <v>1.4900000000000002</v>
      </c>
      <c r="J130" s="95" t="s">
        <v>171</v>
      </c>
      <c r="K130" s="96">
        <v>0</v>
      </c>
      <c r="L130" s="96">
        <v>3.0500000000000003E-2</v>
      </c>
      <c r="M130" s="89">
        <v>4618.2</v>
      </c>
      <c r="N130" s="91">
        <v>101.43</v>
      </c>
      <c r="O130" s="89">
        <v>19.931909999999995</v>
      </c>
      <c r="P130" s="90">
        <v>4.3280746185842588E-3</v>
      </c>
      <c r="Q130" s="90">
        <f>O130/'סכום נכסי הקרן'!$C$42</f>
        <v>1.6194492564872826E-4</v>
      </c>
    </row>
    <row r="131" spans="1:17" s="140" customFormat="1">
      <c r="A131" s="146"/>
      <c r="B131" s="88" t="s">
        <v>1120</v>
      </c>
      <c r="C131" s="95" t="s">
        <v>1044</v>
      </c>
      <c r="D131" s="82">
        <v>482154</v>
      </c>
      <c r="E131" s="95"/>
      <c r="F131" s="82" t="s">
        <v>1048</v>
      </c>
      <c r="G131" s="113">
        <v>42978</v>
      </c>
      <c r="H131" s="82" t="s">
        <v>1042</v>
      </c>
      <c r="I131" s="89">
        <v>3.49</v>
      </c>
      <c r="J131" s="95" t="s">
        <v>170</v>
      </c>
      <c r="K131" s="96">
        <v>2.3E-2</v>
      </c>
      <c r="L131" s="96">
        <v>2.2099999999999998E-2</v>
      </c>
      <c r="M131" s="89">
        <v>12309.079999999998</v>
      </c>
      <c r="N131" s="91">
        <v>101.1</v>
      </c>
      <c r="O131" s="89">
        <v>12.444479999999997</v>
      </c>
      <c r="P131" s="90">
        <v>2.7022316491234124E-3</v>
      </c>
      <c r="Q131" s="90">
        <f>O131/'סכום נכסי הקרן'!$C$42</f>
        <v>1.0111024926046153E-4</v>
      </c>
    </row>
    <row r="132" spans="1:17" s="140" customFormat="1">
      <c r="A132" s="146"/>
      <c r="B132" s="88" t="s">
        <v>1120</v>
      </c>
      <c r="C132" s="95" t="s">
        <v>1044</v>
      </c>
      <c r="D132" s="82">
        <v>482153</v>
      </c>
      <c r="E132" s="95"/>
      <c r="F132" s="82" t="s">
        <v>1048</v>
      </c>
      <c r="G132" s="113">
        <v>42978</v>
      </c>
      <c r="H132" s="82" t="s">
        <v>1042</v>
      </c>
      <c r="I132" s="89">
        <v>3.43</v>
      </c>
      <c r="J132" s="95" t="s">
        <v>170</v>
      </c>
      <c r="K132" s="96">
        <v>2.76E-2</v>
      </c>
      <c r="L132" s="96">
        <v>3.2000000000000001E-2</v>
      </c>
      <c r="M132" s="89">
        <v>28721.189999999995</v>
      </c>
      <c r="N132" s="91">
        <v>99.5</v>
      </c>
      <c r="O132" s="89">
        <v>28.577589999999997</v>
      </c>
      <c r="P132" s="90">
        <v>6.2054234611388145E-3</v>
      </c>
      <c r="Q132" s="90">
        <f>O132/'סכום נכסי הקרן'!$C$42</f>
        <v>2.3219027618375963E-4</v>
      </c>
    </row>
    <row r="133" spans="1:17" s="140" customFormat="1">
      <c r="A133" s="146"/>
      <c r="B133" s="88" t="s">
        <v>1121</v>
      </c>
      <c r="C133" s="95" t="s">
        <v>1043</v>
      </c>
      <c r="D133" s="82">
        <v>90320002</v>
      </c>
      <c r="E133" s="95"/>
      <c r="F133" s="82" t="s">
        <v>574</v>
      </c>
      <c r="G133" s="113">
        <v>43227</v>
      </c>
      <c r="H133" s="82" t="s">
        <v>166</v>
      </c>
      <c r="I133" s="89">
        <v>0.18999999999999995</v>
      </c>
      <c r="J133" s="95" t="s">
        <v>170</v>
      </c>
      <c r="K133" s="96">
        <v>2.6000000000000002E-2</v>
      </c>
      <c r="L133" s="96">
        <v>2.5999999999999995E-2</v>
      </c>
      <c r="M133" s="89">
        <v>166.58999999999997</v>
      </c>
      <c r="N133" s="91">
        <v>100.39</v>
      </c>
      <c r="O133" s="89">
        <v>0.16724</v>
      </c>
      <c r="P133" s="90">
        <v>3.6314994358896443E-5</v>
      </c>
      <c r="Q133" s="90">
        <f>O133/'סכום נכסי הקרן'!$C$42</f>
        <v>1.3588095353377232E-6</v>
      </c>
    </row>
    <row r="134" spans="1:17" s="140" customFormat="1">
      <c r="A134" s="146"/>
      <c r="B134" s="88" t="s">
        <v>1121</v>
      </c>
      <c r="C134" s="95" t="s">
        <v>1043</v>
      </c>
      <c r="D134" s="82">
        <v>90320003</v>
      </c>
      <c r="E134" s="95"/>
      <c r="F134" s="82" t="s">
        <v>574</v>
      </c>
      <c r="G134" s="113">
        <v>43279</v>
      </c>
      <c r="H134" s="82" t="s">
        <v>166</v>
      </c>
      <c r="I134" s="89">
        <v>0.16</v>
      </c>
      <c r="J134" s="95" t="s">
        <v>170</v>
      </c>
      <c r="K134" s="96">
        <v>2.6000000000000002E-2</v>
      </c>
      <c r="L134" s="96">
        <v>2.7200000000000002E-2</v>
      </c>
      <c r="M134" s="89">
        <v>723.11999999999989</v>
      </c>
      <c r="N134" s="91">
        <v>100</v>
      </c>
      <c r="O134" s="89">
        <v>0.72311999999999987</v>
      </c>
      <c r="P134" s="90">
        <v>1.5702044200433622E-4</v>
      </c>
      <c r="Q134" s="90">
        <f>O134/'סכום נכסי הקרן'!$C$42</f>
        <v>5.8752831331823382E-6</v>
      </c>
    </row>
    <row r="135" spans="1:17" s="140" customFormat="1">
      <c r="A135" s="146"/>
      <c r="B135" s="88" t="s">
        <v>1121</v>
      </c>
      <c r="C135" s="95" t="s">
        <v>1043</v>
      </c>
      <c r="D135" s="82">
        <v>90320001</v>
      </c>
      <c r="E135" s="95"/>
      <c r="F135" s="82" t="s">
        <v>574</v>
      </c>
      <c r="G135" s="113">
        <v>43138</v>
      </c>
      <c r="H135" s="82" t="s">
        <v>166</v>
      </c>
      <c r="I135" s="89">
        <v>0.1</v>
      </c>
      <c r="J135" s="95" t="s">
        <v>170</v>
      </c>
      <c r="K135" s="96">
        <v>2.6000000000000002E-2</v>
      </c>
      <c r="L135" s="96">
        <v>5.8999999999999999E-3</v>
      </c>
      <c r="M135" s="89">
        <v>686.99999999999989</v>
      </c>
      <c r="N135" s="91">
        <v>100.71</v>
      </c>
      <c r="O135" s="89">
        <v>0.69187999999999983</v>
      </c>
      <c r="P135" s="90">
        <v>1.5023689486386789E-4</v>
      </c>
      <c r="Q135" s="90">
        <f>O135/'סכום נכסי הקרן'!$C$42</f>
        <v>5.6214610219413046E-6</v>
      </c>
    </row>
    <row r="136" spans="1:17" s="140" customFormat="1">
      <c r="A136" s="146"/>
      <c r="B136" s="88" t="s">
        <v>1121</v>
      </c>
      <c r="C136" s="95" t="s">
        <v>1043</v>
      </c>
      <c r="D136" s="82">
        <v>90310002</v>
      </c>
      <c r="E136" s="95"/>
      <c r="F136" s="82" t="s">
        <v>574</v>
      </c>
      <c r="G136" s="113">
        <v>43227</v>
      </c>
      <c r="H136" s="82" t="s">
        <v>166</v>
      </c>
      <c r="I136" s="89">
        <v>10.19</v>
      </c>
      <c r="J136" s="95" t="s">
        <v>170</v>
      </c>
      <c r="K136" s="96">
        <v>2.9805999999999999E-2</v>
      </c>
      <c r="L136" s="96">
        <v>2.9500000000000002E-2</v>
      </c>
      <c r="M136" s="89">
        <v>3621.7599999999993</v>
      </c>
      <c r="N136" s="91">
        <v>100.51</v>
      </c>
      <c r="O136" s="89">
        <v>3.6402399999999995</v>
      </c>
      <c r="P136" s="90">
        <v>7.9045261340007875E-4</v>
      </c>
      <c r="Q136" s="90">
        <f>O136/'סכום נכסי הקרן'!$C$42</f>
        <v>2.9576613387453917E-5</v>
      </c>
    </row>
    <row r="137" spans="1:17" s="140" customFormat="1">
      <c r="A137" s="146"/>
      <c r="B137" s="88" t="s">
        <v>1121</v>
      </c>
      <c r="C137" s="95" t="s">
        <v>1043</v>
      </c>
      <c r="D137" s="82">
        <v>90310003</v>
      </c>
      <c r="E137" s="95"/>
      <c r="F137" s="82" t="s">
        <v>574</v>
      </c>
      <c r="G137" s="113">
        <v>43279</v>
      </c>
      <c r="H137" s="82" t="s">
        <v>166</v>
      </c>
      <c r="I137" s="89">
        <v>10.210000000000001</v>
      </c>
      <c r="J137" s="95" t="s">
        <v>170</v>
      </c>
      <c r="K137" s="96">
        <v>2.9796999999999997E-2</v>
      </c>
      <c r="L137" s="96">
        <v>2.870000000000001E-2</v>
      </c>
      <c r="M137" s="89">
        <v>4253.6499999999987</v>
      </c>
      <c r="N137" s="91">
        <v>100.02</v>
      </c>
      <c r="O137" s="89">
        <v>4.2544999999999993</v>
      </c>
      <c r="P137" s="90">
        <v>9.2383486905001728E-4</v>
      </c>
      <c r="Q137" s="90">
        <f>O137/'סכום נכסי הקרן'!$C$42</f>
        <v>3.4567419086907094E-5</v>
      </c>
    </row>
    <row r="138" spans="1:17" s="140" customFormat="1">
      <c r="A138" s="146"/>
      <c r="B138" s="88" t="s">
        <v>1121</v>
      </c>
      <c r="C138" s="95" t="s">
        <v>1043</v>
      </c>
      <c r="D138" s="82">
        <v>90310001</v>
      </c>
      <c r="E138" s="95"/>
      <c r="F138" s="82" t="s">
        <v>574</v>
      </c>
      <c r="G138" s="113">
        <v>43138</v>
      </c>
      <c r="H138" s="82" t="s">
        <v>166</v>
      </c>
      <c r="I138" s="89">
        <v>10.169999999999998</v>
      </c>
      <c r="J138" s="95" t="s">
        <v>170</v>
      </c>
      <c r="K138" s="96">
        <v>2.8239999999999998E-2</v>
      </c>
      <c r="L138" s="96">
        <v>3.1699999999999992E-2</v>
      </c>
      <c r="M138" s="89">
        <v>22688.38</v>
      </c>
      <c r="N138" s="91">
        <v>97</v>
      </c>
      <c r="O138" s="89">
        <v>22.007740000000002</v>
      </c>
      <c r="P138" s="90">
        <v>4.7788265603447722E-3</v>
      </c>
      <c r="Q138" s="90">
        <f>O138/'סכום נכסי הקרן'!$C$42</f>
        <v>1.7881085244698293E-4</v>
      </c>
    </row>
    <row r="139" spans="1:17" s="140" customFormat="1">
      <c r="A139" s="146"/>
      <c r="B139" s="88" t="s">
        <v>1122</v>
      </c>
      <c r="C139" s="95" t="s">
        <v>1043</v>
      </c>
      <c r="D139" s="82">
        <v>90145362</v>
      </c>
      <c r="E139" s="95"/>
      <c r="F139" s="82" t="s">
        <v>602</v>
      </c>
      <c r="G139" s="113">
        <v>42825</v>
      </c>
      <c r="H139" s="82" t="s">
        <v>166</v>
      </c>
      <c r="I139" s="89">
        <v>7.1999999999999975</v>
      </c>
      <c r="J139" s="95" t="s">
        <v>170</v>
      </c>
      <c r="K139" s="96">
        <v>2.8999999999999998E-2</v>
      </c>
      <c r="L139" s="96">
        <v>2.4099999999999993E-2</v>
      </c>
      <c r="M139" s="89">
        <v>167286.38999999998</v>
      </c>
      <c r="N139" s="91">
        <v>105.79</v>
      </c>
      <c r="O139" s="89">
        <v>176.97229000000002</v>
      </c>
      <c r="P139" s="90">
        <v>3.8428292950436413E-2</v>
      </c>
      <c r="Q139" s="90">
        <f>O139/'סכום נכסי הקרן'!$C$42</f>
        <v>1.4378834916440614E-3</v>
      </c>
    </row>
    <row r="140" spans="1:17" s="140" customFormat="1">
      <c r="A140" s="146"/>
      <c r="B140" s="88" t="s">
        <v>1123</v>
      </c>
      <c r="C140" s="95" t="s">
        <v>1044</v>
      </c>
      <c r="D140" s="82">
        <v>90141407</v>
      </c>
      <c r="E140" s="95"/>
      <c r="F140" s="82" t="s">
        <v>629</v>
      </c>
      <c r="G140" s="113">
        <v>42372</v>
      </c>
      <c r="H140" s="82" t="s">
        <v>166</v>
      </c>
      <c r="I140" s="89">
        <v>10.45</v>
      </c>
      <c r="J140" s="95" t="s">
        <v>170</v>
      </c>
      <c r="K140" s="96">
        <v>6.7000000000000004E-2</v>
      </c>
      <c r="L140" s="96">
        <v>3.2300000000000002E-2</v>
      </c>
      <c r="M140" s="89">
        <v>42440.359999999993</v>
      </c>
      <c r="N140" s="91">
        <v>142.62</v>
      </c>
      <c r="O140" s="89">
        <v>60.528439999999989</v>
      </c>
      <c r="P140" s="90">
        <v>1.3143326699072E-2</v>
      </c>
      <c r="Q140" s="90">
        <f>O140/'סכום נכסי הקרן'!$C$42</f>
        <v>4.9178797794258101E-4</v>
      </c>
    </row>
    <row r="141" spans="1:17" s="140" customFormat="1">
      <c r="A141" s="146"/>
      <c r="B141" s="88" t="s">
        <v>1124</v>
      </c>
      <c r="C141" s="95" t="s">
        <v>1043</v>
      </c>
      <c r="D141" s="82">
        <v>90800100</v>
      </c>
      <c r="E141" s="95"/>
      <c r="F141" s="82" t="s">
        <v>1049</v>
      </c>
      <c r="G141" s="113">
        <v>41529</v>
      </c>
      <c r="H141" s="82" t="s">
        <v>1042</v>
      </c>
      <c r="I141" s="89">
        <v>0</v>
      </c>
      <c r="J141" s="95" t="s">
        <v>170</v>
      </c>
      <c r="K141" s="96">
        <v>0</v>
      </c>
      <c r="L141" s="96">
        <v>0</v>
      </c>
      <c r="M141" s="89">
        <v>32718.519999999997</v>
      </c>
      <c r="N141" s="91">
        <v>0</v>
      </c>
      <c r="O141" s="89">
        <f>5.07931-5.08</f>
        <v>-6.8999999999963535E-4</v>
      </c>
      <c r="P141" s="90">
        <v>1.1029365821399561E-3</v>
      </c>
      <c r="Q141" s="90">
        <f>O141/'סכום נכסי הקרן'!$C$42</f>
        <v>-5.6061861957817119E-9</v>
      </c>
    </row>
    <row r="142" spans="1:17" s="140" customFormat="1">
      <c r="A142" s="146"/>
      <c r="B142" s="88" t="s">
        <v>1125</v>
      </c>
      <c r="C142" s="95" t="s">
        <v>1043</v>
      </c>
      <c r="D142" s="82">
        <v>11898601</v>
      </c>
      <c r="E142" s="95"/>
      <c r="F142" s="82" t="s">
        <v>928</v>
      </c>
      <c r="G142" s="113">
        <v>43281</v>
      </c>
      <c r="H142" s="82"/>
      <c r="I142" s="89">
        <v>11.430000000000001</v>
      </c>
      <c r="J142" s="95" t="s">
        <v>170</v>
      </c>
      <c r="K142" s="96">
        <v>3.56E-2</v>
      </c>
      <c r="L142" s="96">
        <v>3.6600000000000001E-2</v>
      </c>
      <c r="M142" s="89">
        <v>5665.1099999999988</v>
      </c>
      <c r="N142" s="91">
        <v>99.4</v>
      </c>
      <c r="O142" s="89">
        <v>5.6311199999999992</v>
      </c>
      <c r="P142" s="90">
        <v>1.2227582577987856E-3</v>
      </c>
      <c r="Q142" s="90">
        <f>O142/'סכום נכסי הקרן'!$C$42</f>
        <v>4.5752329291024629E-5</v>
      </c>
    </row>
    <row r="143" spans="1:17" s="140" customFormat="1">
      <c r="A143" s="146"/>
      <c r="B143" s="88" t="s">
        <v>1125</v>
      </c>
      <c r="C143" s="95" t="s">
        <v>1043</v>
      </c>
      <c r="D143" s="82">
        <v>11898600</v>
      </c>
      <c r="E143" s="95"/>
      <c r="F143" s="82" t="s">
        <v>928</v>
      </c>
      <c r="G143" s="113">
        <v>43222</v>
      </c>
      <c r="H143" s="82"/>
      <c r="I143" s="89">
        <v>11.450000000000001</v>
      </c>
      <c r="J143" s="95" t="s">
        <v>170</v>
      </c>
      <c r="K143" s="96">
        <v>3.5200000000000002E-2</v>
      </c>
      <c r="L143" s="96">
        <v>3.6299999999999999E-2</v>
      </c>
      <c r="M143" s="89">
        <v>27098.58</v>
      </c>
      <c r="N143" s="91">
        <v>100.17</v>
      </c>
      <c r="O143" s="89">
        <v>27.144639999999995</v>
      </c>
      <c r="P143" s="90">
        <v>5.8942684075237659E-3</v>
      </c>
      <c r="Q143" s="90">
        <f>O143/'סכום נכסי הקרן'!$C$42</f>
        <v>2.2054768993847029E-4</v>
      </c>
    </row>
    <row r="144" spans="1:17" s="140" customFormat="1">
      <c r="A144" s="146"/>
      <c r="B144" s="85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9"/>
      <c r="N144" s="91"/>
      <c r="O144" s="82"/>
      <c r="P144" s="90"/>
      <c r="Q144" s="82"/>
    </row>
    <row r="145" spans="1:17" s="140" customFormat="1">
      <c r="A145" s="146"/>
      <c r="B145" s="101" t="s">
        <v>38</v>
      </c>
      <c r="C145" s="84"/>
      <c r="D145" s="84"/>
      <c r="E145" s="84"/>
      <c r="F145" s="84"/>
      <c r="G145" s="84"/>
      <c r="H145" s="84"/>
      <c r="I145" s="92">
        <v>0.72061298526080131</v>
      </c>
      <c r="J145" s="84"/>
      <c r="K145" s="84"/>
      <c r="L145" s="106">
        <v>1.5320845218790046E-2</v>
      </c>
      <c r="M145" s="92"/>
      <c r="N145" s="94"/>
      <c r="O145" s="92">
        <v>35.162019999999998</v>
      </c>
      <c r="P145" s="93">
        <v>7.6351863067890685E-3</v>
      </c>
      <c r="Q145" s="93">
        <f>O145/'סכום נכסי הקרן'!$C$42</f>
        <v>2.856881610723256E-4</v>
      </c>
    </row>
    <row r="146" spans="1:17" s="140" customFormat="1">
      <c r="A146" s="146"/>
      <c r="B146" s="88" t="s">
        <v>1126</v>
      </c>
      <c r="C146" s="95" t="s">
        <v>1044</v>
      </c>
      <c r="D146" s="82">
        <v>4351</v>
      </c>
      <c r="E146" s="95"/>
      <c r="F146" s="82" t="s">
        <v>1048</v>
      </c>
      <c r="G146" s="113">
        <v>42183</v>
      </c>
      <c r="H146" s="82" t="s">
        <v>1042</v>
      </c>
      <c r="I146" s="89">
        <v>0.83</v>
      </c>
      <c r="J146" s="95" t="s">
        <v>170</v>
      </c>
      <c r="K146" s="96">
        <v>3.61E-2</v>
      </c>
      <c r="L146" s="96">
        <v>1.4699999999999998E-2</v>
      </c>
      <c r="M146" s="89">
        <v>24323.999999999996</v>
      </c>
      <c r="N146" s="91">
        <v>101.82</v>
      </c>
      <c r="O146" s="89">
        <v>24.766699999999997</v>
      </c>
      <c r="P146" s="90">
        <v>5.3779153957694359E-3</v>
      </c>
      <c r="Q146" s="90">
        <f>O146/'סכום נכסי הקרן'!$C$42</f>
        <v>2.0122714732629028E-4</v>
      </c>
    </row>
    <row r="147" spans="1:17" s="140" customFormat="1">
      <c r="A147" s="146"/>
      <c r="B147" s="88" t="s">
        <v>1127</v>
      </c>
      <c r="C147" s="95" t="s">
        <v>1044</v>
      </c>
      <c r="D147" s="82">
        <v>3880</v>
      </c>
      <c r="E147" s="95"/>
      <c r="F147" s="82" t="s">
        <v>1050</v>
      </c>
      <c r="G147" s="113">
        <v>41959</v>
      </c>
      <c r="H147" s="82" t="s">
        <v>1042</v>
      </c>
      <c r="I147" s="89">
        <v>0.46000000000000013</v>
      </c>
      <c r="J147" s="95" t="s">
        <v>170</v>
      </c>
      <c r="K147" s="96">
        <v>4.4999999999999998E-2</v>
      </c>
      <c r="L147" s="96">
        <v>1.6799999999999995E-2</v>
      </c>
      <c r="M147" s="89">
        <v>10243.719999999998</v>
      </c>
      <c r="N147" s="91">
        <v>101.48</v>
      </c>
      <c r="O147" s="89">
        <v>10.395319999999998</v>
      </c>
      <c r="P147" s="90">
        <v>2.2572709110196322E-3</v>
      </c>
      <c r="Q147" s="90">
        <f>O147/'סכום נכסי הקרן'!$C$42</f>
        <v>8.4461013746035265E-5</v>
      </c>
    </row>
    <row r="148" spans="1:17" s="140" customFormat="1">
      <c r="A148" s="146"/>
      <c r="B148" s="85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9"/>
      <c r="N148" s="91"/>
      <c r="O148" s="82"/>
      <c r="P148" s="90"/>
      <c r="Q148" s="82"/>
    </row>
    <row r="149" spans="1:17" s="140" customFormat="1">
      <c r="A149" s="146"/>
      <c r="B149" s="83" t="s">
        <v>41</v>
      </c>
      <c r="C149" s="84"/>
      <c r="D149" s="84"/>
      <c r="E149" s="84"/>
      <c r="F149" s="84"/>
      <c r="G149" s="84"/>
      <c r="H149" s="84"/>
      <c r="I149" s="92">
        <v>3.8022426127300881</v>
      </c>
      <c r="J149" s="84"/>
      <c r="K149" s="84"/>
      <c r="L149" s="106">
        <v>5.940196055067222E-2</v>
      </c>
      <c r="M149" s="92"/>
      <c r="N149" s="94"/>
      <c r="O149" s="92">
        <v>358.68596000000002</v>
      </c>
      <c r="P149" s="93">
        <v>7.7886143350964818E-2</v>
      </c>
      <c r="Q149" s="93">
        <f>O149/'סכום נכסי הקרן'!$C$42</f>
        <v>2.9142902573532957E-3</v>
      </c>
    </row>
    <row r="150" spans="1:17" s="140" customFormat="1">
      <c r="A150" s="146"/>
      <c r="B150" s="101" t="s">
        <v>39</v>
      </c>
      <c r="C150" s="84"/>
      <c r="D150" s="84"/>
      <c r="E150" s="84"/>
      <c r="F150" s="84"/>
      <c r="G150" s="84"/>
      <c r="H150" s="84"/>
      <c r="I150" s="92">
        <v>3.8022426127300895</v>
      </c>
      <c r="J150" s="84"/>
      <c r="K150" s="84"/>
      <c r="L150" s="106">
        <v>5.9401960550672241E-2</v>
      </c>
      <c r="M150" s="92"/>
      <c r="N150" s="94"/>
      <c r="O150" s="92">
        <v>358.68595999999991</v>
      </c>
      <c r="P150" s="93">
        <v>7.788614335096479E-2</v>
      </c>
      <c r="Q150" s="93">
        <f>O150/'סכום נכסי הקרן'!$C$42</f>
        <v>2.9142902573532949E-3</v>
      </c>
    </row>
    <row r="151" spans="1:17" s="140" customFormat="1">
      <c r="A151" s="146"/>
      <c r="B151" s="88" t="s">
        <v>1128</v>
      </c>
      <c r="C151" s="95" t="s">
        <v>1043</v>
      </c>
      <c r="D151" s="82">
        <v>4623</v>
      </c>
      <c r="E151" s="95"/>
      <c r="F151" s="82" t="s">
        <v>948</v>
      </c>
      <c r="G151" s="113">
        <v>42354</v>
      </c>
      <c r="H151" s="82" t="s">
        <v>1051</v>
      </c>
      <c r="I151" s="89">
        <v>5.78</v>
      </c>
      <c r="J151" s="95" t="s">
        <v>169</v>
      </c>
      <c r="K151" s="96">
        <v>5.0199999999999995E-2</v>
      </c>
      <c r="L151" s="96">
        <v>5.2299999999999985E-2</v>
      </c>
      <c r="M151" s="89">
        <v>20972.999999999996</v>
      </c>
      <c r="N151" s="91">
        <v>101.63</v>
      </c>
      <c r="O151" s="89">
        <v>77.799239999999998</v>
      </c>
      <c r="P151" s="90">
        <v>1.689355992421927E-2</v>
      </c>
      <c r="Q151" s="90">
        <f>O151/'סכום נכסי הקרן'!$C$42</f>
        <v>6.3211163091382453E-4</v>
      </c>
    </row>
    <row r="152" spans="1:17" s="140" customFormat="1">
      <c r="A152" s="146"/>
      <c r="B152" s="88" t="s">
        <v>1129</v>
      </c>
      <c r="C152" s="95" t="s">
        <v>1043</v>
      </c>
      <c r="D152" s="82">
        <v>487557</v>
      </c>
      <c r="E152" s="95"/>
      <c r="F152" s="82" t="s">
        <v>928</v>
      </c>
      <c r="G152" s="113">
        <v>43053</v>
      </c>
      <c r="H152" s="82"/>
      <c r="I152" s="89">
        <v>3.2</v>
      </c>
      <c r="J152" s="95" t="s">
        <v>169</v>
      </c>
      <c r="K152" s="96">
        <v>5.8434999999999994E-2</v>
      </c>
      <c r="L152" s="96">
        <v>5.9700000000000017E-2</v>
      </c>
      <c r="M152" s="89">
        <v>26214.709999999995</v>
      </c>
      <c r="N152" s="91">
        <v>100.36</v>
      </c>
      <c r="O152" s="89">
        <v>96.028139999999979</v>
      </c>
      <c r="P152" s="90">
        <v>2.0851837852160472E-2</v>
      </c>
      <c r="Q152" s="90">
        <f>O152/'סכום נכסי הקרן'!$C$42</f>
        <v>7.802197577896783E-4</v>
      </c>
    </row>
    <row r="153" spans="1:17" s="140" customFormat="1">
      <c r="A153" s="146"/>
      <c r="B153" s="88" t="s">
        <v>1129</v>
      </c>
      <c r="C153" s="95" t="s">
        <v>1043</v>
      </c>
      <c r="D153" s="82">
        <v>487556</v>
      </c>
      <c r="E153" s="95"/>
      <c r="F153" s="82" t="s">
        <v>928</v>
      </c>
      <c r="G153" s="113">
        <v>43051</v>
      </c>
      <c r="H153" s="82"/>
      <c r="I153" s="89">
        <v>3.6</v>
      </c>
      <c r="J153" s="95" t="s">
        <v>169</v>
      </c>
      <c r="K153" s="96">
        <v>8.0935000000000007E-2</v>
      </c>
      <c r="L153" s="96">
        <v>8.1000000000000003E-2</v>
      </c>
      <c r="M153" s="89">
        <v>8738.239999999998</v>
      </c>
      <c r="N153" s="91">
        <v>101.39</v>
      </c>
      <c r="O153" s="89">
        <v>32.337899999999998</v>
      </c>
      <c r="P153" s="90">
        <v>7.021948433858869E-3</v>
      </c>
      <c r="Q153" s="90">
        <f>O153/'סכום נכסי הקרן'!$C$42</f>
        <v>2.6274244721835539E-4</v>
      </c>
    </row>
    <row r="154" spans="1:17" s="140" customFormat="1">
      <c r="A154" s="146"/>
      <c r="B154" s="88" t="s">
        <v>1130</v>
      </c>
      <c r="C154" s="95" t="s">
        <v>1043</v>
      </c>
      <c r="D154" s="82">
        <v>474437</v>
      </c>
      <c r="E154" s="95"/>
      <c r="F154" s="82" t="s">
        <v>928</v>
      </c>
      <c r="G154" s="113">
        <v>42887</v>
      </c>
      <c r="H154" s="82"/>
      <c r="I154" s="89">
        <v>3.2000000000000006</v>
      </c>
      <c r="J154" s="95" t="s">
        <v>169</v>
      </c>
      <c r="K154" s="96">
        <v>5.5502999999999997E-2</v>
      </c>
      <c r="L154" s="96">
        <v>5.9000000000000004E-2</v>
      </c>
      <c r="M154" s="89">
        <v>28960.189999999995</v>
      </c>
      <c r="N154" s="91">
        <v>99.66</v>
      </c>
      <c r="O154" s="89">
        <v>105.34526999999997</v>
      </c>
      <c r="P154" s="90">
        <v>2.2874987358206301E-2</v>
      </c>
      <c r="Q154" s="90">
        <f>O154/'סכום נכסי הקרן'!$C$42</f>
        <v>8.559205774858105E-4</v>
      </c>
    </row>
    <row r="155" spans="1:17" s="140" customFormat="1">
      <c r="A155" s="146"/>
      <c r="B155" s="88" t="s">
        <v>1130</v>
      </c>
      <c r="C155" s="95" t="s">
        <v>1043</v>
      </c>
      <c r="D155" s="82">
        <v>474436</v>
      </c>
      <c r="E155" s="95"/>
      <c r="F155" s="82" t="s">
        <v>928</v>
      </c>
      <c r="G155" s="113">
        <v>42887</v>
      </c>
      <c r="H155" s="82"/>
      <c r="I155" s="89">
        <v>3.2499999999999991</v>
      </c>
      <c r="J155" s="95" t="s">
        <v>169</v>
      </c>
      <c r="K155" s="96">
        <v>5.2324999999999997E-2</v>
      </c>
      <c r="L155" s="96">
        <v>5.6599999999999991E-2</v>
      </c>
      <c r="M155" s="89">
        <v>12968.859999999997</v>
      </c>
      <c r="N155" s="91">
        <v>99.66</v>
      </c>
      <c r="O155" s="89">
        <v>47.175410000000007</v>
      </c>
      <c r="P155" s="90">
        <v>1.0243809782519894E-2</v>
      </c>
      <c r="Q155" s="90">
        <f>O155/'סכום נכסי הקרן'!$C$42</f>
        <v>3.8329584394562657E-4</v>
      </c>
    </row>
    <row r="156" spans="1:17" s="140" customFormat="1">
      <c r="B156" s="144"/>
      <c r="C156" s="144"/>
      <c r="D156" s="144"/>
      <c r="E156" s="144"/>
    </row>
    <row r="157" spans="1:17" s="140" customFormat="1">
      <c r="B157" s="144"/>
      <c r="C157" s="144"/>
      <c r="D157" s="144"/>
      <c r="E157" s="144"/>
    </row>
    <row r="158" spans="1:17" s="140" customFormat="1">
      <c r="B158" s="144"/>
      <c r="C158" s="144"/>
      <c r="D158" s="144"/>
      <c r="E158" s="144"/>
    </row>
    <row r="159" spans="1:17" s="140" customFormat="1">
      <c r="B159" s="143" t="s">
        <v>257</v>
      </c>
      <c r="C159" s="144"/>
      <c r="D159" s="144"/>
      <c r="E159" s="144"/>
    </row>
    <row r="160" spans="1:17" s="140" customFormat="1">
      <c r="B160" s="143" t="s">
        <v>117</v>
      </c>
      <c r="C160" s="144"/>
      <c r="D160" s="144"/>
      <c r="E160" s="144"/>
    </row>
    <row r="161" spans="2:5" s="140" customFormat="1">
      <c r="B161" s="143" t="s">
        <v>240</v>
      </c>
      <c r="C161" s="144"/>
      <c r="D161" s="144"/>
      <c r="E161" s="144"/>
    </row>
    <row r="162" spans="2:5" s="140" customFormat="1">
      <c r="B162" s="143" t="s">
        <v>248</v>
      </c>
      <c r="C162" s="144"/>
      <c r="D162" s="144"/>
      <c r="E162" s="144"/>
    </row>
    <row r="163" spans="2:5" s="140" customFormat="1">
      <c r="B163" s="144"/>
      <c r="C163" s="144"/>
      <c r="D163" s="144"/>
      <c r="E163" s="144"/>
    </row>
  </sheetData>
  <sheetProtection sheet="1" objects="1" scenarios="1"/>
  <mergeCells count="1">
    <mergeCell ref="B6:Q6"/>
  </mergeCells>
  <phoneticPr fontId="3" type="noConversion"/>
  <conditionalFormatting sqref="B58:B155">
    <cfRule type="cellIs" dxfId="8" priority="18" operator="equal">
      <formula>2958465</formula>
    </cfRule>
    <cfRule type="cellIs" dxfId="7" priority="19" operator="equal">
      <formula>"NR3"</formula>
    </cfRule>
    <cfRule type="cellIs" dxfId="6" priority="20" operator="equal">
      <formula>"דירוג פנימי"</formula>
    </cfRule>
  </conditionalFormatting>
  <conditionalFormatting sqref="B58:B155">
    <cfRule type="cellIs" dxfId="5" priority="17" operator="equal">
      <formula>2958465</formula>
    </cfRule>
  </conditionalFormatting>
  <conditionalFormatting sqref="B11:B12 B21:B43">
    <cfRule type="cellIs" dxfId="4" priority="16" operator="equal">
      <formula>"NR3"</formula>
    </cfRule>
  </conditionalFormatting>
  <conditionalFormatting sqref="B13:B20">
    <cfRule type="cellIs" dxfId="3" priority="15" operator="equal">
      <formula>"NR3"</formula>
    </cfRule>
  </conditionalFormatting>
  <dataValidations count="1">
    <dataValidation allowBlank="1" showInputMessage="1" showErrorMessage="1" sqref="D1:Q9 C5:C9 B1:B9 B156:Q1048576 U53:XFD56 R1:R1048576 A1:A1048576 S57:XFD1048576 S1:XFD52 S53:S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8" t="s">
        <v>185</v>
      </c>
      <c r="C1" s="80" t="s" vm="1">
        <v>258</v>
      </c>
    </row>
    <row r="2" spans="2:64">
      <c r="B2" s="58" t="s">
        <v>184</v>
      </c>
      <c r="C2" s="80" t="s">
        <v>259</v>
      </c>
    </row>
    <row r="3" spans="2:64">
      <c r="B3" s="58" t="s">
        <v>186</v>
      </c>
      <c r="C3" s="80" t="s">
        <v>260</v>
      </c>
    </row>
    <row r="4" spans="2:64">
      <c r="B4" s="58" t="s">
        <v>187</v>
      </c>
      <c r="C4" s="80">
        <v>2208</v>
      </c>
    </row>
    <row r="6" spans="2:64" ht="26.25" customHeight="1">
      <c r="B6" s="161" t="s">
        <v>218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3"/>
    </row>
    <row r="7" spans="2:64" s="3" customFormat="1" ht="78.75">
      <c r="B7" s="61" t="s">
        <v>121</v>
      </c>
      <c r="C7" s="62" t="s">
        <v>46</v>
      </c>
      <c r="D7" s="62" t="s">
        <v>122</v>
      </c>
      <c r="E7" s="62" t="s">
        <v>15</v>
      </c>
      <c r="F7" s="62" t="s">
        <v>67</v>
      </c>
      <c r="G7" s="62" t="s">
        <v>18</v>
      </c>
      <c r="H7" s="62" t="s">
        <v>105</v>
      </c>
      <c r="I7" s="62" t="s">
        <v>53</v>
      </c>
      <c r="J7" s="62" t="s">
        <v>19</v>
      </c>
      <c r="K7" s="62" t="s">
        <v>242</v>
      </c>
      <c r="L7" s="62" t="s">
        <v>241</v>
      </c>
      <c r="M7" s="62" t="s">
        <v>114</v>
      </c>
      <c r="N7" s="62" t="s">
        <v>188</v>
      </c>
      <c r="O7" s="64" t="s">
        <v>190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249</v>
      </c>
      <c r="L8" s="33"/>
      <c r="M8" s="33" t="s">
        <v>245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1"/>
      <c r="Q10" s="1"/>
      <c r="R10" s="1"/>
      <c r="S10" s="1"/>
      <c r="T10" s="1"/>
      <c r="U10" s="1"/>
      <c r="BL10" s="1"/>
    </row>
    <row r="11" spans="2:64" ht="20.25" customHeight="1">
      <c r="B11" s="97" t="s">
        <v>257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2:64">
      <c r="B12" s="97" t="s">
        <v>117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2:64">
      <c r="B13" s="97" t="s">
        <v>240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2:64">
      <c r="B14" s="97" t="s">
        <v>248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2:64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2:64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2:1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2:1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2:1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2:15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2:15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2:15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2:15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15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15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15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15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15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1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1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15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15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1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1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1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1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spans="2:1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</row>
    <row r="39" spans="2:1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1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15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15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15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1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8" t="s">
        <v>185</v>
      </c>
      <c r="C1" s="80" t="s" vm="1">
        <v>258</v>
      </c>
    </row>
    <row r="2" spans="2:56">
      <c r="B2" s="58" t="s">
        <v>184</v>
      </c>
      <c r="C2" s="80" t="s">
        <v>259</v>
      </c>
    </row>
    <row r="3" spans="2:56">
      <c r="B3" s="58" t="s">
        <v>186</v>
      </c>
      <c r="C3" s="80" t="s">
        <v>260</v>
      </c>
    </row>
    <row r="4" spans="2:56">
      <c r="B4" s="58" t="s">
        <v>187</v>
      </c>
      <c r="C4" s="80">
        <v>2208</v>
      </c>
    </row>
    <row r="6" spans="2:56" ht="26.25" customHeight="1">
      <c r="B6" s="161" t="s">
        <v>219</v>
      </c>
      <c r="C6" s="162"/>
      <c r="D6" s="162"/>
      <c r="E6" s="162"/>
      <c r="F6" s="162"/>
      <c r="G6" s="162"/>
      <c r="H6" s="162"/>
      <c r="I6" s="162"/>
      <c r="J6" s="163"/>
    </row>
    <row r="7" spans="2:56" s="3" customFormat="1" ht="78.75">
      <c r="B7" s="61" t="s">
        <v>121</v>
      </c>
      <c r="C7" s="63" t="s">
        <v>55</v>
      </c>
      <c r="D7" s="63" t="s">
        <v>89</v>
      </c>
      <c r="E7" s="63" t="s">
        <v>56</v>
      </c>
      <c r="F7" s="63" t="s">
        <v>105</v>
      </c>
      <c r="G7" s="63" t="s">
        <v>230</v>
      </c>
      <c r="H7" s="63" t="s">
        <v>188</v>
      </c>
      <c r="I7" s="65" t="s">
        <v>189</v>
      </c>
      <c r="J7" s="79" t="s">
        <v>252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246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7"/>
      <c r="C11" s="81"/>
      <c r="D11" s="81"/>
      <c r="E11" s="81"/>
      <c r="F11" s="81"/>
      <c r="G11" s="81"/>
      <c r="H11" s="81"/>
      <c r="I11" s="81"/>
      <c r="J11" s="81"/>
    </row>
    <row r="12" spans="2:56">
      <c r="B12" s="117"/>
      <c r="C12" s="81"/>
      <c r="D12" s="81"/>
      <c r="E12" s="81"/>
      <c r="F12" s="81"/>
      <c r="G12" s="81"/>
      <c r="H12" s="81"/>
      <c r="I12" s="81"/>
      <c r="J12" s="81"/>
    </row>
    <row r="13" spans="2:56">
      <c r="B13" s="81"/>
      <c r="C13" s="81"/>
      <c r="D13" s="81"/>
      <c r="E13" s="81"/>
      <c r="F13" s="81"/>
      <c r="G13" s="81"/>
      <c r="H13" s="81"/>
      <c r="I13" s="81"/>
      <c r="J13" s="81"/>
    </row>
    <row r="14" spans="2:56">
      <c r="B14" s="81"/>
      <c r="C14" s="81"/>
      <c r="D14" s="81"/>
      <c r="E14" s="81"/>
      <c r="F14" s="81"/>
      <c r="G14" s="81"/>
      <c r="H14" s="81"/>
      <c r="I14" s="81"/>
      <c r="J14" s="81"/>
    </row>
    <row r="15" spans="2:56">
      <c r="B15" s="81"/>
      <c r="C15" s="81"/>
      <c r="D15" s="81"/>
      <c r="E15" s="81"/>
      <c r="F15" s="81"/>
      <c r="G15" s="81"/>
      <c r="H15" s="81"/>
      <c r="I15" s="81"/>
      <c r="J15" s="81"/>
    </row>
    <row r="16" spans="2:56">
      <c r="B16" s="81"/>
      <c r="C16" s="81"/>
      <c r="D16" s="81"/>
      <c r="E16" s="81"/>
      <c r="F16" s="81"/>
      <c r="G16" s="81"/>
      <c r="H16" s="81"/>
      <c r="I16" s="81"/>
      <c r="J16" s="81"/>
    </row>
    <row r="17" spans="2:10">
      <c r="B17" s="81"/>
      <c r="C17" s="81"/>
      <c r="D17" s="81"/>
      <c r="E17" s="81"/>
      <c r="F17" s="81"/>
      <c r="G17" s="81"/>
      <c r="H17" s="81"/>
      <c r="I17" s="81"/>
      <c r="J17" s="81"/>
    </row>
    <row r="18" spans="2:10">
      <c r="B18" s="81"/>
      <c r="C18" s="81"/>
      <c r="D18" s="81"/>
      <c r="E18" s="81"/>
      <c r="F18" s="81"/>
      <c r="G18" s="81"/>
      <c r="H18" s="81"/>
      <c r="I18" s="81"/>
      <c r="J18" s="81"/>
    </row>
    <row r="19" spans="2:10">
      <c r="B19" s="81"/>
      <c r="C19" s="81"/>
      <c r="D19" s="81"/>
      <c r="E19" s="81"/>
      <c r="F19" s="81"/>
      <c r="G19" s="81"/>
      <c r="H19" s="81"/>
      <c r="I19" s="81"/>
      <c r="J19" s="81"/>
    </row>
    <row r="20" spans="2:10">
      <c r="B20" s="81"/>
      <c r="C20" s="81"/>
      <c r="D20" s="81"/>
      <c r="E20" s="81"/>
      <c r="F20" s="81"/>
      <c r="G20" s="81"/>
      <c r="H20" s="81"/>
      <c r="I20" s="81"/>
      <c r="J20" s="81"/>
    </row>
    <row r="21" spans="2:10">
      <c r="B21" s="81"/>
      <c r="C21" s="81"/>
      <c r="D21" s="81"/>
      <c r="E21" s="81"/>
      <c r="F21" s="81"/>
      <c r="G21" s="81"/>
      <c r="H21" s="81"/>
      <c r="I21" s="81"/>
      <c r="J21" s="81"/>
    </row>
    <row r="22" spans="2:10">
      <c r="B22" s="81"/>
      <c r="C22" s="81"/>
      <c r="D22" s="81"/>
      <c r="E22" s="81"/>
      <c r="F22" s="81"/>
      <c r="G22" s="81"/>
      <c r="H22" s="81"/>
      <c r="I22" s="81"/>
      <c r="J22" s="81"/>
    </row>
    <row r="23" spans="2:10">
      <c r="B23" s="81"/>
      <c r="C23" s="81"/>
      <c r="D23" s="81"/>
      <c r="E23" s="81"/>
      <c r="F23" s="81"/>
      <c r="G23" s="81"/>
      <c r="H23" s="81"/>
      <c r="I23" s="81"/>
      <c r="J23" s="81"/>
    </row>
    <row r="24" spans="2:10">
      <c r="B24" s="81"/>
      <c r="C24" s="81"/>
      <c r="D24" s="81"/>
      <c r="E24" s="81"/>
      <c r="F24" s="81"/>
      <c r="G24" s="81"/>
      <c r="H24" s="81"/>
      <c r="I24" s="81"/>
      <c r="J24" s="81"/>
    </row>
    <row r="25" spans="2:10">
      <c r="B25" s="81"/>
      <c r="C25" s="81"/>
      <c r="D25" s="81"/>
      <c r="E25" s="81"/>
      <c r="F25" s="81"/>
      <c r="G25" s="81"/>
      <c r="H25" s="81"/>
      <c r="I25" s="81"/>
      <c r="J25" s="81"/>
    </row>
    <row r="26" spans="2:10">
      <c r="B26" s="81"/>
      <c r="C26" s="81"/>
      <c r="D26" s="81"/>
      <c r="E26" s="81"/>
      <c r="F26" s="81"/>
      <c r="G26" s="81"/>
      <c r="H26" s="81"/>
      <c r="I26" s="81"/>
      <c r="J26" s="81"/>
    </row>
    <row r="27" spans="2:10">
      <c r="B27" s="81"/>
      <c r="C27" s="81"/>
      <c r="D27" s="81"/>
      <c r="E27" s="81"/>
      <c r="F27" s="81"/>
      <c r="G27" s="81"/>
      <c r="H27" s="81"/>
      <c r="I27" s="81"/>
      <c r="J27" s="81"/>
    </row>
    <row r="28" spans="2:10">
      <c r="B28" s="81"/>
      <c r="C28" s="81"/>
      <c r="D28" s="81"/>
      <c r="E28" s="81"/>
      <c r="F28" s="81"/>
      <c r="G28" s="81"/>
      <c r="H28" s="81"/>
      <c r="I28" s="81"/>
      <c r="J28" s="81"/>
    </row>
    <row r="29" spans="2:10">
      <c r="B29" s="81"/>
      <c r="C29" s="81"/>
      <c r="D29" s="81"/>
      <c r="E29" s="81"/>
      <c r="F29" s="81"/>
      <c r="G29" s="81"/>
      <c r="H29" s="81"/>
      <c r="I29" s="81"/>
      <c r="J29" s="81"/>
    </row>
    <row r="30" spans="2:10">
      <c r="B30" s="81"/>
      <c r="C30" s="81"/>
      <c r="D30" s="81"/>
      <c r="E30" s="81"/>
      <c r="F30" s="81"/>
      <c r="G30" s="81"/>
      <c r="H30" s="81"/>
      <c r="I30" s="81"/>
      <c r="J30" s="81"/>
    </row>
    <row r="31" spans="2:10">
      <c r="B31" s="81"/>
      <c r="C31" s="81"/>
      <c r="D31" s="81"/>
      <c r="E31" s="81"/>
      <c r="F31" s="81"/>
      <c r="G31" s="81"/>
      <c r="H31" s="81"/>
      <c r="I31" s="81"/>
      <c r="J31" s="81"/>
    </row>
    <row r="32" spans="2:10">
      <c r="B32" s="81"/>
      <c r="C32" s="81"/>
      <c r="D32" s="81"/>
      <c r="E32" s="81"/>
      <c r="F32" s="81"/>
      <c r="G32" s="81"/>
      <c r="H32" s="81"/>
      <c r="I32" s="81"/>
      <c r="J32" s="81"/>
    </row>
    <row r="33" spans="2:10">
      <c r="B33" s="81"/>
      <c r="C33" s="81"/>
      <c r="D33" s="81"/>
      <c r="E33" s="81"/>
      <c r="F33" s="81"/>
      <c r="G33" s="81"/>
      <c r="H33" s="81"/>
      <c r="I33" s="81"/>
      <c r="J33" s="81"/>
    </row>
    <row r="34" spans="2:10">
      <c r="B34" s="81"/>
      <c r="C34" s="81"/>
      <c r="D34" s="81"/>
      <c r="E34" s="81"/>
      <c r="F34" s="81"/>
      <c r="G34" s="81"/>
      <c r="H34" s="81"/>
      <c r="I34" s="81"/>
      <c r="J34" s="81"/>
    </row>
    <row r="35" spans="2:10">
      <c r="B35" s="81"/>
      <c r="C35" s="81"/>
      <c r="D35" s="81"/>
      <c r="E35" s="81"/>
      <c r="F35" s="81"/>
      <c r="G35" s="81"/>
      <c r="H35" s="81"/>
      <c r="I35" s="81"/>
      <c r="J35" s="81"/>
    </row>
    <row r="36" spans="2:10">
      <c r="B36" s="81"/>
      <c r="C36" s="81"/>
      <c r="D36" s="81"/>
      <c r="E36" s="81"/>
      <c r="F36" s="81"/>
      <c r="G36" s="81"/>
      <c r="H36" s="81"/>
      <c r="I36" s="81"/>
      <c r="J36" s="81"/>
    </row>
    <row r="37" spans="2:10">
      <c r="B37" s="81"/>
      <c r="C37" s="81"/>
      <c r="D37" s="81"/>
      <c r="E37" s="81"/>
      <c r="F37" s="81"/>
      <c r="G37" s="81"/>
      <c r="H37" s="81"/>
      <c r="I37" s="81"/>
      <c r="J37" s="81"/>
    </row>
    <row r="38" spans="2:10">
      <c r="B38" s="81"/>
      <c r="C38" s="81"/>
      <c r="D38" s="81"/>
      <c r="E38" s="81"/>
      <c r="F38" s="81"/>
      <c r="G38" s="81"/>
      <c r="H38" s="81"/>
      <c r="I38" s="81"/>
      <c r="J38" s="81"/>
    </row>
    <row r="39" spans="2:10">
      <c r="B39" s="81"/>
      <c r="C39" s="81"/>
      <c r="D39" s="81"/>
      <c r="E39" s="81"/>
      <c r="F39" s="81"/>
      <c r="G39" s="81"/>
      <c r="H39" s="81"/>
      <c r="I39" s="81"/>
      <c r="J39" s="81"/>
    </row>
    <row r="40" spans="2:10">
      <c r="B40" s="81"/>
      <c r="C40" s="81"/>
      <c r="D40" s="81"/>
      <c r="E40" s="81"/>
      <c r="F40" s="81"/>
      <c r="G40" s="81"/>
      <c r="H40" s="81"/>
      <c r="I40" s="81"/>
      <c r="J40" s="81"/>
    </row>
    <row r="41" spans="2:10">
      <c r="B41" s="81"/>
      <c r="C41" s="81"/>
      <c r="D41" s="81"/>
      <c r="E41" s="81"/>
      <c r="F41" s="81"/>
      <c r="G41" s="81"/>
      <c r="H41" s="81"/>
      <c r="I41" s="81"/>
      <c r="J41" s="81"/>
    </row>
    <row r="42" spans="2:10">
      <c r="B42" s="81"/>
      <c r="C42" s="81"/>
      <c r="D42" s="81"/>
      <c r="E42" s="81"/>
      <c r="F42" s="81"/>
      <c r="G42" s="81"/>
      <c r="H42" s="81"/>
      <c r="I42" s="81"/>
      <c r="J42" s="81"/>
    </row>
    <row r="43" spans="2:10">
      <c r="B43" s="81"/>
      <c r="C43" s="81"/>
      <c r="D43" s="81"/>
      <c r="E43" s="81"/>
      <c r="F43" s="81"/>
      <c r="G43" s="81"/>
      <c r="H43" s="81"/>
      <c r="I43" s="81"/>
      <c r="J43" s="81"/>
    </row>
    <row r="44" spans="2:10">
      <c r="B44" s="81"/>
      <c r="C44" s="81"/>
      <c r="D44" s="81"/>
      <c r="E44" s="81"/>
      <c r="F44" s="81"/>
      <c r="G44" s="81"/>
      <c r="H44" s="81"/>
      <c r="I44" s="81"/>
      <c r="J44" s="81"/>
    </row>
    <row r="45" spans="2:10">
      <c r="B45" s="81"/>
      <c r="C45" s="81"/>
      <c r="D45" s="81"/>
      <c r="E45" s="81"/>
      <c r="F45" s="81"/>
      <c r="G45" s="81"/>
      <c r="H45" s="81"/>
      <c r="I45" s="81"/>
      <c r="J45" s="81"/>
    </row>
    <row r="46" spans="2:10">
      <c r="B46" s="81"/>
      <c r="C46" s="81"/>
      <c r="D46" s="81"/>
      <c r="E46" s="81"/>
      <c r="F46" s="81"/>
      <c r="G46" s="81"/>
      <c r="H46" s="81"/>
      <c r="I46" s="81"/>
      <c r="J46" s="81"/>
    </row>
    <row r="47" spans="2:10">
      <c r="B47" s="81"/>
      <c r="C47" s="81"/>
      <c r="D47" s="81"/>
      <c r="E47" s="81"/>
      <c r="F47" s="81"/>
      <c r="G47" s="81"/>
      <c r="H47" s="81"/>
      <c r="I47" s="81"/>
      <c r="J47" s="81"/>
    </row>
    <row r="48" spans="2:10">
      <c r="B48" s="81"/>
      <c r="C48" s="81"/>
      <c r="D48" s="81"/>
      <c r="E48" s="81"/>
      <c r="F48" s="81"/>
      <c r="G48" s="81"/>
      <c r="H48" s="81"/>
      <c r="I48" s="81"/>
      <c r="J48" s="81"/>
    </row>
    <row r="49" spans="2:10">
      <c r="B49" s="81"/>
      <c r="C49" s="81"/>
      <c r="D49" s="81"/>
      <c r="E49" s="81"/>
      <c r="F49" s="81"/>
      <c r="G49" s="81"/>
      <c r="H49" s="81"/>
      <c r="I49" s="81"/>
      <c r="J49" s="81"/>
    </row>
    <row r="50" spans="2:10">
      <c r="B50" s="81"/>
      <c r="C50" s="81"/>
      <c r="D50" s="81"/>
      <c r="E50" s="81"/>
      <c r="F50" s="81"/>
      <c r="G50" s="81"/>
      <c r="H50" s="81"/>
      <c r="I50" s="81"/>
      <c r="J50" s="81"/>
    </row>
    <row r="51" spans="2:10">
      <c r="B51" s="81"/>
      <c r="C51" s="81"/>
      <c r="D51" s="81"/>
      <c r="E51" s="81"/>
      <c r="F51" s="81"/>
      <c r="G51" s="81"/>
      <c r="H51" s="81"/>
      <c r="I51" s="81"/>
      <c r="J51" s="81"/>
    </row>
    <row r="52" spans="2:10">
      <c r="B52" s="81"/>
      <c r="C52" s="81"/>
      <c r="D52" s="81"/>
      <c r="E52" s="81"/>
      <c r="F52" s="81"/>
      <c r="G52" s="81"/>
      <c r="H52" s="81"/>
      <c r="I52" s="81"/>
      <c r="J52" s="81"/>
    </row>
    <row r="53" spans="2:10">
      <c r="B53" s="81"/>
      <c r="C53" s="81"/>
      <c r="D53" s="81"/>
      <c r="E53" s="81"/>
      <c r="F53" s="81"/>
      <c r="G53" s="81"/>
      <c r="H53" s="81"/>
      <c r="I53" s="81"/>
      <c r="J53" s="81"/>
    </row>
    <row r="54" spans="2:10">
      <c r="B54" s="81"/>
      <c r="C54" s="81"/>
      <c r="D54" s="81"/>
      <c r="E54" s="81"/>
      <c r="F54" s="81"/>
      <c r="G54" s="81"/>
      <c r="H54" s="81"/>
      <c r="I54" s="81"/>
      <c r="J54" s="81"/>
    </row>
    <row r="55" spans="2:10">
      <c r="B55" s="81"/>
      <c r="C55" s="81"/>
      <c r="D55" s="81"/>
      <c r="E55" s="81"/>
      <c r="F55" s="81"/>
      <c r="G55" s="81"/>
      <c r="H55" s="81"/>
      <c r="I55" s="81"/>
      <c r="J55" s="81"/>
    </row>
    <row r="56" spans="2:10">
      <c r="B56" s="81"/>
      <c r="C56" s="81"/>
      <c r="D56" s="81"/>
      <c r="E56" s="81"/>
      <c r="F56" s="81"/>
      <c r="G56" s="81"/>
      <c r="H56" s="81"/>
      <c r="I56" s="81"/>
      <c r="J56" s="81"/>
    </row>
    <row r="57" spans="2:10">
      <c r="B57" s="81"/>
      <c r="C57" s="81"/>
      <c r="D57" s="81"/>
      <c r="E57" s="81"/>
      <c r="F57" s="81"/>
      <c r="G57" s="81"/>
      <c r="H57" s="81"/>
      <c r="I57" s="81"/>
      <c r="J57" s="81"/>
    </row>
    <row r="58" spans="2:10">
      <c r="B58" s="81"/>
      <c r="C58" s="81"/>
      <c r="D58" s="81"/>
      <c r="E58" s="81"/>
      <c r="F58" s="81"/>
      <c r="G58" s="81"/>
      <c r="H58" s="81"/>
      <c r="I58" s="81"/>
      <c r="J58" s="81"/>
    </row>
    <row r="59" spans="2:10">
      <c r="B59" s="81"/>
      <c r="C59" s="81"/>
      <c r="D59" s="81"/>
      <c r="E59" s="81"/>
      <c r="F59" s="81"/>
      <c r="G59" s="81"/>
      <c r="H59" s="81"/>
      <c r="I59" s="81"/>
      <c r="J59" s="81"/>
    </row>
    <row r="60" spans="2:10">
      <c r="B60" s="81"/>
      <c r="C60" s="81"/>
      <c r="D60" s="81"/>
      <c r="E60" s="81"/>
      <c r="F60" s="81"/>
      <c r="G60" s="81"/>
      <c r="H60" s="81"/>
      <c r="I60" s="81"/>
      <c r="J60" s="81"/>
    </row>
    <row r="61" spans="2:10">
      <c r="B61" s="81"/>
      <c r="C61" s="81"/>
      <c r="D61" s="81"/>
      <c r="E61" s="81"/>
      <c r="F61" s="81"/>
      <c r="G61" s="81"/>
      <c r="H61" s="81"/>
      <c r="I61" s="81"/>
      <c r="J61" s="81"/>
    </row>
    <row r="62" spans="2:10">
      <c r="B62" s="81"/>
      <c r="C62" s="81"/>
      <c r="D62" s="81"/>
      <c r="E62" s="81"/>
      <c r="F62" s="81"/>
      <c r="G62" s="81"/>
      <c r="H62" s="81"/>
      <c r="I62" s="81"/>
      <c r="J62" s="81"/>
    </row>
    <row r="63" spans="2:10">
      <c r="B63" s="81"/>
      <c r="C63" s="81"/>
      <c r="D63" s="81"/>
      <c r="E63" s="81"/>
      <c r="F63" s="81"/>
      <c r="G63" s="81"/>
      <c r="H63" s="81"/>
      <c r="I63" s="81"/>
      <c r="J63" s="81"/>
    </row>
    <row r="64" spans="2:10">
      <c r="B64" s="81"/>
      <c r="C64" s="81"/>
      <c r="D64" s="81"/>
      <c r="E64" s="81"/>
      <c r="F64" s="81"/>
      <c r="G64" s="81"/>
      <c r="H64" s="81"/>
      <c r="I64" s="81"/>
      <c r="J64" s="81"/>
    </row>
    <row r="65" spans="2:10">
      <c r="B65" s="81"/>
      <c r="C65" s="81"/>
      <c r="D65" s="81"/>
      <c r="E65" s="81"/>
      <c r="F65" s="81"/>
      <c r="G65" s="81"/>
      <c r="H65" s="81"/>
      <c r="I65" s="81"/>
      <c r="J65" s="81"/>
    </row>
    <row r="66" spans="2:10">
      <c r="B66" s="81"/>
      <c r="C66" s="81"/>
      <c r="D66" s="81"/>
      <c r="E66" s="81"/>
      <c r="F66" s="81"/>
      <c r="G66" s="81"/>
      <c r="H66" s="81"/>
      <c r="I66" s="81"/>
      <c r="J66" s="81"/>
    </row>
    <row r="67" spans="2:10">
      <c r="B67" s="81"/>
      <c r="C67" s="81"/>
      <c r="D67" s="81"/>
      <c r="E67" s="81"/>
      <c r="F67" s="81"/>
      <c r="G67" s="81"/>
      <c r="H67" s="81"/>
      <c r="I67" s="81"/>
      <c r="J67" s="81"/>
    </row>
    <row r="68" spans="2:10">
      <c r="B68" s="81"/>
      <c r="C68" s="81"/>
      <c r="D68" s="81"/>
      <c r="E68" s="81"/>
      <c r="F68" s="81"/>
      <c r="G68" s="81"/>
      <c r="H68" s="81"/>
      <c r="I68" s="81"/>
      <c r="J68" s="81"/>
    </row>
    <row r="69" spans="2:10">
      <c r="B69" s="81"/>
      <c r="C69" s="81"/>
      <c r="D69" s="81"/>
      <c r="E69" s="81"/>
      <c r="F69" s="81"/>
      <c r="G69" s="81"/>
      <c r="H69" s="81"/>
      <c r="I69" s="81"/>
      <c r="J69" s="81"/>
    </row>
    <row r="70" spans="2:10">
      <c r="B70" s="81"/>
      <c r="C70" s="81"/>
      <c r="D70" s="81"/>
      <c r="E70" s="81"/>
      <c r="F70" s="81"/>
      <c r="G70" s="81"/>
      <c r="H70" s="81"/>
      <c r="I70" s="81"/>
      <c r="J70" s="81"/>
    </row>
    <row r="71" spans="2:10">
      <c r="B71" s="81"/>
      <c r="C71" s="81"/>
      <c r="D71" s="81"/>
      <c r="E71" s="81"/>
      <c r="F71" s="81"/>
      <c r="G71" s="81"/>
      <c r="H71" s="81"/>
      <c r="I71" s="81"/>
      <c r="J71" s="81"/>
    </row>
    <row r="72" spans="2:10">
      <c r="B72" s="81"/>
      <c r="C72" s="81"/>
      <c r="D72" s="81"/>
      <c r="E72" s="81"/>
      <c r="F72" s="81"/>
      <c r="G72" s="81"/>
      <c r="H72" s="81"/>
      <c r="I72" s="81"/>
      <c r="J72" s="81"/>
    </row>
    <row r="73" spans="2:10">
      <c r="B73" s="81"/>
      <c r="C73" s="81"/>
      <c r="D73" s="81"/>
      <c r="E73" s="81"/>
      <c r="F73" s="81"/>
      <c r="G73" s="81"/>
      <c r="H73" s="81"/>
      <c r="I73" s="81"/>
      <c r="J73" s="81"/>
    </row>
    <row r="74" spans="2:10">
      <c r="B74" s="81"/>
      <c r="C74" s="81"/>
      <c r="D74" s="81"/>
      <c r="E74" s="81"/>
      <c r="F74" s="81"/>
      <c r="G74" s="81"/>
      <c r="H74" s="81"/>
      <c r="I74" s="81"/>
      <c r="J74" s="81"/>
    </row>
    <row r="75" spans="2:10">
      <c r="B75" s="81"/>
      <c r="C75" s="81"/>
      <c r="D75" s="81"/>
      <c r="E75" s="81"/>
      <c r="F75" s="81"/>
      <c r="G75" s="81"/>
      <c r="H75" s="81"/>
      <c r="I75" s="81"/>
      <c r="J75" s="81"/>
    </row>
    <row r="76" spans="2:10">
      <c r="B76" s="81"/>
      <c r="C76" s="81"/>
      <c r="D76" s="81"/>
      <c r="E76" s="81"/>
      <c r="F76" s="81"/>
      <c r="G76" s="81"/>
      <c r="H76" s="81"/>
      <c r="I76" s="81"/>
      <c r="J76" s="81"/>
    </row>
    <row r="77" spans="2:10">
      <c r="B77" s="81"/>
      <c r="C77" s="81"/>
      <c r="D77" s="81"/>
      <c r="E77" s="81"/>
      <c r="F77" s="81"/>
      <c r="G77" s="81"/>
      <c r="H77" s="81"/>
      <c r="I77" s="81"/>
      <c r="J77" s="81"/>
    </row>
    <row r="78" spans="2:10">
      <c r="B78" s="81"/>
      <c r="C78" s="81"/>
      <c r="D78" s="81"/>
      <c r="E78" s="81"/>
      <c r="F78" s="81"/>
      <c r="G78" s="81"/>
      <c r="H78" s="81"/>
      <c r="I78" s="81"/>
      <c r="J78" s="81"/>
    </row>
    <row r="79" spans="2:10">
      <c r="B79" s="81"/>
      <c r="C79" s="81"/>
      <c r="D79" s="81"/>
      <c r="E79" s="81"/>
      <c r="F79" s="81"/>
      <c r="G79" s="81"/>
      <c r="H79" s="81"/>
      <c r="I79" s="81"/>
      <c r="J79" s="81"/>
    </row>
    <row r="80" spans="2:10">
      <c r="B80" s="81"/>
      <c r="C80" s="81"/>
      <c r="D80" s="81"/>
      <c r="E80" s="81"/>
      <c r="F80" s="81"/>
      <c r="G80" s="81"/>
      <c r="H80" s="81"/>
      <c r="I80" s="81"/>
      <c r="J80" s="81"/>
    </row>
    <row r="81" spans="2:10">
      <c r="B81" s="81"/>
      <c r="C81" s="81"/>
      <c r="D81" s="81"/>
      <c r="E81" s="81"/>
      <c r="F81" s="81"/>
      <c r="G81" s="81"/>
      <c r="H81" s="81"/>
      <c r="I81" s="81"/>
      <c r="J81" s="81"/>
    </row>
    <row r="82" spans="2:10">
      <c r="B82" s="81"/>
      <c r="C82" s="81"/>
      <c r="D82" s="81"/>
      <c r="E82" s="81"/>
      <c r="F82" s="81"/>
      <c r="G82" s="81"/>
      <c r="H82" s="81"/>
      <c r="I82" s="81"/>
      <c r="J82" s="81"/>
    </row>
    <row r="83" spans="2:10">
      <c r="B83" s="81"/>
      <c r="C83" s="81"/>
      <c r="D83" s="81"/>
      <c r="E83" s="81"/>
      <c r="F83" s="81"/>
      <c r="G83" s="81"/>
      <c r="H83" s="81"/>
      <c r="I83" s="81"/>
      <c r="J83" s="81"/>
    </row>
    <row r="84" spans="2:10">
      <c r="B84" s="81"/>
      <c r="C84" s="81"/>
      <c r="D84" s="81"/>
      <c r="E84" s="81"/>
      <c r="F84" s="81"/>
      <c r="G84" s="81"/>
      <c r="H84" s="81"/>
      <c r="I84" s="81"/>
      <c r="J84" s="81"/>
    </row>
    <row r="85" spans="2:10">
      <c r="B85" s="81"/>
      <c r="C85" s="81"/>
      <c r="D85" s="81"/>
      <c r="E85" s="81"/>
      <c r="F85" s="81"/>
      <c r="G85" s="81"/>
      <c r="H85" s="81"/>
      <c r="I85" s="81"/>
      <c r="J85" s="81"/>
    </row>
    <row r="86" spans="2:10">
      <c r="B86" s="81"/>
      <c r="C86" s="81"/>
      <c r="D86" s="81"/>
      <c r="E86" s="81"/>
      <c r="F86" s="81"/>
      <c r="G86" s="81"/>
      <c r="H86" s="81"/>
      <c r="I86" s="81"/>
      <c r="J86" s="81"/>
    </row>
    <row r="87" spans="2:10">
      <c r="B87" s="81"/>
      <c r="C87" s="81"/>
      <c r="D87" s="81"/>
      <c r="E87" s="81"/>
      <c r="F87" s="81"/>
      <c r="G87" s="81"/>
      <c r="H87" s="81"/>
      <c r="I87" s="81"/>
      <c r="J87" s="81"/>
    </row>
    <row r="88" spans="2:10">
      <c r="B88" s="81"/>
      <c r="C88" s="81"/>
      <c r="D88" s="81"/>
      <c r="E88" s="81"/>
      <c r="F88" s="81"/>
      <c r="G88" s="81"/>
      <c r="H88" s="81"/>
      <c r="I88" s="81"/>
      <c r="J88" s="81"/>
    </row>
    <row r="89" spans="2:10">
      <c r="B89" s="81"/>
      <c r="C89" s="81"/>
      <c r="D89" s="81"/>
      <c r="E89" s="81"/>
      <c r="F89" s="81"/>
      <c r="G89" s="81"/>
      <c r="H89" s="81"/>
      <c r="I89" s="81"/>
      <c r="J89" s="81"/>
    </row>
    <row r="90" spans="2:10">
      <c r="B90" s="81"/>
      <c r="C90" s="81"/>
      <c r="D90" s="81"/>
      <c r="E90" s="81"/>
      <c r="F90" s="81"/>
      <c r="G90" s="81"/>
      <c r="H90" s="81"/>
      <c r="I90" s="81"/>
      <c r="J90" s="81"/>
    </row>
    <row r="91" spans="2:10">
      <c r="B91" s="81"/>
      <c r="C91" s="81"/>
      <c r="D91" s="81"/>
      <c r="E91" s="81"/>
      <c r="F91" s="81"/>
      <c r="G91" s="81"/>
      <c r="H91" s="81"/>
      <c r="I91" s="81"/>
      <c r="J91" s="81"/>
    </row>
    <row r="92" spans="2:10">
      <c r="B92" s="81"/>
      <c r="C92" s="81"/>
      <c r="D92" s="81"/>
      <c r="E92" s="81"/>
      <c r="F92" s="81"/>
      <c r="G92" s="81"/>
      <c r="H92" s="81"/>
      <c r="I92" s="81"/>
      <c r="J92" s="81"/>
    </row>
    <row r="93" spans="2:10">
      <c r="B93" s="81"/>
      <c r="C93" s="81"/>
      <c r="D93" s="81"/>
      <c r="E93" s="81"/>
      <c r="F93" s="81"/>
      <c r="G93" s="81"/>
      <c r="H93" s="81"/>
      <c r="I93" s="81"/>
      <c r="J93" s="81"/>
    </row>
    <row r="94" spans="2:10">
      <c r="B94" s="81"/>
      <c r="C94" s="81"/>
      <c r="D94" s="81"/>
      <c r="E94" s="81"/>
      <c r="F94" s="81"/>
      <c r="G94" s="81"/>
      <c r="H94" s="81"/>
      <c r="I94" s="81"/>
      <c r="J94" s="81"/>
    </row>
    <row r="95" spans="2:10">
      <c r="B95" s="81"/>
      <c r="C95" s="81"/>
      <c r="D95" s="81"/>
      <c r="E95" s="81"/>
      <c r="F95" s="81"/>
      <c r="G95" s="81"/>
      <c r="H95" s="81"/>
      <c r="I95" s="81"/>
      <c r="J95" s="81"/>
    </row>
    <row r="96" spans="2:10">
      <c r="B96" s="81"/>
      <c r="C96" s="81"/>
      <c r="D96" s="81"/>
      <c r="E96" s="81"/>
      <c r="F96" s="81"/>
      <c r="G96" s="81"/>
      <c r="H96" s="81"/>
      <c r="I96" s="81"/>
      <c r="J96" s="81"/>
    </row>
    <row r="97" spans="2:10">
      <c r="B97" s="81"/>
      <c r="C97" s="81"/>
      <c r="D97" s="81"/>
      <c r="E97" s="81"/>
      <c r="F97" s="81"/>
      <c r="G97" s="81"/>
      <c r="H97" s="81"/>
      <c r="I97" s="81"/>
      <c r="J97" s="81"/>
    </row>
    <row r="98" spans="2:10">
      <c r="B98" s="81"/>
      <c r="C98" s="81"/>
      <c r="D98" s="81"/>
      <c r="E98" s="81"/>
      <c r="F98" s="81"/>
      <c r="G98" s="81"/>
      <c r="H98" s="81"/>
      <c r="I98" s="81"/>
      <c r="J98" s="81"/>
    </row>
    <row r="99" spans="2:10">
      <c r="B99" s="81"/>
      <c r="C99" s="81"/>
      <c r="D99" s="81"/>
      <c r="E99" s="81"/>
      <c r="F99" s="81"/>
      <c r="G99" s="81"/>
      <c r="H99" s="81"/>
      <c r="I99" s="81"/>
      <c r="J99" s="81"/>
    </row>
    <row r="100" spans="2:10">
      <c r="B100" s="81"/>
      <c r="C100" s="81"/>
      <c r="D100" s="81"/>
      <c r="E100" s="81"/>
      <c r="F100" s="81"/>
      <c r="G100" s="81"/>
      <c r="H100" s="81"/>
      <c r="I100" s="81"/>
      <c r="J100" s="81"/>
    </row>
    <row r="101" spans="2:10">
      <c r="B101" s="81"/>
      <c r="C101" s="81"/>
      <c r="D101" s="81"/>
      <c r="E101" s="81"/>
      <c r="F101" s="81"/>
      <c r="G101" s="81"/>
      <c r="H101" s="81"/>
      <c r="I101" s="81"/>
      <c r="J101" s="81"/>
    </row>
    <row r="102" spans="2:10">
      <c r="B102" s="81"/>
      <c r="C102" s="81"/>
      <c r="D102" s="81"/>
      <c r="E102" s="81"/>
      <c r="F102" s="81"/>
      <c r="G102" s="81"/>
      <c r="H102" s="81"/>
      <c r="I102" s="81"/>
      <c r="J102" s="81"/>
    </row>
    <row r="103" spans="2:10">
      <c r="B103" s="81"/>
      <c r="C103" s="81"/>
      <c r="D103" s="81"/>
      <c r="E103" s="81"/>
      <c r="F103" s="81"/>
      <c r="G103" s="81"/>
      <c r="H103" s="81"/>
      <c r="I103" s="81"/>
      <c r="J103" s="81"/>
    </row>
    <row r="104" spans="2:10">
      <c r="B104" s="81"/>
      <c r="C104" s="81"/>
      <c r="D104" s="81"/>
      <c r="E104" s="81"/>
      <c r="F104" s="81"/>
      <c r="G104" s="81"/>
      <c r="H104" s="81"/>
      <c r="I104" s="81"/>
      <c r="J104" s="81"/>
    </row>
    <row r="105" spans="2:10">
      <c r="B105" s="81"/>
      <c r="C105" s="81"/>
      <c r="D105" s="81"/>
      <c r="E105" s="81"/>
      <c r="F105" s="81"/>
      <c r="G105" s="81"/>
      <c r="H105" s="81"/>
      <c r="I105" s="81"/>
      <c r="J105" s="81"/>
    </row>
    <row r="106" spans="2:10">
      <c r="B106" s="81"/>
      <c r="C106" s="81"/>
      <c r="D106" s="81"/>
      <c r="E106" s="81"/>
      <c r="F106" s="81"/>
      <c r="G106" s="81"/>
      <c r="H106" s="81"/>
      <c r="I106" s="81"/>
      <c r="J106" s="81"/>
    </row>
    <row r="107" spans="2:10">
      <c r="B107" s="81"/>
      <c r="C107" s="81"/>
      <c r="D107" s="81"/>
      <c r="E107" s="81"/>
      <c r="F107" s="81"/>
      <c r="G107" s="81"/>
      <c r="H107" s="81"/>
      <c r="I107" s="81"/>
      <c r="J107" s="81"/>
    </row>
    <row r="108" spans="2:10">
      <c r="B108" s="81"/>
      <c r="C108" s="81"/>
      <c r="D108" s="81"/>
      <c r="E108" s="81"/>
      <c r="F108" s="81"/>
      <c r="G108" s="81"/>
      <c r="H108" s="81"/>
      <c r="I108" s="81"/>
      <c r="J108" s="81"/>
    </row>
    <row r="109" spans="2:10">
      <c r="B109" s="81"/>
      <c r="C109" s="81"/>
      <c r="D109" s="81"/>
      <c r="E109" s="81"/>
      <c r="F109" s="81"/>
      <c r="G109" s="81"/>
      <c r="H109" s="81"/>
      <c r="I109" s="81"/>
      <c r="J109" s="81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185</v>
      </c>
      <c r="C1" s="80" t="s" vm="1">
        <v>258</v>
      </c>
    </row>
    <row r="2" spans="2:60">
      <c r="B2" s="58" t="s">
        <v>184</v>
      </c>
      <c r="C2" s="80" t="s">
        <v>259</v>
      </c>
    </row>
    <row r="3" spans="2:60">
      <c r="B3" s="58" t="s">
        <v>186</v>
      </c>
      <c r="C3" s="80" t="s">
        <v>260</v>
      </c>
    </row>
    <row r="4" spans="2:60">
      <c r="B4" s="58" t="s">
        <v>187</v>
      </c>
      <c r="C4" s="80">
        <v>2208</v>
      </c>
    </row>
    <row r="6" spans="2:60" ht="26.25" customHeight="1">
      <c r="B6" s="161" t="s">
        <v>220</v>
      </c>
      <c r="C6" s="162"/>
      <c r="D6" s="162"/>
      <c r="E6" s="162"/>
      <c r="F6" s="162"/>
      <c r="G6" s="162"/>
      <c r="H6" s="162"/>
      <c r="I6" s="162"/>
      <c r="J6" s="162"/>
      <c r="K6" s="163"/>
    </row>
    <row r="7" spans="2:60" s="3" customFormat="1" ht="66">
      <c r="B7" s="61" t="s">
        <v>121</v>
      </c>
      <c r="C7" s="61" t="s">
        <v>122</v>
      </c>
      <c r="D7" s="61" t="s">
        <v>15</v>
      </c>
      <c r="E7" s="61" t="s">
        <v>16</v>
      </c>
      <c r="F7" s="61" t="s">
        <v>58</v>
      </c>
      <c r="G7" s="61" t="s">
        <v>105</v>
      </c>
      <c r="H7" s="61" t="s">
        <v>54</v>
      </c>
      <c r="I7" s="61" t="s">
        <v>114</v>
      </c>
      <c r="J7" s="61" t="s">
        <v>188</v>
      </c>
      <c r="K7" s="61" t="s">
        <v>189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245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7"/>
      <c r="C11" s="81"/>
      <c r="D11" s="81"/>
      <c r="E11" s="81"/>
      <c r="F11" s="81"/>
      <c r="G11" s="81"/>
      <c r="H11" s="81"/>
      <c r="I11" s="81"/>
      <c r="J11" s="81"/>
      <c r="K11" s="81"/>
    </row>
    <row r="12" spans="2:60">
      <c r="B12" s="117"/>
      <c r="C12" s="81"/>
      <c r="D12" s="81"/>
      <c r="E12" s="81"/>
      <c r="F12" s="81"/>
      <c r="G12" s="81"/>
      <c r="H12" s="81"/>
      <c r="I12" s="81"/>
      <c r="J12" s="81"/>
      <c r="K12" s="8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1"/>
      <c r="C13" s="81"/>
      <c r="D13" s="81"/>
      <c r="E13" s="81"/>
      <c r="F13" s="81"/>
      <c r="G13" s="81"/>
      <c r="H13" s="81"/>
      <c r="I13" s="81"/>
      <c r="J13" s="81"/>
      <c r="K13" s="8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1"/>
      <c r="C14" s="81"/>
      <c r="D14" s="81"/>
      <c r="E14" s="81"/>
      <c r="F14" s="81"/>
      <c r="G14" s="81"/>
      <c r="H14" s="81"/>
      <c r="I14" s="81"/>
      <c r="J14" s="81"/>
      <c r="K14" s="81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1"/>
      <c r="C17" s="81"/>
      <c r="D17" s="81"/>
      <c r="E17" s="81"/>
      <c r="F17" s="81"/>
      <c r="G17" s="81"/>
      <c r="H17" s="81"/>
      <c r="I17" s="81"/>
      <c r="J17" s="81"/>
      <c r="K17" s="81"/>
    </row>
    <row r="18" spans="2:11">
      <c r="B18" s="81"/>
      <c r="C18" s="81"/>
      <c r="D18" s="81"/>
      <c r="E18" s="81"/>
      <c r="F18" s="81"/>
      <c r="G18" s="81"/>
      <c r="H18" s="81"/>
      <c r="I18" s="81"/>
      <c r="J18" s="81"/>
      <c r="K18" s="81"/>
    </row>
    <row r="19" spans="2:1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1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1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1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1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1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1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1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1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1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1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1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1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E19" sqref="E19"/>
    </sheetView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41.7109375" style="1" bestFit="1" customWidth="1"/>
    <col min="4" max="4" width="4.7109375" style="1" bestFit="1" customWidth="1"/>
    <col min="5" max="5" width="11.140625" style="1" bestFit="1" customWidth="1"/>
    <col min="6" max="6" width="6.85546875" style="1" bestFit="1" customWidth="1"/>
    <col min="7" max="7" width="9" style="1" bestFit="1" customWidth="1"/>
    <col min="8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185</v>
      </c>
      <c r="C1" s="80" t="s" vm="1">
        <v>258</v>
      </c>
    </row>
    <row r="2" spans="2:60">
      <c r="B2" s="58" t="s">
        <v>184</v>
      </c>
      <c r="C2" s="80" t="s">
        <v>259</v>
      </c>
    </row>
    <row r="3" spans="2:60">
      <c r="B3" s="58" t="s">
        <v>186</v>
      </c>
      <c r="C3" s="80" t="s">
        <v>260</v>
      </c>
    </row>
    <row r="4" spans="2:60">
      <c r="B4" s="58" t="s">
        <v>187</v>
      </c>
      <c r="C4" s="80">
        <v>2208</v>
      </c>
    </row>
    <row r="6" spans="2:60" ht="26.25" customHeight="1">
      <c r="B6" s="161" t="s">
        <v>221</v>
      </c>
      <c r="C6" s="162"/>
      <c r="D6" s="162"/>
      <c r="E6" s="162"/>
      <c r="F6" s="162"/>
      <c r="G6" s="162"/>
      <c r="H6" s="162"/>
      <c r="I6" s="162"/>
      <c r="J6" s="162"/>
      <c r="K6" s="163"/>
    </row>
    <row r="7" spans="2:60" s="3" customFormat="1" ht="63">
      <c r="B7" s="61" t="s">
        <v>121</v>
      </c>
      <c r="C7" s="63" t="s">
        <v>46</v>
      </c>
      <c r="D7" s="63" t="s">
        <v>15</v>
      </c>
      <c r="E7" s="63" t="s">
        <v>16</v>
      </c>
      <c r="F7" s="63" t="s">
        <v>58</v>
      </c>
      <c r="G7" s="63" t="s">
        <v>105</v>
      </c>
      <c r="H7" s="63" t="s">
        <v>54</v>
      </c>
      <c r="I7" s="63" t="s">
        <v>114</v>
      </c>
      <c r="J7" s="63" t="s">
        <v>188</v>
      </c>
      <c r="K7" s="65" t="s">
        <v>189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245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20" t="s">
        <v>57</v>
      </c>
      <c r="C10" s="121"/>
      <c r="D10" s="121"/>
      <c r="E10" s="121"/>
      <c r="F10" s="121"/>
      <c r="G10" s="121"/>
      <c r="H10" s="123">
        <v>0.8963000000000001</v>
      </c>
      <c r="I10" s="122">
        <v>1.2524399999999998</v>
      </c>
      <c r="J10" s="123">
        <v>1</v>
      </c>
      <c r="K10" s="123">
        <f>I10/'סכום נכסי הקרן'!$C$42</f>
        <v>1.0175959187026894E-5</v>
      </c>
      <c r="L10" s="142"/>
      <c r="M10" s="142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98"/>
    </row>
    <row r="11" spans="2:60" s="98" customFormat="1" ht="21" customHeight="1">
      <c r="B11" s="124" t="s">
        <v>238</v>
      </c>
      <c r="C11" s="121"/>
      <c r="D11" s="121"/>
      <c r="E11" s="121"/>
      <c r="F11" s="121"/>
      <c r="G11" s="121"/>
      <c r="H11" s="123">
        <v>0.8963000000000001</v>
      </c>
      <c r="I11" s="122">
        <v>1.2524399999999998</v>
      </c>
      <c r="J11" s="123">
        <v>1</v>
      </c>
      <c r="K11" s="123">
        <f>I11/'סכום נכסי הקרן'!$C$42</f>
        <v>1.0175959187026894E-5</v>
      </c>
      <c r="L11" s="142"/>
      <c r="M11" s="142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2:60">
      <c r="B12" s="85" t="s">
        <v>1052</v>
      </c>
      <c r="C12" s="82" t="s">
        <v>1053</v>
      </c>
      <c r="D12" s="82" t="s">
        <v>641</v>
      </c>
      <c r="E12" s="82" t="s">
        <v>300</v>
      </c>
      <c r="F12" s="96">
        <v>6.7750000000000005E-2</v>
      </c>
      <c r="G12" s="95" t="s">
        <v>170</v>
      </c>
      <c r="H12" s="90">
        <v>0.8963000000000001</v>
      </c>
      <c r="I12" s="89">
        <v>1.2524399999999998</v>
      </c>
      <c r="J12" s="90">
        <v>1</v>
      </c>
      <c r="K12" s="90">
        <f>I12/'סכום נכסי הקרן'!$C$42</f>
        <v>1.0175959187026894E-5</v>
      </c>
      <c r="L12" s="142"/>
      <c r="M12" s="14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7"/>
      <c r="C13" s="82"/>
      <c r="D13" s="82"/>
      <c r="E13" s="82"/>
      <c r="F13" s="82"/>
      <c r="G13" s="82"/>
      <c r="H13" s="90"/>
      <c r="I13" s="82"/>
      <c r="J13" s="90"/>
      <c r="K13" s="82"/>
      <c r="L13" s="142"/>
      <c r="M13" s="14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142"/>
      <c r="M14" s="142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142"/>
      <c r="M15" s="14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7"/>
      <c r="C16" s="81"/>
      <c r="D16" s="81"/>
      <c r="E16" s="81"/>
      <c r="F16" s="81"/>
      <c r="G16" s="81"/>
      <c r="H16" s="81"/>
      <c r="I16" s="81"/>
      <c r="J16" s="81"/>
      <c r="K16" s="8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7"/>
      <c r="C17" s="81"/>
      <c r="D17" s="81"/>
      <c r="E17" s="81"/>
      <c r="F17" s="81"/>
      <c r="G17" s="81"/>
      <c r="H17" s="81"/>
      <c r="I17" s="81"/>
      <c r="J17" s="81"/>
      <c r="K17" s="81"/>
    </row>
    <row r="18" spans="2:11">
      <c r="B18" s="81"/>
      <c r="C18" s="81"/>
      <c r="D18" s="81"/>
      <c r="E18" s="81"/>
      <c r="F18" s="81"/>
      <c r="G18" s="81"/>
      <c r="H18" s="81"/>
      <c r="I18" s="81"/>
      <c r="J18" s="81"/>
      <c r="K18" s="81"/>
    </row>
    <row r="19" spans="2:1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1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1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1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1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1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1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1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1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1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1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1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1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B111" s="81"/>
      <c r="C111" s="81"/>
      <c r="D111" s="81"/>
      <c r="E111" s="81"/>
      <c r="F111" s="81"/>
      <c r="G111" s="81"/>
      <c r="H111" s="81"/>
      <c r="I111" s="81"/>
      <c r="J111" s="81"/>
      <c r="K111" s="81"/>
    </row>
    <row r="112" spans="2:11">
      <c r="B112" s="81"/>
      <c r="C112" s="81"/>
      <c r="D112" s="81"/>
      <c r="E112" s="81"/>
      <c r="F112" s="81"/>
      <c r="G112" s="81"/>
      <c r="H112" s="81"/>
      <c r="I112" s="81"/>
      <c r="J112" s="81"/>
      <c r="K112" s="81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A1:P103"/>
  <sheetViews>
    <sheetView rightToLeft="1" workbookViewId="0">
      <selection activeCell="O14" sqref="O14"/>
    </sheetView>
  </sheetViews>
  <sheetFormatPr defaultColWidth="9.140625" defaultRowHeight="18"/>
  <cols>
    <col min="1" max="1" width="8.28515625" style="1" customWidth="1"/>
    <col min="2" max="2" width="41.7109375" style="2" bestFit="1" customWidth="1"/>
    <col min="3" max="3" width="41.7109375" style="1" bestFit="1" customWidth="1"/>
    <col min="4" max="4" width="11.85546875" style="1" customWidth="1"/>
    <col min="5" max="16384" width="9.140625" style="1"/>
  </cols>
  <sheetData>
    <row r="1" spans="1:16">
      <c r="B1" s="58" t="s">
        <v>185</v>
      </c>
      <c r="C1" s="80" t="s" vm="1">
        <v>258</v>
      </c>
    </row>
    <row r="2" spans="1:16">
      <c r="B2" s="58" t="s">
        <v>184</v>
      </c>
      <c r="C2" s="80" t="s">
        <v>259</v>
      </c>
    </row>
    <row r="3" spans="1:16">
      <c r="B3" s="58" t="s">
        <v>186</v>
      </c>
      <c r="C3" s="80" t="s">
        <v>260</v>
      </c>
    </row>
    <row r="4" spans="1:16">
      <c r="B4" s="58" t="s">
        <v>187</v>
      </c>
      <c r="C4" s="80">
        <v>2208</v>
      </c>
    </row>
    <row r="6" spans="1:16" ht="26.25" customHeight="1">
      <c r="B6" s="161" t="s">
        <v>222</v>
      </c>
      <c r="C6" s="162"/>
      <c r="D6" s="163"/>
    </row>
    <row r="7" spans="1:16" s="3" customFormat="1" ht="31.5">
      <c r="B7" s="61" t="s">
        <v>121</v>
      </c>
      <c r="C7" s="66" t="s">
        <v>111</v>
      </c>
      <c r="D7" s="67" t="s">
        <v>110</v>
      </c>
    </row>
    <row r="8" spans="1:16" s="3" customFormat="1">
      <c r="B8" s="16"/>
      <c r="C8" s="33" t="s">
        <v>245</v>
      </c>
      <c r="D8" s="18" t="s">
        <v>22</v>
      </c>
    </row>
    <row r="9" spans="1:16" s="4" customFormat="1" ht="18" customHeight="1">
      <c r="B9" s="19"/>
      <c r="C9" s="20" t="s">
        <v>1</v>
      </c>
      <c r="D9" s="21" t="s">
        <v>2</v>
      </c>
    </row>
    <row r="10" spans="1:16" s="4" customFormat="1" ht="18" customHeight="1">
      <c r="B10" s="129" t="s">
        <v>1072</v>
      </c>
      <c r="C10" s="134">
        <f>C11+C26</f>
        <v>3703.0111204339992</v>
      </c>
      <c r="D10" s="81"/>
    </row>
    <row r="11" spans="1:16">
      <c r="B11" s="129" t="s">
        <v>27</v>
      </c>
      <c r="C11" s="134">
        <f>SUM(C12:C24)</f>
        <v>1153.9469560750556</v>
      </c>
      <c r="D11" s="81"/>
    </row>
    <row r="12" spans="1:16">
      <c r="B12" s="130" t="s">
        <v>1069</v>
      </c>
      <c r="C12" s="131">
        <v>37.958037858968318</v>
      </c>
      <c r="D12" s="132">
        <v>47467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B13" s="130" t="s">
        <v>1056</v>
      </c>
      <c r="C13" s="131">
        <v>67.661945123152719</v>
      </c>
      <c r="D13" s="132">
        <v>46132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B14" s="130" t="s">
        <v>961</v>
      </c>
      <c r="C14" s="131">
        <v>115.70051677373529</v>
      </c>
      <c r="D14" s="132">
        <v>46631</v>
      </c>
    </row>
    <row r="15" spans="1:16">
      <c r="A15" s="135"/>
      <c r="B15" s="130" t="s">
        <v>1079</v>
      </c>
      <c r="C15" s="131">
        <v>304.14267784084905</v>
      </c>
      <c r="D15" s="132">
        <v>46100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135"/>
      <c r="B16" s="130" t="s">
        <v>1080</v>
      </c>
      <c r="C16" s="131">
        <v>59.936349999999997</v>
      </c>
      <c r="D16" s="132">
        <v>43830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4">
      <c r="A17" s="135"/>
      <c r="B17" s="130" t="s">
        <v>1081</v>
      </c>
      <c r="C17" s="131">
        <v>51.297416359592546</v>
      </c>
      <c r="D17" s="132">
        <v>43824</v>
      </c>
    </row>
    <row r="18" spans="1:4">
      <c r="A18" s="135"/>
      <c r="B18" s="130" t="s">
        <v>1082</v>
      </c>
      <c r="C18" s="131">
        <v>126.97075597790622</v>
      </c>
      <c r="D18" s="132">
        <v>44246</v>
      </c>
    </row>
    <row r="19" spans="1:4">
      <c r="A19" s="135"/>
      <c r="B19" s="130" t="s">
        <v>1083</v>
      </c>
      <c r="C19" s="131">
        <v>1.6862999999999999</v>
      </c>
      <c r="D19" s="132">
        <v>43948</v>
      </c>
    </row>
    <row r="20" spans="1:4">
      <c r="A20" s="135"/>
      <c r="B20" s="130" t="s">
        <v>1084</v>
      </c>
      <c r="C20" s="131">
        <v>25.247994409412122</v>
      </c>
      <c r="D20" s="132">
        <v>44739</v>
      </c>
    </row>
    <row r="21" spans="1:4">
      <c r="A21" s="135"/>
      <c r="B21" s="130" t="s">
        <v>1085</v>
      </c>
      <c r="C21" s="131">
        <v>28.74211</v>
      </c>
      <c r="D21" s="132">
        <v>43908</v>
      </c>
    </row>
    <row r="22" spans="1:4">
      <c r="A22" s="135"/>
      <c r="B22" s="130" t="s">
        <v>1078</v>
      </c>
      <c r="C22" s="131">
        <v>10.124563348102427</v>
      </c>
      <c r="D22" s="132">
        <v>44926</v>
      </c>
    </row>
    <row r="23" spans="1:4">
      <c r="A23" s="135"/>
      <c r="B23" s="130" t="s">
        <v>1086</v>
      </c>
      <c r="C23" s="131">
        <v>178.50002469604217</v>
      </c>
      <c r="D23" s="132">
        <v>44739</v>
      </c>
    </row>
    <row r="24" spans="1:4">
      <c r="A24" s="135"/>
      <c r="B24" s="130" t="s">
        <v>1077</v>
      </c>
      <c r="C24" s="131">
        <v>145.97826368729471</v>
      </c>
      <c r="D24" s="132">
        <v>44255</v>
      </c>
    </row>
    <row r="25" spans="1:4">
      <c r="B25" s="130"/>
      <c r="C25" s="81"/>
      <c r="D25" s="81"/>
    </row>
    <row r="26" spans="1:4">
      <c r="B26" s="133" t="s">
        <v>1076</v>
      </c>
      <c r="C26" s="134">
        <f>SUM(C27:C54)</f>
        <v>2549.0641643589433</v>
      </c>
      <c r="D26" s="81"/>
    </row>
    <row r="27" spans="1:4">
      <c r="B27" s="130" t="s">
        <v>1067</v>
      </c>
      <c r="C27" s="131">
        <v>219.88328139665151</v>
      </c>
      <c r="D27" s="132">
        <v>46601</v>
      </c>
    </row>
    <row r="28" spans="1:4">
      <c r="B28" s="130" t="s">
        <v>1073</v>
      </c>
      <c r="C28" s="131">
        <v>116.33685373692683</v>
      </c>
      <c r="D28" s="132">
        <v>44429</v>
      </c>
    </row>
    <row r="29" spans="1:4">
      <c r="B29" s="130" t="s">
        <v>1063</v>
      </c>
      <c r="C29" s="131">
        <v>168.00398225054226</v>
      </c>
      <c r="D29" s="132">
        <v>45382</v>
      </c>
    </row>
    <row r="30" spans="1:4">
      <c r="B30" s="130" t="s">
        <v>1057</v>
      </c>
      <c r="C30" s="131">
        <v>215.22909523973391</v>
      </c>
      <c r="D30" s="132">
        <v>44722</v>
      </c>
    </row>
    <row r="31" spans="1:4">
      <c r="B31" s="130" t="s">
        <v>1062</v>
      </c>
      <c r="C31" s="131">
        <v>159.87178455740587</v>
      </c>
      <c r="D31" s="132">
        <v>46012</v>
      </c>
    </row>
    <row r="32" spans="1:4">
      <c r="B32" s="130" t="s">
        <v>973</v>
      </c>
      <c r="C32" s="131">
        <v>12.874644999999999</v>
      </c>
      <c r="D32" s="132">
        <v>46199</v>
      </c>
    </row>
    <row r="33" spans="2:4">
      <c r="B33" s="130" t="s">
        <v>1059</v>
      </c>
      <c r="C33" s="131">
        <v>118.69178329836352</v>
      </c>
      <c r="D33" s="132">
        <v>47026</v>
      </c>
    </row>
    <row r="34" spans="2:4">
      <c r="B34" s="130" t="s">
        <v>1065</v>
      </c>
      <c r="C34" s="131">
        <v>34.706073248563939</v>
      </c>
      <c r="D34" s="132">
        <v>46201</v>
      </c>
    </row>
    <row r="35" spans="2:4">
      <c r="B35" s="130" t="s">
        <v>979</v>
      </c>
      <c r="C35" s="131">
        <v>-8.7308383496806675E-3</v>
      </c>
      <c r="D35" s="132">
        <v>46938</v>
      </c>
    </row>
    <row r="36" spans="2:4">
      <c r="B36" s="130" t="s">
        <v>1058</v>
      </c>
      <c r="C36" s="131">
        <v>92.390191183655162</v>
      </c>
      <c r="D36" s="132">
        <v>46938</v>
      </c>
    </row>
    <row r="37" spans="2:4">
      <c r="B37" s="130" t="s">
        <v>980</v>
      </c>
      <c r="C37" s="131">
        <v>39.391643416187989</v>
      </c>
      <c r="D37" s="132">
        <v>46201</v>
      </c>
    </row>
    <row r="38" spans="2:4">
      <c r="B38" s="130" t="s">
        <v>963</v>
      </c>
      <c r="C38" s="131">
        <v>120.70870194077423</v>
      </c>
      <c r="D38" s="132">
        <v>47262</v>
      </c>
    </row>
    <row r="39" spans="2:4">
      <c r="B39" s="130" t="s">
        <v>1068</v>
      </c>
      <c r="C39" s="131">
        <v>214.00991409199997</v>
      </c>
      <c r="D39" s="132">
        <v>45485</v>
      </c>
    </row>
    <row r="40" spans="2:4">
      <c r="B40" s="130" t="s">
        <v>1075</v>
      </c>
      <c r="C40" s="131">
        <v>11.290230833156219</v>
      </c>
      <c r="D40" s="132">
        <v>46663</v>
      </c>
    </row>
    <row r="41" spans="2:4">
      <c r="B41" s="130" t="s">
        <v>982</v>
      </c>
      <c r="C41" s="131">
        <v>35.249473500000001</v>
      </c>
      <c r="D41" s="132">
        <v>46201</v>
      </c>
    </row>
    <row r="42" spans="2:4">
      <c r="B42" s="130" t="s">
        <v>983</v>
      </c>
      <c r="C42" s="131">
        <v>157.29930292399996</v>
      </c>
      <c r="D42" s="132">
        <v>45710</v>
      </c>
    </row>
    <row r="43" spans="2:4">
      <c r="B43" s="130" t="s">
        <v>987</v>
      </c>
      <c r="C43" s="131">
        <v>0.12241922699999983</v>
      </c>
      <c r="D43" s="132">
        <v>46938</v>
      </c>
    </row>
    <row r="44" spans="2:4">
      <c r="B44" s="130" t="s">
        <v>988</v>
      </c>
      <c r="C44" s="131">
        <v>0.169214</v>
      </c>
      <c r="D44" s="132">
        <v>46938</v>
      </c>
    </row>
    <row r="45" spans="2:4">
      <c r="B45" s="130" t="s">
        <v>1064</v>
      </c>
      <c r="C45" s="131">
        <v>184.96654358094003</v>
      </c>
      <c r="D45" s="132">
        <v>46201</v>
      </c>
    </row>
    <row r="46" spans="2:4">
      <c r="B46" s="130" t="s">
        <v>1070</v>
      </c>
      <c r="C46" s="131">
        <v>0.19220899999999974</v>
      </c>
      <c r="D46" s="132">
        <v>46938</v>
      </c>
    </row>
    <row r="47" spans="2:4">
      <c r="B47" s="130" t="s">
        <v>991</v>
      </c>
      <c r="C47" s="131">
        <v>14.528824999999998</v>
      </c>
      <c r="D47" s="132">
        <v>46938</v>
      </c>
    </row>
    <row r="48" spans="2:4">
      <c r="B48" s="130" t="s">
        <v>1071</v>
      </c>
      <c r="C48" s="131">
        <v>237.96404949999996</v>
      </c>
      <c r="D48" s="132">
        <v>47992</v>
      </c>
    </row>
    <row r="49" spans="2:4">
      <c r="B49" s="130" t="s">
        <v>1061</v>
      </c>
      <c r="C49" s="131">
        <v>78.600646572223766</v>
      </c>
      <c r="D49" s="132">
        <v>46722</v>
      </c>
    </row>
    <row r="50" spans="2:4">
      <c r="B50" s="130" t="s">
        <v>993</v>
      </c>
      <c r="C50" s="131">
        <v>-0.20292571899999978</v>
      </c>
      <c r="D50" s="132">
        <v>46938</v>
      </c>
    </row>
    <row r="51" spans="2:4">
      <c r="B51" s="130" t="s">
        <v>1074</v>
      </c>
      <c r="C51" s="131">
        <v>86.446112972357824</v>
      </c>
      <c r="D51" s="132">
        <v>47031</v>
      </c>
    </row>
    <row r="52" spans="2:4">
      <c r="B52" s="130" t="s">
        <v>1055</v>
      </c>
      <c r="C52" s="131">
        <v>53.93393001776198</v>
      </c>
      <c r="D52" s="132">
        <v>46054</v>
      </c>
    </row>
    <row r="53" spans="2:4">
      <c r="B53" s="130" t="s">
        <v>1060</v>
      </c>
      <c r="C53" s="131">
        <v>53.084881928048119</v>
      </c>
      <c r="D53" s="132">
        <v>47102</v>
      </c>
    </row>
    <row r="54" spans="2:4">
      <c r="B54" s="130" t="s">
        <v>1066</v>
      </c>
      <c r="C54" s="131">
        <v>123.33003249999999</v>
      </c>
      <c r="D54" s="132">
        <v>46482</v>
      </c>
    </row>
    <row r="55" spans="2:4">
      <c r="B55" s="81"/>
      <c r="C55" s="81"/>
      <c r="D55" s="81"/>
    </row>
    <row r="56" spans="2:4">
      <c r="B56" s="81"/>
      <c r="C56" s="81"/>
      <c r="D56" s="81"/>
    </row>
    <row r="57" spans="2:4">
      <c r="B57" s="81"/>
      <c r="C57" s="81"/>
      <c r="D57" s="81"/>
    </row>
    <row r="58" spans="2:4">
      <c r="B58" s="81"/>
      <c r="C58" s="81"/>
      <c r="D58" s="81"/>
    </row>
    <row r="59" spans="2:4">
      <c r="B59" s="81"/>
      <c r="C59" s="81"/>
      <c r="D59" s="81"/>
    </row>
    <row r="60" spans="2:4">
      <c r="B60" s="81"/>
      <c r="C60" s="81"/>
      <c r="D60" s="81"/>
    </row>
    <row r="61" spans="2:4">
      <c r="B61" s="81"/>
      <c r="C61" s="81"/>
      <c r="D61" s="81"/>
    </row>
    <row r="62" spans="2:4">
      <c r="B62" s="81"/>
      <c r="C62" s="81"/>
      <c r="D62" s="81"/>
    </row>
    <row r="63" spans="2:4">
      <c r="B63" s="81"/>
      <c r="C63" s="81"/>
      <c r="D63" s="81"/>
    </row>
    <row r="64" spans="2:4">
      <c r="B64" s="81"/>
      <c r="C64" s="81"/>
      <c r="D64" s="81"/>
    </row>
    <row r="65" spans="2:4">
      <c r="B65" s="81"/>
      <c r="C65" s="81"/>
      <c r="D65" s="81"/>
    </row>
    <row r="66" spans="2:4">
      <c r="B66" s="81"/>
      <c r="C66" s="81"/>
      <c r="D66" s="81"/>
    </row>
    <row r="67" spans="2:4">
      <c r="B67" s="81"/>
      <c r="C67" s="81"/>
      <c r="D67" s="81"/>
    </row>
    <row r="68" spans="2:4">
      <c r="B68" s="81"/>
      <c r="C68" s="81"/>
      <c r="D68" s="81"/>
    </row>
    <row r="69" spans="2:4">
      <c r="B69" s="81"/>
      <c r="C69" s="81"/>
      <c r="D69" s="81"/>
    </row>
    <row r="70" spans="2:4">
      <c r="B70" s="81"/>
      <c r="C70" s="81"/>
      <c r="D70" s="81"/>
    </row>
    <row r="71" spans="2:4">
      <c r="B71" s="81"/>
      <c r="C71" s="81"/>
      <c r="D71" s="81"/>
    </row>
    <row r="72" spans="2:4">
      <c r="B72" s="81"/>
      <c r="C72" s="81"/>
      <c r="D72" s="81"/>
    </row>
    <row r="73" spans="2:4">
      <c r="B73" s="81"/>
      <c r="C73" s="81"/>
      <c r="D73" s="81"/>
    </row>
    <row r="74" spans="2:4">
      <c r="B74" s="81"/>
      <c r="C74" s="81"/>
      <c r="D74" s="81"/>
    </row>
    <row r="75" spans="2:4">
      <c r="B75" s="81"/>
      <c r="C75" s="81"/>
      <c r="D75" s="81"/>
    </row>
    <row r="76" spans="2:4">
      <c r="B76" s="81"/>
      <c r="C76" s="81"/>
      <c r="D76" s="81"/>
    </row>
    <row r="77" spans="2:4">
      <c r="B77" s="81"/>
      <c r="C77" s="81"/>
      <c r="D77" s="81"/>
    </row>
    <row r="78" spans="2:4">
      <c r="B78" s="81"/>
      <c r="C78" s="81"/>
      <c r="D78" s="81"/>
    </row>
    <row r="79" spans="2:4">
      <c r="B79" s="81"/>
      <c r="C79" s="81"/>
      <c r="D79" s="81"/>
    </row>
    <row r="80" spans="2:4">
      <c r="B80" s="81"/>
      <c r="C80" s="81"/>
      <c r="D80" s="81"/>
    </row>
    <row r="81" spans="2:4">
      <c r="B81" s="81"/>
      <c r="C81" s="81"/>
      <c r="D81" s="81"/>
    </row>
    <row r="82" spans="2:4">
      <c r="B82" s="81"/>
      <c r="C82" s="81"/>
      <c r="D82" s="81"/>
    </row>
    <row r="83" spans="2:4">
      <c r="B83" s="81"/>
      <c r="C83" s="81"/>
      <c r="D83" s="81"/>
    </row>
    <row r="84" spans="2:4">
      <c r="B84" s="81"/>
      <c r="C84" s="81"/>
      <c r="D84" s="81"/>
    </row>
    <row r="85" spans="2:4">
      <c r="B85" s="81"/>
      <c r="C85" s="81"/>
      <c r="D85" s="81"/>
    </row>
    <row r="86" spans="2:4">
      <c r="B86" s="81"/>
      <c r="C86" s="81"/>
      <c r="D86" s="81"/>
    </row>
    <row r="87" spans="2:4">
      <c r="B87" s="81"/>
      <c r="C87" s="81"/>
      <c r="D87" s="81"/>
    </row>
    <row r="88" spans="2:4">
      <c r="B88" s="81"/>
      <c r="C88" s="81"/>
      <c r="D88" s="81"/>
    </row>
    <row r="89" spans="2:4">
      <c r="B89" s="81"/>
      <c r="C89" s="81"/>
      <c r="D89" s="81"/>
    </row>
    <row r="90" spans="2:4">
      <c r="B90" s="81"/>
      <c r="C90" s="81"/>
      <c r="D90" s="81"/>
    </row>
    <row r="91" spans="2:4">
      <c r="B91" s="81"/>
      <c r="C91" s="81"/>
      <c r="D91" s="81"/>
    </row>
    <row r="92" spans="2:4">
      <c r="B92" s="81"/>
      <c r="C92" s="81"/>
      <c r="D92" s="81"/>
    </row>
    <row r="93" spans="2:4">
      <c r="B93" s="81"/>
      <c r="C93" s="81"/>
      <c r="D93" s="81"/>
    </row>
    <row r="94" spans="2:4">
      <c r="B94" s="81"/>
      <c r="C94" s="81"/>
      <c r="D94" s="81"/>
    </row>
    <row r="95" spans="2:4">
      <c r="B95" s="81"/>
      <c r="C95" s="81"/>
      <c r="D95" s="81"/>
    </row>
    <row r="96" spans="2:4">
      <c r="B96" s="81"/>
      <c r="C96" s="81"/>
      <c r="D96" s="81"/>
    </row>
    <row r="97" spans="2:4">
      <c r="B97" s="81"/>
      <c r="C97" s="81"/>
      <c r="D97" s="81"/>
    </row>
    <row r="98" spans="2:4">
      <c r="B98" s="81"/>
      <c r="C98" s="81"/>
      <c r="D98" s="81"/>
    </row>
    <row r="99" spans="2:4">
      <c r="B99" s="81"/>
      <c r="C99" s="81"/>
      <c r="D99" s="81"/>
    </row>
    <row r="100" spans="2:4">
      <c r="B100" s="81"/>
      <c r="C100" s="81"/>
      <c r="D100" s="81"/>
    </row>
    <row r="101" spans="2:4">
      <c r="B101" s="81"/>
      <c r="C101" s="81"/>
      <c r="D101" s="81"/>
    </row>
    <row r="102" spans="2:4">
      <c r="B102" s="81"/>
      <c r="C102" s="81"/>
      <c r="D102" s="81"/>
    </row>
    <row r="103" spans="2:4">
      <c r="B103" s="81"/>
      <c r="C103" s="81"/>
      <c r="D103" s="81"/>
    </row>
  </sheetData>
  <sheetProtection sheet="1" objects="1" scenarios="1"/>
  <mergeCells count="1">
    <mergeCell ref="B6:D6"/>
  </mergeCells>
  <phoneticPr fontId="3" type="noConversion"/>
  <conditionalFormatting sqref="B27:B54 B10:B14">
    <cfRule type="cellIs" dxfId="2" priority="6" operator="equal">
      <formula>"NR3"</formula>
    </cfRule>
  </conditionalFormatting>
  <conditionalFormatting sqref="B25">
    <cfRule type="cellIs" dxfId="1" priority="4" operator="equal">
      <formula>"NR3"</formula>
    </cfRule>
  </conditionalFormatting>
  <conditionalFormatting sqref="B15:B24">
    <cfRule type="cellIs" dxfId="0" priority="2" operator="equal">
      <formula>"NR3"</formula>
    </cfRule>
  </conditionalFormatting>
  <dataValidations count="1">
    <dataValidation allowBlank="1" showInputMessage="1" showErrorMessage="1" sqref="C5:C11 B1:B11 B32:D1048576 B12:C31 D1:D31 A1:A1048576 E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185</v>
      </c>
      <c r="C1" s="80" t="s" vm="1">
        <v>258</v>
      </c>
    </row>
    <row r="2" spans="2:18">
      <c r="B2" s="58" t="s">
        <v>184</v>
      </c>
      <c r="C2" s="80" t="s">
        <v>259</v>
      </c>
    </row>
    <row r="3" spans="2:18">
      <c r="B3" s="58" t="s">
        <v>186</v>
      </c>
      <c r="C3" s="80" t="s">
        <v>260</v>
      </c>
    </row>
    <row r="4" spans="2:18">
      <c r="B4" s="58" t="s">
        <v>187</v>
      </c>
      <c r="C4" s="80">
        <v>2208</v>
      </c>
    </row>
    <row r="6" spans="2:18" ht="26.25" customHeight="1">
      <c r="B6" s="161" t="s">
        <v>225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3"/>
    </row>
    <row r="7" spans="2:18" s="3" customFormat="1" ht="78.75">
      <c r="B7" s="23" t="s">
        <v>121</v>
      </c>
      <c r="C7" s="31" t="s">
        <v>46</v>
      </c>
      <c r="D7" s="31" t="s">
        <v>66</v>
      </c>
      <c r="E7" s="31" t="s">
        <v>15</v>
      </c>
      <c r="F7" s="31" t="s">
        <v>67</v>
      </c>
      <c r="G7" s="31" t="s">
        <v>106</v>
      </c>
      <c r="H7" s="31" t="s">
        <v>18</v>
      </c>
      <c r="I7" s="31" t="s">
        <v>105</v>
      </c>
      <c r="J7" s="31" t="s">
        <v>17</v>
      </c>
      <c r="K7" s="31" t="s">
        <v>223</v>
      </c>
      <c r="L7" s="31" t="s">
        <v>247</v>
      </c>
      <c r="M7" s="31" t="s">
        <v>224</v>
      </c>
      <c r="N7" s="31" t="s">
        <v>60</v>
      </c>
      <c r="O7" s="31" t="s">
        <v>188</v>
      </c>
      <c r="P7" s="32" t="s">
        <v>190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249</v>
      </c>
      <c r="M8" s="33" t="s">
        <v>245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 t="s">
        <v>257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 t="s">
        <v>117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97" t="s">
        <v>248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5"/>
  <sheetViews>
    <sheetView rightToLeft="1" zoomScale="90" zoomScaleNormal="90" workbookViewId="0">
      <selection activeCell="C28" sqref="C28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9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5">
      <c r="B1" s="58" t="s">
        <v>185</v>
      </c>
      <c r="C1" s="80" t="s" vm="1">
        <v>258</v>
      </c>
    </row>
    <row r="2" spans="2:15">
      <c r="B2" s="58" t="s">
        <v>184</v>
      </c>
      <c r="C2" s="80" t="s">
        <v>259</v>
      </c>
    </row>
    <row r="3" spans="2:15">
      <c r="B3" s="58" t="s">
        <v>186</v>
      </c>
      <c r="C3" s="80" t="s">
        <v>260</v>
      </c>
    </row>
    <row r="4" spans="2:15">
      <c r="B4" s="58" t="s">
        <v>187</v>
      </c>
      <c r="C4" s="80">
        <v>2208</v>
      </c>
    </row>
    <row r="6" spans="2:15" ht="26.25" customHeight="1">
      <c r="B6" s="150" t="s">
        <v>214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</row>
    <row r="7" spans="2:15" s="3" customFormat="1" ht="63">
      <c r="B7" s="13" t="s">
        <v>120</v>
      </c>
      <c r="C7" s="14" t="s">
        <v>46</v>
      </c>
      <c r="D7" s="14" t="s">
        <v>122</v>
      </c>
      <c r="E7" s="14" t="s">
        <v>15</v>
      </c>
      <c r="F7" s="14" t="s">
        <v>67</v>
      </c>
      <c r="G7" s="14" t="s">
        <v>105</v>
      </c>
      <c r="H7" s="14" t="s">
        <v>17</v>
      </c>
      <c r="I7" s="14" t="s">
        <v>19</v>
      </c>
      <c r="J7" s="14" t="s">
        <v>63</v>
      </c>
      <c r="K7" s="14" t="s">
        <v>188</v>
      </c>
      <c r="L7" s="14" t="s">
        <v>189</v>
      </c>
      <c r="M7" s="1"/>
    </row>
    <row r="8" spans="2:15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245</v>
      </c>
      <c r="K8" s="17" t="s">
        <v>20</v>
      </c>
      <c r="L8" s="17" t="s">
        <v>20</v>
      </c>
    </row>
    <row r="9" spans="2:1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5" s="4" customFormat="1" ht="18" customHeight="1">
      <c r="B10" s="120" t="s">
        <v>45</v>
      </c>
      <c r="C10" s="121"/>
      <c r="D10" s="121"/>
      <c r="E10" s="121"/>
      <c r="F10" s="121"/>
      <c r="G10" s="121"/>
      <c r="H10" s="121"/>
      <c r="I10" s="121"/>
      <c r="J10" s="122">
        <f>J11</f>
        <v>1751.43175</v>
      </c>
      <c r="K10" s="123">
        <v>1</v>
      </c>
      <c r="L10" s="123">
        <f>J10/'סכום נכסי הקרן'!$C$42</f>
        <v>1.4230221014071008E-2</v>
      </c>
      <c r="M10" s="138"/>
      <c r="N10" s="138"/>
      <c r="O10" s="138"/>
    </row>
    <row r="11" spans="2:15" s="98" customFormat="1">
      <c r="B11" s="124" t="s">
        <v>238</v>
      </c>
      <c r="C11" s="121"/>
      <c r="D11" s="121"/>
      <c r="E11" s="121"/>
      <c r="F11" s="121"/>
      <c r="G11" s="121"/>
      <c r="H11" s="121"/>
      <c r="I11" s="121"/>
      <c r="J11" s="122">
        <f>J12+J16</f>
        <v>1751.43175</v>
      </c>
      <c r="K11" s="123">
        <v>1</v>
      </c>
      <c r="L11" s="123">
        <f>J11/'סכום נכסי הקרן'!$C$42</f>
        <v>1.4230221014071008E-2</v>
      </c>
      <c r="M11" s="139"/>
      <c r="N11" s="139"/>
      <c r="O11" s="139"/>
    </row>
    <row r="12" spans="2:15">
      <c r="B12" s="101" t="s">
        <v>43</v>
      </c>
      <c r="C12" s="84"/>
      <c r="D12" s="84"/>
      <c r="E12" s="84"/>
      <c r="F12" s="84"/>
      <c r="G12" s="84"/>
      <c r="H12" s="84"/>
      <c r="I12" s="84"/>
      <c r="J12" s="92">
        <f>J13+J14</f>
        <v>1450.93</v>
      </c>
      <c r="K12" s="93">
        <f>K13+K14</f>
        <v>0.64313032344787668</v>
      </c>
      <c r="L12" s="93">
        <f>J12/'סכום נכסי הקרן'!$C$42</f>
        <v>1.1788672082680954E-2</v>
      </c>
      <c r="M12" s="140"/>
      <c r="N12" s="140"/>
      <c r="O12" s="140"/>
    </row>
    <row r="13" spans="2:15">
      <c r="B13" s="88" t="s">
        <v>1030</v>
      </c>
      <c r="C13" s="82" t="s">
        <v>1031</v>
      </c>
      <c r="D13" s="95">
        <v>10</v>
      </c>
      <c r="E13" s="82" t="s">
        <v>299</v>
      </c>
      <c r="F13" s="82" t="s">
        <v>300</v>
      </c>
      <c r="G13" s="95" t="s">
        <v>170</v>
      </c>
      <c r="H13" s="96">
        <v>0</v>
      </c>
      <c r="I13" s="96">
        <v>0</v>
      </c>
      <c r="J13" s="89">
        <v>1329.66</v>
      </c>
      <c r="K13" s="90">
        <v>0.54840283946981594</v>
      </c>
      <c r="L13" s="90">
        <f>J13/'סכום נכסי הקרן'!$C$42</f>
        <v>1.0803364546502972E-2</v>
      </c>
      <c r="M13" s="140"/>
      <c r="N13" s="140"/>
      <c r="O13" s="140"/>
    </row>
    <row r="14" spans="2:15">
      <c r="B14" s="88" t="s">
        <v>1032</v>
      </c>
      <c r="C14" s="82" t="s">
        <v>1033</v>
      </c>
      <c r="D14" s="95">
        <v>26</v>
      </c>
      <c r="E14" s="82" t="s">
        <v>334</v>
      </c>
      <c r="F14" s="82" t="s">
        <v>300</v>
      </c>
      <c r="G14" s="95" t="s">
        <v>170</v>
      </c>
      <c r="H14" s="96">
        <v>0</v>
      </c>
      <c r="I14" s="96">
        <v>0</v>
      </c>
      <c r="J14" s="89">
        <v>121.27</v>
      </c>
      <c r="K14" s="90">
        <v>9.4727483978060731E-2</v>
      </c>
      <c r="L14" s="90">
        <f>J14/'סכום נכסי הקרן'!$C$42</f>
        <v>9.8530753617798194E-4</v>
      </c>
      <c r="M14" s="140"/>
      <c r="N14" s="140"/>
      <c r="O14" s="140"/>
    </row>
    <row r="15" spans="2:15">
      <c r="B15" s="85"/>
      <c r="C15" s="82"/>
      <c r="D15" s="82"/>
      <c r="E15" s="82"/>
      <c r="F15" s="82"/>
      <c r="G15" s="82"/>
      <c r="H15" s="82"/>
      <c r="I15" s="82"/>
      <c r="J15" s="82"/>
      <c r="K15" s="90"/>
      <c r="L15" s="82"/>
      <c r="M15" s="140"/>
      <c r="N15" s="140"/>
      <c r="O15" s="140"/>
    </row>
    <row r="16" spans="2:15">
      <c r="B16" s="101" t="s">
        <v>44</v>
      </c>
      <c r="C16" s="84"/>
      <c r="D16" s="84"/>
      <c r="E16" s="84"/>
      <c r="F16" s="84"/>
      <c r="G16" s="84"/>
      <c r="H16" s="84"/>
      <c r="I16" s="84"/>
      <c r="J16" s="92">
        <f>SUM(J17:J25)</f>
        <v>300.50174999999996</v>
      </c>
      <c r="K16" s="93">
        <f>SUM(K17:K25)</f>
        <v>0.23487589596176661</v>
      </c>
      <c r="L16" s="93">
        <f>J16/'סכום נכסי הקרן'!$C$42</f>
        <v>2.441548931390054E-3</v>
      </c>
      <c r="M16" s="140"/>
      <c r="N16" s="140"/>
      <c r="O16" s="140"/>
    </row>
    <row r="17" spans="2:15">
      <c r="B17" s="88" t="s">
        <v>1030</v>
      </c>
      <c r="C17" s="82" t="s">
        <v>1034</v>
      </c>
      <c r="D17" s="95">
        <v>10</v>
      </c>
      <c r="E17" s="82" t="s">
        <v>299</v>
      </c>
      <c r="F17" s="82" t="s">
        <v>300</v>
      </c>
      <c r="G17" s="95" t="s">
        <v>171</v>
      </c>
      <c r="H17" s="96">
        <v>0</v>
      </c>
      <c r="I17" s="96">
        <v>0</v>
      </c>
      <c r="J17" s="89">
        <v>-9.8999999999999991E-3</v>
      </c>
      <c r="K17" s="90">
        <v>-7.740076715418542E-6</v>
      </c>
      <c r="L17" s="90">
        <f>J17/'סכום נכסי הקרן'!$C$42</f>
        <v>-8.0436584548214898E-8</v>
      </c>
      <c r="M17" s="140"/>
      <c r="N17" s="140"/>
      <c r="O17" s="140"/>
    </row>
    <row r="18" spans="2:15">
      <c r="B18" s="88" t="s">
        <v>1030</v>
      </c>
      <c r="C18" s="82" t="s">
        <v>1035</v>
      </c>
      <c r="D18" s="95">
        <v>10</v>
      </c>
      <c r="E18" s="82" t="s">
        <v>299</v>
      </c>
      <c r="F18" s="82" t="s">
        <v>300</v>
      </c>
      <c r="G18" s="95" t="s">
        <v>169</v>
      </c>
      <c r="H18" s="96">
        <v>0</v>
      </c>
      <c r="I18" s="96">
        <v>0</v>
      </c>
      <c r="J18" s="89">
        <v>258.95999999999998</v>
      </c>
      <c r="K18" s="90">
        <v>0.20245980576207115</v>
      </c>
      <c r="L18" s="90">
        <f>J18/'סכום נכסי הקרן'!$C$42</f>
        <v>2.1040260540005785E-3</v>
      </c>
      <c r="M18" s="140"/>
      <c r="N18" s="140"/>
      <c r="O18" s="140"/>
    </row>
    <row r="19" spans="2:15">
      <c r="B19" s="88" t="s">
        <v>1030</v>
      </c>
      <c r="C19" s="82">
        <v>33810070</v>
      </c>
      <c r="D19" s="95">
        <v>10</v>
      </c>
      <c r="E19" s="82" t="s">
        <v>299</v>
      </c>
      <c r="F19" s="82" t="s">
        <v>300</v>
      </c>
      <c r="G19" s="95" t="s">
        <v>172</v>
      </c>
      <c r="H19" s="96">
        <v>0</v>
      </c>
      <c r="I19" s="96">
        <v>0</v>
      </c>
      <c r="J19" s="89">
        <v>0.08</v>
      </c>
      <c r="K19" s="90">
        <v>0</v>
      </c>
      <c r="L19" s="90">
        <f>J19/'סכום נכסי הקרן'!$C$42</f>
        <v>6.4999260240981738E-7</v>
      </c>
      <c r="M19" s="140"/>
      <c r="N19" s="140"/>
      <c r="O19" s="140"/>
    </row>
    <row r="20" spans="2:15">
      <c r="B20" s="88" t="s">
        <v>1032</v>
      </c>
      <c r="C20" s="82" t="s">
        <v>1036</v>
      </c>
      <c r="D20" s="95">
        <v>26</v>
      </c>
      <c r="E20" s="82" t="s">
        <v>334</v>
      </c>
      <c r="F20" s="82" t="s">
        <v>300</v>
      </c>
      <c r="G20" s="95" t="s">
        <v>179</v>
      </c>
      <c r="H20" s="96">
        <v>0</v>
      </c>
      <c r="I20" s="96">
        <v>0</v>
      </c>
      <c r="J20" s="89">
        <v>1.5040599999999997</v>
      </c>
      <c r="K20" s="90">
        <v>1.1759131095547891E-3</v>
      </c>
      <c r="L20" s="90">
        <f>J20/'סכום נכסי הקרן'!$C$42</f>
        <v>1.2220348419756373E-5</v>
      </c>
      <c r="M20" s="140"/>
      <c r="N20" s="140"/>
      <c r="O20" s="140"/>
    </row>
    <row r="21" spans="2:15">
      <c r="B21" s="88" t="s">
        <v>1032</v>
      </c>
      <c r="C21" s="82" t="s">
        <v>1037</v>
      </c>
      <c r="D21" s="95">
        <v>26</v>
      </c>
      <c r="E21" s="82" t="s">
        <v>334</v>
      </c>
      <c r="F21" s="82" t="s">
        <v>300</v>
      </c>
      <c r="G21" s="95" t="s">
        <v>173</v>
      </c>
      <c r="H21" s="96">
        <v>0</v>
      </c>
      <c r="I21" s="96">
        <v>0</v>
      </c>
      <c r="J21" s="89">
        <v>3.8366799999999994</v>
      </c>
      <c r="K21" s="90">
        <v>2.9996159123749505E-3</v>
      </c>
      <c r="L21" s="90">
        <f>J21/'סכום נכסי הקרן'!$C$42</f>
        <v>3.1172670222671225E-5</v>
      </c>
      <c r="M21" s="140"/>
      <c r="N21" s="140"/>
      <c r="O21" s="140"/>
    </row>
    <row r="22" spans="2:15">
      <c r="B22" s="88" t="s">
        <v>1032</v>
      </c>
      <c r="C22" s="82" t="s">
        <v>1038</v>
      </c>
      <c r="D22" s="95">
        <v>26</v>
      </c>
      <c r="E22" s="82" t="s">
        <v>334</v>
      </c>
      <c r="F22" s="82" t="s">
        <v>300</v>
      </c>
      <c r="G22" s="95" t="s">
        <v>172</v>
      </c>
      <c r="H22" s="96">
        <v>0</v>
      </c>
      <c r="I22" s="96">
        <v>0</v>
      </c>
      <c r="J22" s="89">
        <v>4.3499999999999988E-3</v>
      </c>
      <c r="K22" s="90">
        <v>3.400942799199056E-6</v>
      </c>
      <c r="L22" s="90">
        <f>J22/'סכום נכסי הקרן'!$C$42</f>
        <v>3.5343347756033811E-8</v>
      </c>
      <c r="M22" s="140"/>
      <c r="N22" s="140"/>
      <c r="O22" s="140"/>
    </row>
    <row r="23" spans="2:15">
      <c r="B23" s="88" t="s">
        <v>1032</v>
      </c>
      <c r="C23" s="82" t="s">
        <v>1039</v>
      </c>
      <c r="D23" s="95">
        <v>26</v>
      </c>
      <c r="E23" s="82" t="s">
        <v>334</v>
      </c>
      <c r="F23" s="82" t="s">
        <v>300</v>
      </c>
      <c r="G23" s="95" t="s">
        <v>169</v>
      </c>
      <c r="H23" s="96">
        <v>0</v>
      </c>
      <c r="I23" s="96">
        <v>0</v>
      </c>
      <c r="J23" s="89">
        <v>20.54</v>
      </c>
      <c r="K23" s="90">
        <v>1.6217626376630299E-2</v>
      </c>
      <c r="L23" s="90">
        <f>J23/'סכום נכסי הקרן'!$C$42</f>
        <v>1.668856006687206E-4</v>
      </c>
      <c r="M23" s="140"/>
      <c r="N23" s="140"/>
      <c r="O23" s="140"/>
    </row>
    <row r="24" spans="2:15">
      <c r="B24" s="88" t="s">
        <v>1032</v>
      </c>
      <c r="C24" s="82" t="s">
        <v>1040</v>
      </c>
      <c r="D24" s="95">
        <v>26</v>
      </c>
      <c r="E24" s="82" t="s">
        <v>334</v>
      </c>
      <c r="F24" s="82" t="s">
        <v>300</v>
      </c>
      <c r="G24" s="95" t="s">
        <v>178</v>
      </c>
      <c r="H24" s="96">
        <v>0</v>
      </c>
      <c r="I24" s="96">
        <v>0</v>
      </c>
      <c r="J24" s="89">
        <v>3.9265599999999994</v>
      </c>
      <c r="K24" s="90">
        <v>3.0698864270397807E-3</v>
      </c>
      <c r="L24" s="90">
        <f>J24/'סכום נכסי הקרן'!$C$42</f>
        <v>3.190293691147865E-5</v>
      </c>
      <c r="M24" s="140"/>
      <c r="N24" s="140"/>
      <c r="O24" s="140"/>
    </row>
    <row r="25" spans="2:15">
      <c r="B25" s="88" t="s">
        <v>1032</v>
      </c>
      <c r="C25" s="82" t="s">
        <v>1041</v>
      </c>
      <c r="D25" s="95">
        <v>26</v>
      </c>
      <c r="E25" s="82" t="s">
        <v>334</v>
      </c>
      <c r="F25" s="82" t="s">
        <v>300</v>
      </c>
      <c r="G25" s="95" t="s">
        <v>171</v>
      </c>
      <c r="H25" s="96">
        <v>0</v>
      </c>
      <c r="I25" s="96">
        <v>0</v>
      </c>
      <c r="J25" s="89">
        <v>11.66</v>
      </c>
      <c r="K25" s="90">
        <v>8.9573875080118572E-3</v>
      </c>
      <c r="L25" s="90">
        <f>J25/'סכום נכסי הקרן'!$C$42</f>
        <v>9.4736421801230888E-5</v>
      </c>
      <c r="M25" s="140"/>
      <c r="N25" s="140"/>
      <c r="O25" s="140"/>
    </row>
    <row r="26" spans="2:15">
      <c r="B26" s="85"/>
      <c r="C26" s="82"/>
      <c r="D26" s="82"/>
      <c r="E26" s="82"/>
      <c r="F26" s="82"/>
      <c r="G26" s="82"/>
      <c r="H26" s="82"/>
      <c r="I26" s="82"/>
      <c r="J26" s="82"/>
      <c r="K26" s="90"/>
      <c r="L26" s="82"/>
      <c r="M26" s="140"/>
      <c r="N26" s="140"/>
      <c r="O26" s="140"/>
    </row>
    <row r="27" spans="2:15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140"/>
      <c r="N27" s="140"/>
      <c r="O27" s="140"/>
    </row>
    <row r="28" spans="2:15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140"/>
      <c r="N28" s="140"/>
      <c r="O28" s="140"/>
    </row>
    <row r="29" spans="2:15">
      <c r="B29" s="97" t="s">
        <v>257</v>
      </c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140"/>
      <c r="N29" s="140"/>
      <c r="O29" s="140"/>
    </row>
    <row r="30" spans="2:15">
      <c r="B30" s="117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140"/>
      <c r="N30" s="140"/>
      <c r="O30" s="140"/>
    </row>
    <row r="31" spans="2:15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140"/>
      <c r="N31" s="140"/>
      <c r="O31" s="140"/>
    </row>
    <row r="32" spans="2:15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</row>
    <row r="112" spans="2:12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</row>
    <row r="113" spans="2:12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</row>
    <row r="114" spans="2:12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</row>
    <row r="115" spans="2:12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</row>
    <row r="116" spans="2:12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</row>
    <row r="117" spans="2:12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</row>
    <row r="118" spans="2:12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</row>
    <row r="119" spans="2:12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</row>
    <row r="120" spans="2:12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</row>
    <row r="121" spans="2:12"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</row>
    <row r="122" spans="2:12"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</row>
    <row r="123" spans="2:12"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</row>
    <row r="124" spans="2:12"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</row>
    <row r="125" spans="2:12"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E515" s="2"/>
    </row>
  </sheetData>
  <sheetProtection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185</v>
      </c>
      <c r="C1" s="80" t="s" vm="1">
        <v>258</v>
      </c>
    </row>
    <row r="2" spans="2:18">
      <c r="B2" s="58" t="s">
        <v>184</v>
      </c>
      <c r="C2" s="80" t="s">
        <v>259</v>
      </c>
    </row>
    <row r="3" spans="2:18">
      <c r="B3" s="58" t="s">
        <v>186</v>
      </c>
      <c r="C3" s="80" t="s">
        <v>260</v>
      </c>
    </row>
    <row r="4" spans="2:18">
      <c r="B4" s="58" t="s">
        <v>187</v>
      </c>
      <c r="C4" s="80">
        <v>2208</v>
      </c>
    </row>
    <row r="6" spans="2:18" ht="26.25" customHeight="1">
      <c r="B6" s="161" t="s">
        <v>226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3"/>
    </row>
    <row r="7" spans="2:18" s="3" customFormat="1" ht="78.75">
      <c r="B7" s="23" t="s">
        <v>121</v>
      </c>
      <c r="C7" s="31" t="s">
        <v>46</v>
      </c>
      <c r="D7" s="31" t="s">
        <v>66</v>
      </c>
      <c r="E7" s="31" t="s">
        <v>15</v>
      </c>
      <c r="F7" s="31" t="s">
        <v>67</v>
      </c>
      <c r="G7" s="31" t="s">
        <v>106</v>
      </c>
      <c r="H7" s="31" t="s">
        <v>18</v>
      </c>
      <c r="I7" s="31" t="s">
        <v>105</v>
      </c>
      <c r="J7" s="31" t="s">
        <v>17</v>
      </c>
      <c r="K7" s="31" t="s">
        <v>223</v>
      </c>
      <c r="L7" s="31" t="s">
        <v>242</v>
      </c>
      <c r="M7" s="31" t="s">
        <v>224</v>
      </c>
      <c r="N7" s="31" t="s">
        <v>60</v>
      </c>
      <c r="O7" s="31" t="s">
        <v>188</v>
      </c>
      <c r="P7" s="32" t="s">
        <v>190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249</v>
      </c>
      <c r="M8" s="33" t="s">
        <v>245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 t="s">
        <v>257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 t="s">
        <v>117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97" t="s">
        <v>248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185</v>
      </c>
      <c r="C1" s="80" t="s" vm="1">
        <v>258</v>
      </c>
    </row>
    <row r="2" spans="2:18">
      <c r="B2" s="58" t="s">
        <v>184</v>
      </c>
      <c r="C2" s="80" t="s">
        <v>259</v>
      </c>
    </row>
    <row r="3" spans="2:18">
      <c r="B3" s="58" t="s">
        <v>186</v>
      </c>
      <c r="C3" s="80" t="s">
        <v>260</v>
      </c>
    </row>
    <row r="4" spans="2:18">
      <c r="B4" s="58" t="s">
        <v>187</v>
      </c>
      <c r="C4" s="80">
        <v>2208</v>
      </c>
    </row>
    <row r="6" spans="2:18" ht="26.25" customHeight="1">
      <c r="B6" s="161" t="s">
        <v>228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3"/>
    </row>
    <row r="7" spans="2:18" s="3" customFormat="1" ht="78.75">
      <c r="B7" s="23" t="s">
        <v>121</v>
      </c>
      <c r="C7" s="31" t="s">
        <v>46</v>
      </c>
      <c r="D7" s="31" t="s">
        <v>66</v>
      </c>
      <c r="E7" s="31" t="s">
        <v>15</v>
      </c>
      <c r="F7" s="31" t="s">
        <v>67</v>
      </c>
      <c r="G7" s="31" t="s">
        <v>106</v>
      </c>
      <c r="H7" s="31" t="s">
        <v>18</v>
      </c>
      <c r="I7" s="31" t="s">
        <v>105</v>
      </c>
      <c r="J7" s="31" t="s">
        <v>17</v>
      </c>
      <c r="K7" s="31" t="s">
        <v>223</v>
      </c>
      <c r="L7" s="31" t="s">
        <v>242</v>
      </c>
      <c r="M7" s="31" t="s">
        <v>224</v>
      </c>
      <c r="N7" s="31" t="s">
        <v>60</v>
      </c>
      <c r="O7" s="31" t="s">
        <v>188</v>
      </c>
      <c r="P7" s="32" t="s">
        <v>190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249</v>
      </c>
      <c r="M8" s="33" t="s">
        <v>245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 t="s">
        <v>257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 t="s">
        <v>117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97" t="s">
        <v>248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23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23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23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23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23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23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23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23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23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23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23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23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23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23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23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2"/>
      <c r="R31" s="2"/>
      <c r="S31" s="2"/>
      <c r="T31" s="2"/>
      <c r="U31" s="2"/>
      <c r="V31" s="2"/>
      <c r="W31" s="2"/>
    </row>
    <row r="32" spans="2:23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2"/>
      <c r="R32" s="2"/>
      <c r="S32" s="2"/>
      <c r="T32" s="2"/>
      <c r="U32" s="2"/>
      <c r="V32" s="2"/>
      <c r="W32" s="2"/>
    </row>
    <row r="33" spans="2:23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2"/>
      <c r="R33" s="2"/>
      <c r="S33" s="2"/>
      <c r="T33" s="2"/>
      <c r="U33" s="2"/>
      <c r="V33" s="2"/>
      <c r="W33" s="2"/>
    </row>
    <row r="34" spans="2:23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2"/>
      <c r="R34" s="2"/>
      <c r="S34" s="2"/>
      <c r="T34" s="2"/>
      <c r="U34" s="2"/>
      <c r="V34" s="2"/>
      <c r="W34" s="2"/>
    </row>
    <row r="35" spans="2:23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2"/>
      <c r="R35" s="2"/>
      <c r="S35" s="2"/>
      <c r="T35" s="2"/>
      <c r="U35" s="2"/>
      <c r="V35" s="2"/>
      <c r="W35" s="2"/>
    </row>
    <row r="36" spans="2:23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2"/>
      <c r="R36" s="2"/>
      <c r="S36" s="2"/>
      <c r="T36" s="2"/>
      <c r="U36" s="2"/>
      <c r="V36" s="2"/>
      <c r="W36" s="2"/>
    </row>
    <row r="37" spans="2:23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2"/>
      <c r="R37" s="2"/>
      <c r="S37" s="2"/>
      <c r="T37" s="2"/>
      <c r="U37" s="2"/>
      <c r="V37" s="2"/>
      <c r="W37" s="2"/>
    </row>
    <row r="38" spans="2:23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2"/>
      <c r="R38" s="2"/>
      <c r="S38" s="2"/>
      <c r="T38" s="2"/>
      <c r="U38" s="2"/>
      <c r="V38" s="2"/>
      <c r="W38" s="2"/>
    </row>
    <row r="39" spans="2:23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2"/>
      <c r="R39" s="2"/>
      <c r="S39" s="2"/>
      <c r="T39" s="2"/>
      <c r="U39" s="2"/>
      <c r="V39" s="2"/>
      <c r="W39" s="2"/>
    </row>
    <row r="40" spans="2:23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2"/>
      <c r="R40" s="2"/>
      <c r="S40" s="2"/>
      <c r="T40" s="2"/>
      <c r="U40" s="2"/>
      <c r="V40" s="2"/>
      <c r="W40" s="2"/>
    </row>
    <row r="41" spans="2:23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2"/>
      <c r="R41" s="2"/>
      <c r="S41" s="2"/>
      <c r="T41" s="2"/>
      <c r="U41" s="2"/>
      <c r="V41" s="2"/>
      <c r="W41" s="2"/>
    </row>
    <row r="42" spans="2:23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2"/>
      <c r="R42" s="2"/>
      <c r="S42" s="2"/>
      <c r="T42" s="2"/>
      <c r="U42" s="2"/>
      <c r="V42" s="2"/>
      <c r="W42" s="2"/>
    </row>
    <row r="43" spans="2:23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23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23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23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23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23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90" zoomScaleNormal="90" workbookViewId="0">
      <selection activeCell="C18" sqref="C18"/>
    </sheetView>
  </sheetViews>
  <sheetFormatPr defaultColWidth="9.140625" defaultRowHeight="18"/>
  <cols>
    <col min="1" max="1" width="6.28515625" style="1" customWidth="1"/>
    <col min="2" max="2" width="31.5703125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4.28515625" style="1" bestFit="1" customWidth="1"/>
    <col min="13" max="13" width="7.28515625" style="1" bestFit="1" customWidth="1"/>
    <col min="14" max="14" width="8.28515625" style="1" bestFit="1" customWidth="1"/>
    <col min="15" max="15" width="10.1406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8" t="s">
        <v>185</v>
      </c>
      <c r="C1" s="80" t="s" vm="1">
        <v>258</v>
      </c>
    </row>
    <row r="2" spans="2:53">
      <c r="B2" s="58" t="s">
        <v>184</v>
      </c>
      <c r="C2" s="80" t="s">
        <v>259</v>
      </c>
    </row>
    <row r="3" spans="2:53">
      <c r="B3" s="58" t="s">
        <v>186</v>
      </c>
      <c r="C3" s="80" t="s">
        <v>260</v>
      </c>
    </row>
    <row r="4" spans="2:53">
      <c r="B4" s="58" t="s">
        <v>187</v>
      </c>
      <c r="C4" s="80">
        <v>2208</v>
      </c>
    </row>
    <row r="6" spans="2:53" ht="21.75" customHeight="1">
      <c r="B6" s="152" t="s">
        <v>215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4"/>
    </row>
    <row r="7" spans="2:53" ht="27.75" customHeight="1">
      <c r="B7" s="155" t="s">
        <v>90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7"/>
      <c r="AU7" s="3"/>
      <c r="AV7" s="3"/>
    </row>
    <row r="8" spans="2:53" s="3" customFormat="1" ht="66" customHeight="1">
      <c r="B8" s="23" t="s">
        <v>120</v>
      </c>
      <c r="C8" s="31" t="s">
        <v>46</v>
      </c>
      <c r="D8" s="31" t="s">
        <v>125</v>
      </c>
      <c r="E8" s="31" t="s">
        <v>15</v>
      </c>
      <c r="F8" s="31" t="s">
        <v>67</v>
      </c>
      <c r="G8" s="31" t="s">
        <v>106</v>
      </c>
      <c r="H8" s="31" t="s">
        <v>18</v>
      </c>
      <c r="I8" s="31" t="s">
        <v>105</v>
      </c>
      <c r="J8" s="31" t="s">
        <v>17</v>
      </c>
      <c r="K8" s="31" t="s">
        <v>19</v>
      </c>
      <c r="L8" s="31" t="s">
        <v>242</v>
      </c>
      <c r="M8" s="31" t="s">
        <v>241</v>
      </c>
      <c r="N8" s="31" t="s">
        <v>256</v>
      </c>
      <c r="O8" s="31" t="s">
        <v>63</v>
      </c>
      <c r="P8" s="31" t="s">
        <v>244</v>
      </c>
      <c r="Q8" s="31" t="s">
        <v>188</v>
      </c>
      <c r="R8" s="74" t="s">
        <v>190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249</v>
      </c>
      <c r="M9" s="33"/>
      <c r="N9" s="17" t="s">
        <v>245</v>
      </c>
      <c r="O9" s="33" t="s">
        <v>250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118</v>
      </c>
      <c r="R10" s="21" t="s">
        <v>119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138" customFormat="1" ht="18" customHeight="1">
      <c r="B11" s="125" t="s">
        <v>28</v>
      </c>
      <c r="C11" s="84"/>
      <c r="D11" s="84"/>
      <c r="E11" s="84"/>
      <c r="F11" s="84"/>
      <c r="G11" s="84"/>
      <c r="H11" s="92">
        <v>10.788848346186011</v>
      </c>
      <c r="I11" s="84"/>
      <c r="J11" s="84"/>
      <c r="K11" s="93">
        <v>4.7801458119010789E-3</v>
      </c>
      <c r="L11" s="92"/>
      <c r="M11" s="94"/>
      <c r="N11" s="84"/>
      <c r="O11" s="92">
        <v>86242.845109999995</v>
      </c>
      <c r="P11" s="84"/>
      <c r="Q11" s="93">
        <v>1</v>
      </c>
      <c r="R11" s="93">
        <f>O11/'סכום נכסי הקרן'!$C$42</f>
        <v>0.70071514165344617</v>
      </c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U11" s="139"/>
      <c r="AV11" s="139"/>
      <c r="AW11" s="142"/>
      <c r="BA11" s="139"/>
    </row>
    <row r="12" spans="2:53" s="140" customFormat="1" ht="22.5" customHeight="1">
      <c r="B12" s="83" t="s">
        <v>238</v>
      </c>
      <c r="C12" s="84"/>
      <c r="D12" s="84"/>
      <c r="E12" s="84"/>
      <c r="F12" s="84"/>
      <c r="G12" s="84"/>
      <c r="H12" s="92">
        <v>10.788848346186011</v>
      </c>
      <c r="I12" s="84"/>
      <c r="J12" s="84"/>
      <c r="K12" s="93">
        <v>4.7801458119010789E-3</v>
      </c>
      <c r="L12" s="92"/>
      <c r="M12" s="94"/>
      <c r="N12" s="84"/>
      <c r="O12" s="92">
        <v>86242.845110000009</v>
      </c>
      <c r="P12" s="84"/>
      <c r="Q12" s="93">
        <v>1.0000000000000002</v>
      </c>
      <c r="R12" s="93">
        <f>O12/'סכום נכסי הקרן'!$C$42</f>
        <v>0.70071514165344628</v>
      </c>
      <c r="AW12" s="138"/>
    </row>
    <row r="13" spans="2:53" s="139" customFormat="1">
      <c r="B13" s="101" t="s">
        <v>26</v>
      </c>
      <c r="C13" s="84"/>
      <c r="D13" s="84"/>
      <c r="E13" s="84"/>
      <c r="F13" s="84"/>
      <c r="G13" s="84"/>
      <c r="H13" s="92">
        <v>10.817965643135818</v>
      </c>
      <c r="I13" s="84"/>
      <c r="J13" s="84"/>
      <c r="K13" s="93">
        <v>4.7400259514966646E-3</v>
      </c>
      <c r="L13" s="92"/>
      <c r="M13" s="94"/>
      <c r="N13" s="84"/>
      <c r="O13" s="92">
        <v>85807.56743000001</v>
      </c>
      <c r="P13" s="84"/>
      <c r="Q13" s="93">
        <v>0.99495288357608336</v>
      </c>
      <c r="R13" s="93">
        <f>O13/'סכום נכסי הקרן'!$C$42</f>
        <v>0.69717855075351987</v>
      </c>
    </row>
    <row r="14" spans="2:53" s="140" customFormat="1">
      <c r="B14" s="86" t="s">
        <v>25</v>
      </c>
      <c r="C14" s="84"/>
      <c r="D14" s="84"/>
      <c r="E14" s="84"/>
      <c r="F14" s="84"/>
      <c r="G14" s="84"/>
      <c r="H14" s="92">
        <v>10.817965643135818</v>
      </c>
      <c r="I14" s="84"/>
      <c r="J14" s="84"/>
      <c r="K14" s="93">
        <v>4.7400259514966646E-3</v>
      </c>
      <c r="L14" s="92"/>
      <c r="M14" s="94"/>
      <c r="N14" s="84"/>
      <c r="O14" s="92">
        <v>85807.56743000001</v>
      </c>
      <c r="P14" s="84"/>
      <c r="Q14" s="93">
        <v>0.99495288357608336</v>
      </c>
      <c r="R14" s="93">
        <f>O14/'סכום נכסי הקרן'!$C$42</f>
        <v>0.69717855075351987</v>
      </c>
    </row>
    <row r="15" spans="2:53" s="140" customFormat="1">
      <c r="B15" s="87" t="s">
        <v>261</v>
      </c>
      <c r="C15" s="82" t="s">
        <v>262</v>
      </c>
      <c r="D15" s="95" t="s">
        <v>126</v>
      </c>
      <c r="E15" s="82" t="s">
        <v>263</v>
      </c>
      <c r="F15" s="82"/>
      <c r="G15" s="82"/>
      <c r="H15" s="89">
        <v>2.8800000000000003</v>
      </c>
      <c r="I15" s="95" t="s">
        <v>170</v>
      </c>
      <c r="J15" s="96">
        <v>0.04</v>
      </c>
      <c r="K15" s="90">
        <v>-5.6000000000000008E-3</v>
      </c>
      <c r="L15" s="89">
        <v>2028624.9999999998</v>
      </c>
      <c r="M15" s="91">
        <v>153.91</v>
      </c>
      <c r="N15" s="82"/>
      <c r="O15" s="89">
        <v>3122.2567999999992</v>
      </c>
      <c r="P15" s="90">
        <v>1.3047660033341035E-4</v>
      </c>
      <c r="Q15" s="90">
        <v>3.6203082076172934E-2</v>
      </c>
      <c r="R15" s="90">
        <f>O15/'סכום נכסי הקרן'!$C$42</f>
        <v>2.5368047785296853E-2</v>
      </c>
    </row>
    <row r="16" spans="2:53" s="140" customFormat="1" ht="20.25">
      <c r="B16" s="87" t="s">
        <v>264</v>
      </c>
      <c r="C16" s="82" t="s">
        <v>265</v>
      </c>
      <c r="D16" s="95" t="s">
        <v>126</v>
      </c>
      <c r="E16" s="82" t="s">
        <v>263</v>
      </c>
      <c r="F16" s="82"/>
      <c r="G16" s="82"/>
      <c r="H16" s="89">
        <v>5.4399999999999995</v>
      </c>
      <c r="I16" s="95" t="s">
        <v>170</v>
      </c>
      <c r="J16" s="96">
        <v>0.04</v>
      </c>
      <c r="K16" s="90">
        <v>-1E-4</v>
      </c>
      <c r="L16" s="89">
        <v>3631593.9999999995</v>
      </c>
      <c r="M16" s="91">
        <v>158.29</v>
      </c>
      <c r="N16" s="82"/>
      <c r="O16" s="89">
        <v>5748.4501699999992</v>
      </c>
      <c r="P16" s="90">
        <v>3.4350104149581911E-4</v>
      </c>
      <c r="Q16" s="90">
        <v>6.6654226941006353E-2</v>
      </c>
      <c r="R16" s="90">
        <f>O16/'סכום נכסי הקרן'!$C$42</f>
        <v>4.6705626072768208E-2</v>
      </c>
      <c r="AU16" s="138"/>
    </row>
    <row r="17" spans="2:48" s="140" customFormat="1" ht="20.25">
      <c r="B17" s="87" t="s">
        <v>266</v>
      </c>
      <c r="C17" s="82" t="s">
        <v>267</v>
      </c>
      <c r="D17" s="95" t="s">
        <v>126</v>
      </c>
      <c r="E17" s="82" t="s">
        <v>263</v>
      </c>
      <c r="F17" s="82"/>
      <c r="G17" s="82"/>
      <c r="H17" s="89">
        <v>8.6700000000000017</v>
      </c>
      <c r="I17" s="95" t="s">
        <v>170</v>
      </c>
      <c r="J17" s="96">
        <v>7.4999999999999997E-3</v>
      </c>
      <c r="K17" s="90">
        <v>4.5999999999999999E-3</v>
      </c>
      <c r="L17" s="89">
        <v>12994706.999999998</v>
      </c>
      <c r="M17" s="91">
        <v>103.7</v>
      </c>
      <c r="N17" s="82"/>
      <c r="O17" s="89">
        <v>13475.511039999998</v>
      </c>
      <c r="P17" s="90">
        <v>1.5203297651479209E-3</v>
      </c>
      <c r="Q17" s="90">
        <v>0.15625077098062354</v>
      </c>
      <c r="R17" s="90">
        <f>O17/'סכום נכסי הקרן'!$C$42</f>
        <v>0.10948728112114779</v>
      </c>
      <c r="AV17" s="138"/>
    </row>
    <row r="18" spans="2:48" s="140" customFormat="1">
      <c r="B18" s="87" t="s">
        <v>268</v>
      </c>
      <c r="C18" s="82" t="s">
        <v>269</v>
      </c>
      <c r="D18" s="95" t="s">
        <v>126</v>
      </c>
      <c r="E18" s="82" t="s">
        <v>263</v>
      </c>
      <c r="F18" s="82"/>
      <c r="G18" s="82"/>
      <c r="H18" s="89">
        <v>14.050000000000002</v>
      </c>
      <c r="I18" s="95" t="s">
        <v>170</v>
      </c>
      <c r="J18" s="96">
        <v>0.04</v>
      </c>
      <c r="K18" s="90">
        <v>1.0800000000000001E-2</v>
      </c>
      <c r="L18" s="89">
        <v>10947996.999999998</v>
      </c>
      <c r="M18" s="91">
        <v>175.58</v>
      </c>
      <c r="N18" s="82"/>
      <c r="O18" s="89">
        <v>19222.492329999994</v>
      </c>
      <c r="P18" s="90">
        <v>6.7490228924971208E-4</v>
      </c>
      <c r="Q18" s="90">
        <v>0.22288796601599029</v>
      </c>
      <c r="R18" s="90">
        <f>O18/'סכום נכסי הקרן'!$C$42</f>
        <v>0.15618097267974312</v>
      </c>
      <c r="AU18" s="142"/>
    </row>
    <row r="19" spans="2:48" s="140" customFormat="1">
      <c r="B19" s="87" t="s">
        <v>270</v>
      </c>
      <c r="C19" s="82" t="s">
        <v>271</v>
      </c>
      <c r="D19" s="95" t="s">
        <v>126</v>
      </c>
      <c r="E19" s="82" t="s">
        <v>263</v>
      </c>
      <c r="F19" s="82"/>
      <c r="G19" s="82"/>
      <c r="H19" s="89">
        <v>17.899999999999999</v>
      </c>
      <c r="I19" s="95" t="s">
        <v>170</v>
      </c>
      <c r="J19" s="96">
        <v>2.75E-2</v>
      </c>
      <c r="K19" s="90">
        <v>1.3300000000000003E-2</v>
      </c>
      <c r="L19" s="89">
        <v>184629.99999999997</v>
      </c>
      <c r="M19" s="91">
        <v>139.80000000000001</v>
      </c>
      <c r="N19" s="82"/>
      <c r="O19" s="89">
        <v>258.11275999999992</v>
      </c>
      <c r="P19" s="90">
        <v>1.0445787843406759E-5</v>
      </c>
      <c r="Q19" s="90">
        <v>2.9928599835822361E-3</v>
      </c>
      <c r="R19" s="90">
        <f>O19/'סכום נכסי הקרן'!$C$42</f>
        <v>2.097142307344757E-3</v>
      </c>
      <c r="AV19" s="142"/>
    </row>
    <row r="20" spans="2:48" s="140" customFormat="1">
      <c r="B20" s="87" t="s">
        <v>272</v>
      </c>
      <c r="C20" s="82" t="s">
        <v>273</v>
      </c>
      <c r="D20" s="95" t="s">
        <v>126</v>
      </c>
      <c r="E20" s="82" t="s">
        <v>263</v>
      </c>
      <c r="F20" s="82"/>
      <c r="G20" s="82"/>
      <c r="H20" s="89">
        <v>5.0199999999999996</v>
      </c>
      <c r="I20" s="95" t="s">
        <v>170</v>
      </c>
      <c r="J20" s="96">
        <v>1.7500000000000002E-2</v>
      </c>
      <c r="K20" s="90">
        <v>-1.7000000000000001E-3</v>
      </c>
      <c r="L20" s="89">
        <v>5198415.9999999991</v>
      </c>
      <c r="M20" s="91">
        <v>113.42</v>
      </c>
      <c r="N20" s="82"/>
      <c r="O20" s="89">
        <v>5896.0430799999995</v>
      </c>
      <c r="P20" s="90">
        <v>3.6299050071642638E-4</v>
      </c>
      <c r="Q20" s="90">
        <v>6.83655910525654E-2</v>
      </c>
      <c r="R20" s="90">
        <f>O20/'סכום נכסי הקרן'!$C$42</f>
        <v>4.7904804818619931E-2</v>
      </c>
    </row>
    <row r="21" spans="2:48" s="140" customFormat="1">
      <c r="B21" s="87" t="s">
        <v>274</v>
      </c>
      <c r="C21" s="82" t="s">
        <v>275</v>
      </c>
      <c r="D21" s="95" t="s">
        <v>126</v>
      </c>
      <c r="E21" s="82" t="s">
        <v>263</v>
      </c>
      <c r="F21" s="82"/>
      <c r="G21" s="82"/>
      <c r="H21" s="89">
        <v>1.31</v>
      </c>
      <c r="I21" s="95" t="s">
        <v>170</v>
      </c>
      <c r="J21" s="96">
        <v>0.03</v>
      </c>
      <c r="K21" s="90">
        <v>-8.8999999999999982E-3</v>
      </c>
      <c r="L21" s="89">
        <v>4365662.9999999991</v>
      </c>
      <c r="M21" s="91">
        <v>118.19</v>
      </c>
      <c r="N21" s="82"/>
      <c r="O21" s="89">
        <v>5159.7771999999995</v>
      </c>
      <c r="P21" s="90">
        <v>2.8477424941091988E-4</v>
      </c>
      <c r="Q21" s="90">
        <v>5.9828466853324103E-2</v>
      </c>
      <c r="R21" s="90">
        <f>O21/'סכום נכסי הקרן'!$C$42</f>
        <v>4.1922712626035509E-2</v>
      </c>
    </row>
    <row r="22" spans="2:48" s="140" customFormat="1">
      <c r="B22" s="87" t="s">
        <v>276</v>
      </c>
      <c r="C22" s="82" t="s">
        <v>277</v>
      </c>
      <c r="D22" s="95" t="s">
        <v>126</v>
      </c>
      <c r="E22" s="82" t="s">
        <v>263</v>
      </c>
      <c r="F22" s="82"/>
      <c r="G22" s="82"/>
      <c r="H22" s="89">
        <v>2.34</v>
      </c>
      <c r="I22" s="95" t="s">
        <v>170</v>
      </c>
      <c r="J22" s="96">
        <v>1E-3</v>
      </c>
      <c r="K22" s="90">
        <v>-6.9999999999999984E-3</v>
      </c>
      <c r="L22" s="89">
        <v>5342389.9999999991</v>
      </c>
      <c r="M22" s="91">
        <v>102.86</v>
      </c>
      <c r="N22" s="82"/>
      <c r="O22" s="89">
        <v>5495.1819800000003</v>
      </c>
      <c r="P22" s="90">
        <v>3.6815893381458338E-4</v>
      </c>
      <c r="Q22" s="90">
        <v>6.3717540544854137E-2</v>
      </c>
      <c r="R22" s="90">
        <f>O22/'סכום נכסי הקרן'!$C$42</f>
        <v>4.4647845448696669E-2</v>
      </c>
    </row>
    <row r="23" spans="2:48" s="140" customFormat="1">
      <c r="B23" s="87" t="s">
        <v>278</v>
      </c>
      <c r="C23" s="82" t="s">
        <v>279</v>
      </c>
      <c r="D23" s="95" t="s">
        <v>126</v>
      </c>
      <c r="E23" s="82" t="s">
        <v>263</v>
      </c>
      <c r="F23" s="82"/>
      <c r="G23" s="82"/>
      <c r="H23" s="89">
        <v>7.1400000000000006</v>
      </c>
      <c r="I23" s="95" t="s">
        <v>170</v>
      </c>
      <c r="J23" s="96">
        <v>7.4999999999999997E-3</v>
      </c>
      <c r="K23" s="90">
        <v>2.2000000000000001E-3</v>
      </c>
      <c r="L23" s="89">
        <v>5261105.9999999991</v>
      </c>
      <c r="M23" s="91">
        <v>104.89</v>
      </c>
      <c r="N23" s="82"/>
      <c r="O23" s="89">
        <v>5518.3740999999991</v>
      </c>
      <c r="P23" s="90">
        <v>3.7748560761976038E-4</v>
      </c>
      <c r="Q23" s="90">
        <v>6.3986456997812274E-2</v>
      </c>
      <c r="R23" s="90">
        <f>O23/'סכום נכסי הקרן'!$C$42</f>
        <v>4.4836279279124168E-2</v>
      </c>
    </row>
    <row r="24" spans="2:48" s="140" customFormat="1">
      <c r="B24" s="87" t="s">
        <v>280</v>
      </c>
      <c r="C24" s="82" t="s">
        <v>281</v>
      </c>
      <c r="D24" s="95" t="s">
        <v>126</v>
      </c>
      <c r="E24" s="82" t="s">
        <v>263</v>
      </c>
      <c r="F24" s="82"/>
      <c r="G24" s="82"/>
      <c r="H24" s="89">
        <v>23.470000000000006</v>
      </c>
      <c r="I24" s="95" t="s">
        <v>170</v>
      </c>
      <c r="J24" s="96">
        <v>0.01</v>
      </c>
      <c r="K24" s="90">
        <v>1.5400000000000002E-2</v>
      </c>
      <c r="L24" s="89">
        <v>18462210.999999996</v>
      </c>
      <c r="M24" s="91">
        <v>89.05</v>
      </c>
      <c r="N24" s="82"/>
      <c r="O24" s="89">
        <v>16440.600049999997</v>
      </c>
      <c r="P24" s="90">
        <v>1.8471507709830353E-3</v>
      </c>
      <c r="Q24" s="90">
        <v>0.19063146663390496</v>
      </c>
      <c r="R24" s="90">
        <f>O24/'סכום נכסי הקרן'!$C$42</f>
        <v>0.1335783551459809</v>
      </c>
    </row>
    <row r="25" spans="2:48" s="140" customFormat="1">
      <c r="B25" s="87" t="s">
        <v>282</v>
      </c>
      <c r="C25" s="82" t="s">
        <v>283</v>
      </c>
      <c r="D25" s="95" t="s">
        <v>126</v>
      </c>
      <c r="E25" s="82" t="s">
        <v>263</v>
      </c>
      <c r="F25" s="82"/>
      <c r="G25" s="82"/>
      <c r="H25" s="89">
        <v>4.0200000000000005</v>
      </c>
      <c r="I25" s="95" t="s">
        <v>170</v>
      </c>
      <c r="J25" s="96">
        <v>2.75E-2</v>
      </c>
      <c r="K25" s="90">
        <v>-3.5000000000000005E-3</v>
      </c>
      <c r="L25" s="89">
        <v>4573455.9999999991</v>
      </c>
      <c r="M25" s="91">
        <v>119.62</v>
      </c>
      <c r="N25" s="82"/>
      <c r="O25" s="89">
        <v>5470.7679199999993</v>
      </c>
      <c r="P25" s="90">
        <v>2.7881241776067119E-4</v>
      </c>
      <c r="Q25" s="90">
        <v>6.343445549624678E-2</v>
      </c>
      <c r="R25" s="90">
        <f>O25/'סכום נכסי הקרן'!$C$42</f>
        <v>4.4449483468761791E-2</v>
      </c>
    </row>
    <row r="26" spans="2:48" s="140" customFormat="1">
      <c r="B26" s="88"/>
      <c r="C26" s="82"/>
      <c r="D26" s="82"/>
      <c r="E26" s="82"/>
      <c r="F26" s="82"/>
      <c r="G26" s="82"/>
      <c r="H26" s="82"/>
      <c r="I26" s="82"/>
      <c r="J26" s="82"/>
      <c r="K26" s="90"/>
      <c r="L26" s="89"/>
      <c r="M26" s="91"/>
      <c r="N26" s="82"/>
      <c r="O26" s="82"/>
      <c r="P26" s="82"/>
      <c r="Q26" s="90"/>
      <c r="R26" s="82"/>
    </row>
    <row r="27" spans="2:48" s="139" customFormat="1">
      <c r="B27" s="101" t="s">
        <v>47</v>
      </c>
      <c r="C27" s="84"/>
      <c r="D27" s="84"/>
      <c r="E27" s="84"/>
      <c r="F27" s="84"/>
      <c r="G27" s="84"/>
      <c r="H27" s="92">
        <v>5.0488700835751574</v>
      </c>
      <c r="I27" s="84"/>
      <c r="J27" s="84"/>
      <c r="K27" s="93">
        <v>1.2689091721863619E-2</v>
      </c>
      <c r="L27" s="92"/>
      <c r="M27" s="94"/>
      <c r="N27" s="84"/>
      <c r="O27" s="92">
        <v>435.27767999999986</v>
      </c>
      <c r="P27" s="84"/>
      <c r="Q27" s="93">
        <v>5.047116423916872E-3</v>
      </c>
      <c r="R27" s="93">
        <f>O27/'סכום נכסי הקרן'!$C$42</f>
        <v>3.5365908999263453E-3</v>
      </c>
    </row>
    <row r="28" spans="2:48" s="140" customFormat="1">
      <c r="B28" s="86" t="s">
        <v>23</v>
      </c>
      <c r="C28" s="84"/>
      <c r="D28" s="84"/>
      <c r="E28" s="84"/>
      <c r="F28" s="84"/>
      <c r="G28" s="84"/>
      <c r="H28" s="92">
        <v>5.0534114956463165</v>
      </c>
      <c r="I28" s="84"/>
      <c r="J28" s="84"/>
      <c r="K28" s="93">
        <v>1.2704316159596343E-2</v>
      </c>
      <c r="L28" s="92"/>
      <c r="M28" s="94"/>
      <c r="N28" s="84"/>
      <c r="O28" s="92">
        <v>434.64680999999985</v>
      </c>
      <c r="P28" s="84"/>
      <c r="Q28" s="93">
        <v>5.0398013823131846E-3</v>
      </c>
      <c r="R28" s="93">
        <f>O28/'סכום נכסי הקרן'!$C$42</f>
        <v>3.5314651395128168E-3</v>
      </c>
    </row>
    <row r="29" spans="2:48" s="140" customFormat="1">
      <c r="B29" s="87" t="s">
        <v>284</v>
      </c>
      <c r="C29" s="82" t="s">
        <v>285</v>
      </c>
      <c r="D29" s="95" t="s">
        <v>126</v>
      </c>
      <c r="E29" s="82" t="s">
        <v>263</v>
      </c>
      <c r="F29" s="82"/>
      <c r="G29" s="82"/>
      <c r="H29" s="89">
        <v>5.2799999999999994</v>
      </c>
      <c r="I29" s="95" t="s">
        <v>170</v>
      </c>
      <c r="J29" s="96">
        <v>3.7499999999999999E-2</v>
      </c>
      <c r="K29" s="90">
        <v>1.3999999999999997E-2</v>
      </c>
      <c r="L29" s="89">
        <v>79120.999999999985</v>
      </c>
      <c r="M29" s="91">
        <v>113.84</v>
      </c>
      <c r="N29" s="82"/>
      <c r="O29" s="89">
        <v>90.07135000000001</v>
      </c>
      <c r="P29" s="90">
        <v>5.0586342128779608E-6</v>
      </c>
      <c r="Q29" s="90">
        <v>1.0443921450540839E-3</v>
      </c>
      <c r="R29" s="90">
        <f>O29/'סכום נכסי הקרן'!$C$42</f>
        <v>7.3182138986331883E-4</v>
      </c>
    </row>
    <row r="30" spans="2:48" s="140" customFormat="1">
      <c r="B30" s="87" t="s">
        <v>286</v>
      </c>
      <c r="C30" s="82" t="s">
        <v>287</v>
      </c>
      <c r="D30" s="95" t="s">
        <v>126</v>
      </c>
      <c r="E30" s="82" t="s">
        <v>263</v>
      </c>
      <c r="F30" s="82"/>
      <c r="G30" s="82"/>
      <c r="H30" s="89">
        <v>4.3</v>
      </c>
      <c r="I30" s="95" t="s">
        <v>170</v>
      </c>
      <c r="J30" s="96">
        <v>1.2500000000000001E-2</v>
      </c>
      <c r="K30" s="90">
        <v>1.1199999999999998E-2</v>
      </c>
      <c r="L30" s="89">
        <v>96713.999999999985</v>
      </c>
      <c r="M30" s="91">
        <v>101.3</v>
      </c>
      <c r="N30" s="82"/>
      <c r="O30" s="89">
        <v>97.971279999999979</v>
      </c>
      <c r="P30" s="90">
        <v>9.2391465296120972E-6</v>
      </c>
      <c r="Q30" s="90">
        <v>1.1359931351411325E-3</v>
      </c>
      <c r="R30" s="90">
        <f>O30/'סכום נכסי הקרן'!$C$42</f>
        <v>7.9600759060776099E-4</v>
      </c>
    </row>
    <row r="31" spans="2:48" s="140" customFormat="1">
      <c r="B31" s="87" t="s">
        <v>288</v>
      </c>
      <c r="C31" s="82" t="s">
        <v>289</v>
      </c>
      <c r="D31" s="95" t="s">
        <v>126</v>
      </c>
      <c r="E31" s="82" t="s">
        <v>263</v>
      </c>
      <c r="F31" s="82"/>
      <c r="G31" s="82"/>
      <c r="H31" s="89">
        <v>8.08</v>
      </c>
      <c r="I31" s="95" t="s">
        <v>170</v>
      </c>
      <c r="J31" s="96">
        <v>0.02</v>
      </c>
      <c r="K31" s="90">
        <v>1.9799999999999998E-2</v>
      </c>
      <c r="L31" s="89">
        <v>139534.99999999997</v>
      </c>
      <c r="M31" s="91">
        <v>100.68</v>
      </c>
      <c r="N31" s="82"/>
      <c r="O31" s="89">
        <v>140.48383999999996</v>
      </c>
      <c r="P31" s="90">
        <v>8.9864014142786733E-6</v>
      </c>
      <c r="Q31" s="90">
        <v>1.6289332734885694E-3</v>
      </c>
      <c r="R31" s="90">
        <f>O31/'סכום נכסי הקרן'!$C$42</f>
        <v>1.1414182094765545E-3</v>
      </c>
    </row>
    <row r="32" spans="2:48" s="140" customFormat="1">
      <c r="B32" s="87" t="s">
        <v>290</v>
      </c>
      <c r="C32" s="82" t="s">
        <v>291</v>
      </c>
      <c r="D32" s="95" t="s">
        <v>126</v>
      </c>
      <c r="E32" s="82" t="s">
        <v>263</v>
      </c>
      <c r="F32" s="82"/>
      <c r="G32" s="82"/>
      <c r="H32" s="89">
        <v>1.55</v>
      </c>
      <c r="I32" s="95" t="s">
        <v>170</v>
      </c>
      <c r="J32" s="96">
        <v>0.05</v>
      </c>
      <c r="K32" s="90">
        <v>3.5999999999999999E-3</v>
      </c>
      <c r="L32" s="89">
        <v>97010.999999999985</v>
      </c>
      <c r="M32" s="91">
        <v>109.39</v>
      </c>
      <c r="N32" s="82"/>
      <c r="O32" s="89">
        <v>106.12033999999998</v>
      </c>
      <c r="P32" s="90">
        <v>5.2412398827175931E-6</v>
      </c>
      <c r="Q32" s="90">
        <v>1.2304828286293997E-3</v>
      </c>
      <c r="R32" s="90">
        <f>O32/'סכום נכסי הקרן'!$C$42</f>
        <v>8.6221794956518286E-4</v>
      </c>
    </row>
    <row r="33" spans="2:18" s="140" customFormat="1">
      <c r="B33" s="88"/>
      <c r="C33" s="82"/>
      <c r="D33" s="82"/>
      <c r="E33" s="82"/>
      <c r="F33" s="82"/>
      <c r="G33" s="82"/>
      <c r="H33" s="82"/>
      <c r="I33" s="82"/>
      <c r="J33" s="82"/>
      <c r="K33" s="90"/>
      <c r="L33" s="89"/>
      <c r="M33" s="91"/>
      <c r="N33" s="82"/>
      <c r="O33" s="82"/>
      <c r="P33" s="82"/>
      <c r="Q33" s="90"/>
      <c r="R33" s="82"/>
    </row>
    <row r="34" spans="2:18" s="140" customFormat="1">
      <c r="B34" s="86" t="s">
        <v>24</v>
      </c>
      <c r="C34" s="84"/>
      <c r="D34" s="84"/>
      <c r="E34" s="84"/>
      <c r="F34" s="84"/>
      <c r="G34" s="84"/>
      <c r="H34" s="92">
        <v>1.9200000000000002</v>
      </c>
      <c r="I34" s="84"/>
      <c r="J34" s="84"/>
      <c r="K34" s="93">
        <v>2.2000000000000001E-3</v>
      </c>
      <c r="L34" s="92"/>
      <c r="M34" s="94"/>
      <c r="N34" s="84"/>
      <c r="O34" s="92">
        <v>0.63086999999999993</v>
      </c>
      <c r="P34" s="84"/>
      <c r="Q34" s="93">
        <v>7.3150416036871856E-6</v>
      </c>
      <c r="R34" s="93">
        <f>O34/'סכום נכסי הקרן'!$C$42</f>
        <v>5.1257604135285185E-6</v>
      </c>
    </row>
    <row r="35" spans="2:18" s="140" customFormat="1">
      <c r="B35" s="87" t="s">
        <v>292</v>
      </c>
      <c r="C35" s="82" t="s">
        <v>293</v>
      </c>
      <c r="D35" s="95" t="s">
        <v>126</v>
      </c>
      <c r="E35" s="82" t="s">
        <v>263</v>
      </c>
      <c r="F35" s="82"/>
      <c r="G35" s="82"/>
      <c r="H35" s="89">
        <v>1.9200000000000002</v>
      </c>
      <c r="I35" s="95" t="s">
        <v>170</v>
      </c>
      <c r="J35" s="96">
        <v>1.8E-3</v>
      </c>
      <c r="K35" s="90">
        <v>2.2000000000000001E-3</v>
      </c>
      <c r="L35" s="89">
        <v>630.99999999999989</v>
      </c>
      <c r="M35" s="91">
        <v>99.98</v>
      </c>
      <c r="N35" s="82"/>
      <c r="O35" s="89">
        <v>0.63086999999999993</v>
      </c>
      <c r="P35" s="90">
        <v>3.4249224170087243E-8</v>
      </c>
      <c r="Q35" s="90">
        <v>7.3150416036871856E-6</v>
      </c>
      <c r="R35" s="90">
        <f>O35/'סכום נכסי הקרן'!$C$42</f>
        <v>5.1257604135285185E-6</v>
      </c>
    </row>
    <row r="36" spans="2:18" s="140" customFormat="1">
      <c r="B36" s="88"/>
      <c r="C36" s="82"/>
      <c r="D36" s="82"/>
      <c r="E36" s="82"/>
      <c r="F36" s="82"/>
      <c r="G36" s="82"/>
      <c r="H36" s="82"/>
      <c r="I36" s="82"/>
      <c r="J36" s="82"/>
      <c r="K36" s="90"/>
      <c r="L36" s="89"/>
      <c r="M36" s="91"/>
      <c r="N36" s="82"/>
      <c r="O36" s="82"/>
      <c r="P36" s="82"/>
      <c r="Q36" s="90"/>
      <c r="R36" s="82"/>
    </row>
    <row r="37" spans="2:18" s="140" customFormat="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</row>
    <row r="38" spans="2:18" s="140" customFormat="1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</row>
    <row r="39" spans="2:18" s="140" customFormat="1">
      <c r="B39" s="143" t="s">
        <v>117</v>
      </c>
      <c r="C39" s="139"/>
      <c r="D39" s="139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</row>
    <row r="40" spans="2:18" s="140" customFormat="1">
      <c r="B40" s="143" t="s">
        <v>240</v>
      </c>
      <c r="C40" s="139"/>
      <c r="D40" s="139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</row>
    <row r="41" spans="2:18" s="140" customFormat="1">
      <c r="B41" s="158" t="s">
        <v>248</v>
      </c>
      <c r="C41" s="158"/>
      <c r="D41" s="158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</row>
    <row r="42" spans="2:18" s="140" customFormat="1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</row>
    <row r="43" spans="2:18" s="140" customFormat="1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</row>
    <row r="44" spans="2:18" s="140" customFormat="1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</row>
    <row r="45" spans="2:18" s="140" customFormat="1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</row>
    <row r="46" spans="2:18" s="140" customFormat="1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</row>
    <row r="47" spans="2:18" s="140" customFormat="1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</row>
    <row r="48" spans="2:18" s="140" customFormat="1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</row>
    <row r="49" spans="2:18" s="140" customFormat="1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</row>
    <row r="50" spans="2:18" s="140" customFormat="1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</row>
    <row r="51" spans="2:18" s="140" customFormat="1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</row>
    <row r="52" spans="2:18" s="140" customFormat="1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</row>
    <row r="53" spans="2:18" s="140" customFormat="1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</row>
    <row r="54" spans="2:18" s="140" customFormat="1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</row>
    <row r="55" spans="2:18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</row>
    <row r="56" spans="2:18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</row>
    <row r="57" spans="2:18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</row>
    <row r="58" spans="2:18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</row>
    <row r="59" spans="2:18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</row>
    <row r="60" spans="2:18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</row>
    <row r="61" spans="2:18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</row>
    <row r="62" spans="2:18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</row>
    <row r="63" spans="2:18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</row>
    <row r="64" spans="2:18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</row>
    <row r="65" spans="2:18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</row>
    <row r="66" spans="2:18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</row>
    <row r="67" spans="2:18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</row>
    <row r="68" spans="2:18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</row>
    <row r="69" spans="2:18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</row>
    <row r="70" spans="2:18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</row>
    <row r="71" spans="2:18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</row>
    <row r="72" spans="2:18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</row>
    <row r="73" spans="2:18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</row>
    <row r="74" spans="2:18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</row>
    <row r="75" spans="2:18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</row>
    <row r="76" spans="2:18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</row>
    <row r="77" spans="2:18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</row>
    <row r="78" spans="2:18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</row>
    <row r="79" spans="2:18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</row>
    <row r="80" spans="2:18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</row>
    <row r="81" spans="2:18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</row>
    <row r="82" spans="2:18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</row>
    <row r="83" spans="2:18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</row>
    <row r="84" spans="2:18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</row>
    <row r="85" spans="2:18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</row>
    <row r="86" spans="2:18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</row>
    <row r="87" spans="2:18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</row>
    <row r="88" spans="2:18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</row>
    <row r="89" spans="2:18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</row>
    <row r="90" spans="2:18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</row>
    <row r="91" spans="2:18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</row>
    <row r="92" spans="2:18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</row>
    <row r="93" spans="2:18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</row>
    <row r="94" spans="2:18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</row>
    <row r="95" spans="2:18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</row>
    <row r="96" spans="2:18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</row>
    <row r="97" spans="2:18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</row>
    <row r="98" spans="2:18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</row>
    <row r="99" spans="2:18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</row>
    <row r="100" spans="2:18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</row>
    <row r="101" spans="2:18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</row>
    <row r="102" spans="2:18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</row>
    <row r="103" spans="2:18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</row>
    <row r="104" spans="2:18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</row>
    <row r="105" spans="2:18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</row>
    <row r="106" spans="2:18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</row>
    <row r="107" spans="2:18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</row>
    <row r="108" spans="2:18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</row>
    <row r="109" spans="2:18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</row>
    <row r="110" spans="2:18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</row>
    <row r="111" spans="2:18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</row>
    <row r="112" spans="2:18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</row>
    <row r="113" spans="2:18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</row>
    <row r="114" spans="2:18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</row>
    <row r="115" spans="2:18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</row>
    <row r="116" spans="2:18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</row>
    <row r="117" spans="2:18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</row>
    <row r="118" spans="2:18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</row>
    <row r="119" spans="2:18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</row>
    <row r="120" spans="2:18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</row>
    <row r="121" spans="2:18"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</row>
    <row r="122" spans="2:18"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</row>
    <row r="123" spans="2:18"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</row>
    <row r="124" spans="2:18"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</row>
    <row r="125" spans="2:18"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</row>
    <row r="126" spans="2:18"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</row>
    <row r="127" spans="2:18"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</row>
    <row r="128" spans="2:18"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</row>
    <row r="129" spans="2:18"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</row>
    <row r="130" spans="2:18"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</row>
    <row r="131" spans="2:18"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</row>
    <row r="132" spans="2:18"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</row>
    <row r="133" spans="2:18">
      <c r="B133" s="81"/>
      <c r="C133" s="81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</row>
    <row r="134" spans="2:18">
      <c r="B134" s="81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81"/>
    </row>
    <row r="135" spans="2:18">
      <c r="B135" s="81"/>
      <c r="C135" s="81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</row>
    <row r="136" spans="2:18">
      <c r="C136" s="1"/>
      <c r="D136" s="1"/>
    </row>
    <row r="137" spans="2:18">
      <c r="C137" s="1"/>
      <c r="D137" s="1"/>
    </row>
    <row r="138" spans="2:18">
      <c r="C138" s="1"/>
      <c r="D138" s="1"/>
    </row>
    <row r="139" spans="2:18">
      <c r="C139" s="1"/>
      <c r="D139" s="1"/>
    </row>
    <row r="140" spans="2:18">
      <c r="C140" s="1"/>
      <c r="D140" s="1"/>
    </row>
    <row r="141" spans="2:18">
      <c r="C141" s="1"/>
      <c r="D141" s="1"/>
    </row>
    <row r="142" spans="2:18">
      <c r="C142" s="1"/>
      <c r="D142" s="1"/>
    </row>
    <row r="143" spans="2:18">
      <c r="C143" s="1"/>
      <c r="D143" s="1"/>
    </row>
    <row r="144" spans="2:18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41:D41"/>
  </mergeCells>
  <phoneticPr fontId="3" type="noConversion"/>
  <dataValidations count="1">
    <dataValidation allowBlank="1" showInputMessage="1" showErrorMessage="1" sqref="N10:Q10 N9 N1:N7 N32:N1048576 C5:C29 O1:Q9 O11:Q1048576 B42:B1048576 J1:M1048576 E1:I30 B39:B41 D1:D29 R1:AF1048576 AJ1:XFD1048576 AG1:AI27 AG31:AI1048576 C39:D40 A1:A1048576 B1:B38 E32:I1048576 C32:D38 C42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C25" sqref="C2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8" t="s">
        <v>185</v>
      </c>
      <c r="C1" s="80" t="s" vm="1">
        <v>258</v>
      </c>
    </row>
    <row r="2" spans="2:67">
      <c r="B2" s="58" t="s">
        <v>184</v>
      </c>
      <c r="C2" s="80" t="s">
        <v>259</v>
      </c>
    </row>
    <row r="3" spans="2:67">
      <c r="B3" s="58" t="s">
        <v>186</v>
      </c>
      <c r="C3" s="80" t="s">
        <v>260</v>
      </c>
    </row>
    <row r="4" spans="2:67">
      <c r="B4" s="58" t="s">
        <v>187</v>
      </c>
      <c r="C4" s="80">
        <v>2208</v>
      </c>
    </row>
    <row r="6" spans="2:67" ht="26.25" customHeight="1">
      <c r="B6" s="155" t="s">
        <v>215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60"/>
      <c r="BO6" s="3"/>
    </row>
    <row r="7" spans="2:67" ht="26.25" customHeight="1">
      <c r="B7" s="155" t="s">
        <v>91</v>
      </c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60"/>
      <c r="AZ7" s="45"/>
      <c r="BJ7" s="3"/>
      <c r="BO7" s="3"/>
    </row>
    <row r="8" spans="2:67" s="3" customFormat="1" ht="78.75">
      <c r="B8" s="39" t="s">
        <v>120</v>
      </c>
      <c r="C8" s="14" t="s">
        <v>46</v>
      </c>
      <c r="D8" s="14" t="s">
        <v>125</v>
      </c>
      <c r="E8" s="14" t="s">
        <v>231</v>
      </c>
      <c r="F8" s="14" t="s">
        <v>122</v>
      </c>
      <c r="G8" s="14" t="s">
        <v>66</v>
      </c>
      <c r="H8" s="14" t="s">
        <v>15</v>
      </c>
      <c r="I8" s="14" t="s">
        <v>67</v>
      </c>
      <c r="J8" s="14" t="s">
        <v>106</v>
      </c>
      <c r="K8" s="14" t="s">
        <v>18</v>
      </c>
      <c r="L8" s="14" t="s">
        <v>105</v>
      </c>
      <c r="M8" s="14" t="s">
        <v>17</v>
      </c>
      <c r="N8" s="14" t="s">
        <v>19</v>
      </c>
      <c r="O8" s="14" t="s">
        <v>242</v>
      </c>
      <c r="P8" s="14" t="s">
        <v>241</v>
      </c>
      <c r="Q8" s="14" t="s">
        <v>63</v>
      </c>
      <c r="R8" s="14" t="s">
        <v>60</v>
      </c>
      <c r="S8" s="14" t="s">
        <v>188</v>
      </c>
      <c r="T8" s="40" t="s">
        <v>190</v>
      </c>
      <c r="V8" s="1"/>
      <c r="AZ8" s="45"/>
      <c r="BJ8" s="1"/>
      <c r="BK8" s="1"/>
      <c r="BL8" s="1"/>
      <c r="BO8" s="4"/>
    </row>
    <row r="9" spans="2:67" s="3" customFormat="1" ht="20.25" customHeight="1">
      <c r="B9" s="41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249</v>
      </c>
      <c r="P9" s="17"/>
      <c r="Q9" s="17" t="s">
        <v>245</v>
      </c>
      <c r="R9" s="17" t="s">
        <v>20</v>
      </c>
      <c r="S9" s="17" t="s">
        <v>20</v>
      </c>
      <c r="T9" s="76" t="s">
        <v>20</v>
      </c>
      <c r="BJ9" s="1"/>
      <c r="BL9" s="1"/>
      <c r="BO9" s="4"/>
    </row>
    <row r="10" spans="2:67" s="4" customFormat="1" ht="18" customHeight="1">
      <c r="B10" s="42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118</v>
      </c>
      <c r="R10" s="20" t="s">
        <v>119</v>
      </c>
      <c r="S10" s="47" t="s">
        <v>191</v>
      </c>
      <c r="T10" s="75" t="s">
        <v>232</v>
      </c>
      <c r="U10" s="5"/>
      <c r="BJ10" s="1"/>
      <c r="BK10" s="3"/>
      <c r="BL10" s="1"/>
      <c r="BO10" s="1"/>
    </row>
    <row r="11" spans="2:67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5"/>
      <c r="BJ11" s="1"/>
      <c r="BK11" s="3"/>
      <c r="BL11" s="1"/>
      <c r="BO11" s="1"/>
    </row>
    <row r="12" spans="2:67" ht="20.25">
      <c r="B12" s="97" t="s">
        <v>257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BK12" s="4"/>
    </row>
    <row r="13" spans="2:67">
      <c r="B13" s="97" t="s">
        <v>117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</row>
    <row r="14" spans="2:67">
      <c r="B14" s="97" t="s">
        <v>240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</row>
    <row r="15" spans="2:67">
      <c r="B15" s="97" t="s">
        <v>248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</row>
    <row r="16" spans="2:67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BJ16" s="4"/>
    </row>
    <row r="17" spans="2:20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</row>
    <row r="18" spans="2:20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</row>
    <row r="19" spans="2:20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</row>
    <row r="20" spans="2:20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</row>
    <row r="21" spans="2:20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</row>
    <row r="22" spans="2:20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</row>
    <row r="23" spans="2:20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</row>
    <row r="24" spans="2:20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</row>
    <row r="25" spans="2:20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</row>
    <row r="26" spans="2:20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</row>
    <row r="27" spans="2:20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</row>
    <row r="28" spans="2:20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</row>
    <row r="29" spans="2:20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</row>
    <row r="30" spans="2:20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</row>
    <row r="31" spans="2:20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</row>
    <row r="32" spans="2:20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</row>
    <row r="33" spans="2:20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</row>
    <row r="34" spans="2:20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</row>
    <row r="35" spans="2:20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</row>
    <row r="36" spans="2:20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</row>
    <row r="37" spans="2:20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</row>
    <row r="38" spans="2:20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</row>
    <row r="39" spans="2:20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</row>
    <row r="40" spans="2:20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</row>
    <row r="41" spans="2:20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</row>
    <row r="42" spans="2:20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</row>
    <row r="43" spans="2:20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</row>
    <row r="44" spans="2:20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</row>
    <row r="45" spans="2:20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</row>
    <row r="46" spans="2:20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</row>
    <row r="47" spans="2:20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</row>
    <row r="48" spans="2:20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</row>
    <row r="49" spans="2:20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</row>
    <row r="50" spans="2:20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</row>
    <row r="51" spans="2:20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</row>
    <row r="52" spans="2:20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</row>
    <row r="53" spans="2:20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</row>
    <row r="54" spans="2:20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</row>
    <row r="55" spans="2:20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</row>
    <row r="56" spans="2:20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</row>
    <row r="57" spans="2:20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</row>
    <row r="58" spans="2:20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</row>
    <row r="59" spans="2:20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</row>
    <row r="60" spans="2:20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</row>
    <row r="61" spans="2:20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</row>
    <row r="62" spans="2:20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</row>
    <row r="63" spans="2:20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</row>
    <row r="64" spans="2:20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</row>
    <row r="65" spans="2:20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</row>
    <row r="66" spans="2:20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</row>
    <row r="67" spans="2:20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</row>
    <row r="68" spans="2:20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</row>
    <row r="69" spans="2:20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</row>
    <row r="70" spans="2:20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</row>
    <row r="71" spans="2:20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</row>
    <row r="72" spans="2:20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</row>
    <row r="73" spans="2:20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</row>
    <row r="74" spans="2:20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</row>
    <row r="75" spans="2:20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</row>
    <row r="76" spans="2:20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</row>
    <row r="77" spans="2:20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</row>
    <row r="78" spans="2:20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</row>
    <row r="79" spans="2:20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</row>
    <row r="80" spans="2:20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</row>
    <row r="81" spans="2:20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</row>
    <row r="82" spans="2:20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</row>
    <row r="83" spans="2:20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</row>
    <row r="84" spans="2:20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</row>
    <row r="85" spans="2:20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</row>
    <row r="86" spans="2:20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</row>
    <row r="87" spans="2:20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</row>
    <row r="88" spans="2:20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</row>
    <row r="89" spans="2:20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</row>
    <row r="90" spans="2:20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</row>
    <row r="91" spans="2:20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</row>
    <row r="92" spans="2:20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</row>
    <row r="93" spans="2:20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</row>
    <row r="94" spans="2:20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</row>
    <row r="95" spans="2:20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</row>
    <row r="96" spans="2:20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</row>
    <row r="97" spans="2:20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</row>
    <row r="98" spans="2:20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</row>
    <row r="99" spans="2:20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</row>
    <row r="100" spans="2:20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</row>
    <row r="101" spans="2:20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</row>
    <row r="102" spans="2:20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</row>
    <row r="103" spans="2:20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</row>
    <row r="104" spans="2:20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</row>
    <row r="105" spans="2:20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</row>
    <row r="106" spans="2:20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</row>
    <row r="107" spans="2:20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</row>
    <row r="108" spans="2:20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</row>
    <row r="109" spans="2:20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</row>
    <row r="110" spans="2:20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5"/>
      <c r="C697" s="1"/>
      <c r="D697" s="1"/>
      <c r="E697" s="1"/>
      <c r="F697" s="1"/>
      <c r="G697" s="1"/>
    </row>
    <row r="698" spans="2:7">
      <c r="B698" s="45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F830"/>
  <sheetViews>
    <sheetView rightToLeft="1" zoomScale="80" zoomScaleNormal="80" workbookViewId="0">
      <selection activeCell="D26" sqref="D26"/>
    </sheetView>
  </sheetViews>
  <sheetFormatPr defaultColWidth="9.140625" defaultRowHeight="18"/>
  <cols>
    <col min="1" max="1" width="6.28515625" style="1" customWidth="1"/>
    <col min="2" max="2" width="35.4257812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7109375" style="2" bestFit="1" customWidth="1"/>
    <col min="7" max="7" width="27.5703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8.42578125" style="1" customWidth="1"/>
    <col min="12" max="12" width="9" style="1" bestFit="1" customWidth="1"/>
    <col min="13" max="13" width="12.7109375" style="1" customWidth="1"/>
    <col min="14" max="14" width="9.140625" style="1" bestFit="1" customWidth="1"/>
    <col min="15" max="15" width="16" style="1" customWidth="1"/>
    <col min="16" max="16" width="14.42578125" style="1" customWidth="1"/>
    <col min="17" max="17" width="8.28515625" style="1" bestFit="1" customWidth="1"/>
    <col min="18" max="18" width="12.85546875" style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58">
      <c r="B1" s="58" t="s">
        <v>185</v>
      </c>
      <c r="C1" s="80" t="s" vm="1">
        <v>258</v>
      </c>
    </row>
    <row r="2" spans="2:58">
      <c r="B2" s="58" t="s">
        <v>184</v>
      </c>
      <c r="C2" s="80" t="s">
        <v>259</v>
      </c>
    </row>
    <row r="3" spans="2:58">
      <c r="B3" s="58" t="s">
        <v>186</v>
      </c>
      <c r="C3" s="80" t="s">
        <v>260</v>
      </c>
    </row>
    <row r="4" spans="2:58">
      <c r="B4" s="58" t="s">
        <v>187</v>
      </c>
      <c r="C4" s="80">
        <v>2208</v>
      </c>
    </row>
    <row r="6" spans="2:58" ht="26.25" customHeight="1">
      <c r="B6" s="161" t="s">
        <v>215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3"/>
    </row>
    <row r="7" spans="2:58" ht="26.25" customHeight="1">
      <c r="B7" s="161" t="s">
        <v>92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3"/>
      <c r="BF7" s="3"/>
    </row>
    <row r="8" spans="2:58" s="3" customFormat="1" ht="78.75">
      <c r="B8" s="23" t="s">
        <v>120</v>
      </c>
      <c r="C8" s="31" t="s">
        <v>46</v>
      </c>
      <c r="D8" s="31" t="s">
        <v>125</v>
      </c>
      <c r="E8" s="31" t="s">
        <v>231</v>
      </c>
      <c r="F8" s="31" t="s">
        <v>122</v>
      </c>
      <c r="G8" s="31" t="s">
        <v>66</v>
      </c>
      <c r="H8" s="31" t="s">
        <v>15</v>
      </c>
      <c r="I8" s="31" t="s">
        <v>67</v>
      </c>
      <c r="J8" s="31" t="s">
        <v>106</v>
      </c>
      <c r="K8" s="31" t="s">
        <v>18</v>
      </c>
      <c r="L8" s="31" t="s">
        <v>105</v>
      </c>
      <c r="M8" s="31" t="s">
        <v>17</v>
      </c>
      <c r="N8" s="31" t="s">
        <v>19</v>
      </c>
      <c r="O8" s="14" t="s">
        <v>242</v>
      </c>
      <c r="P8" s="31" t="s">
        <v>241</v>
      </c>
      <c r="Q8" s="31" t="s">
        <v>256</v>
      </c>
      <c r="R8" s="31" t="s">
        <v>63</v>
      </c>
      <c r="S8" s="14" t="s">
        <v>60</v>
      </c>
      <c r="T8" s="31" t="s">
        <v>188</v>
      </c>
      <c r="U8" s="15" t="s">
        <v>190</v>
      </c>
      <c r="V8" s="1"/>
      <c r="BB8" s="1"/>
      <c r="BC8" s="1"/>
    </row>
    <row r="9" spans="2:58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249</v>
      </c>
      <c r="P9" s="33"/>
      <c r="Q9" s="17" t="s">
        <v>245</v>
      </c>
      <c r="R9" s="33" t="s">
        <v>245</v>
      </c>
      <c r="S9" s="17" t="s">
        <v>20</v>
      </c>
      <c r="T9" s="33" t="s">
        <v>245</v>
      </c>
      <c r="U9" s="18" t="s">
        <v>20</v>
      </c>
      <c r="BA9" s="1"/>
      <c r="BB9" s="1"/>
      <c r="BC9" s="1"/>
      <c r="BF9" s="4"/>
    </row>
    <row r="10" spans="2:5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4" t="s">
        <v>118</v>
      </c>
      <c r="R10" s="20" t="s">
        <v>119</v>
      </c>
      <c r="S10" s="20" t="s">
        <v>191</v>
      </c>
      <c r="T10" s="21" t="s">
        <v>232</v>
      </c>
      <c r="U10" s="21" t="s">
        <v>251</v>
      </c>
      <c r="V10" s="5"/>
      <c r="BA10" s="1"/>
      <c r="BB10" s="3"/>
      <c r="BC10" s="1"/>
    </row>
    <row r="11" spans="2:58" s="138" customFormat="1" ht="18" customHeight="1">
      <c r="B11" s="99" t="s">
        <v>34</v>
      </c>
      <c r="C11" s="100"/>
      <c r="D11" s="100"/>
      <c r="E11" s="100"/>
      <c r="F11" s="100"/>
      <c r="G11" s="100"/>
      <c r="H11" s="100"/>
      <c r="I11" s="100"/>
      <c r="J11" s="100"/>
      <c r="K11" s="102">
        <v>4.0862104415585954</v>
      </c>
      <c r="L11" s="100"/>
      <c r="M11" s="100"/>
      <c r="N11" s="103">
        <v>1.1784888937865157E-2</v>
      </c>
      <c r="O11" s="102"/>
      <c r="P11" s="104"/>
      <c r="Q11" s="102">
        <v>140.21566999999999</v>
      </c>
      <c r="R11" s="102">
        <v>24168.530559999999</v>
      </c>
      <c r="S11" s="100"/>
      <c r="T11" s="105">
        <v>1</v>
      </c>
      <c r="U11" s="105">
        <f>R11/'סכום נכסי הקרן'!$C$42</f>
        <v>0.19636707593894501</v>
      </c>
      <c r="V11" s="141"/>
      <c r="BA11" s="140"/>
      <c r="BB11" s="142"/>
      <c r="BC11" s="140"/>
      <c r="BF11" s="140"/>
    </row>
    <row r="12" spans="2:58" s="140" customFormat="1">
      <c r="B12" s="83" t="s">
        <v>238</v>
      </c>
      <c r="C12" s="84"/>
      <c r="D12" s="84"/>
      <c r="E12" s="84"/>
      <c r="F12" s="84"/>
      <c r="G12" s="84"/>
      <c r="H12" s="84"/>
      <c r="I12" s="84"/>
      <c r="J12" s="84"/>
      <c r="K12" s="92">
        <v>4.0862104415585909</v>
      </c>
      <c r="L12" s="84"/>
      <c r="M12" s="84"/>
      <c r="N12" s="106">
        <v>1.1784888937865143E-2</v>
      </c>
      <c r="O12" s="92"/>
      <c r="P12" s="94"/>
      <c r="Q12" s="92">
        <v>140.21566999999999</v>
      </c>
      <c r="R12" s="92">
        <v>24168.530560000017</v>
      </c>
      <c r="S12" s="84"/>
      <c r="T12" s="93">
        <v>1.0000000000000007</v>
      </c>
      <c r="U12" s="93">
        <f>R12/'סכום נכסי הקרן'!$C$42</f>
        <v>0.19636707593894515</v>
      </c>
      <c r="BB12" s="142"/>
    </row>
    <row r="13" spans="2:58" s="140" customFormat="1" ht="20.25">
      <c r="B13" s="101" t="s">
        <v>33</v>
      </c>
      <c r="C13" s="84"/>
      <c r="D13" s="84"/>
      <c r="E13" s="84"/>
      <c r="F13" s="84"/>
      <c r="G13" s="84"/>
      <c r="H13" s="84"/>
      <c r="I13" s="84"/>
      <c r="J13" s="84"/>
      <c r="K13" s="92">
        <v>4.0452387283334206</v>
      </c>
      <c r="L13" s="84"/>
      <c r="M13" s="84"/>
      <c r="N13" s="106">
        <v>7.6773563566415667E-3</v>
      </c>
      <c r="O13" s="92"/>
      <c r="P13" s="94"/>
      <c r="Q13" s="92">
        <v>132.43972999999997</v>
      </c>
      <c r="R13" s="92">
        <v>19509.700140000001</v>
      </c>
      <c r="S13" s="84"/>
      <c r="T13" s="93">
        <v>0.8072356774676831</v>
      </c>
      <c r="U13" s="93">
        <f>R13/'סכום נכסי הקרן'!$C$42</f>
        <v>0.15851450957792224</v>
      </c>
      <c r="BB13" s="138"/>
    </row>
    <row r="14" spans="2:58" s="140" customFormat="1">
      <c r="B14" s="88" t="s">
        <v>294</v>
      </c>
      <c r="C14" s="82" t="s">
        <v>295</v>
      </c>
      <c r="D14" s="95" t="s">
        <v>126</v>
      </c>
      <c r="E14" s="95" t="s">
        <v>296</v>
      </c>
      <c r="F14" s="95" t="s">
        <v>297</v>
      </c>
      <c r="G14" s="95" t="s">
        <v>298</v>
      </c>
      <c r="H14" s="82" t="s">
        <v>299</v>
      </c>
      <c r="I14" s="82" t="s">
        <v>300</v>
      </c>
      <c r="J14" s="82"/>
      <c r="K14" s="89">
        <v>4.2799999999999994</v>
      </c>
      <c r="L14" s="95" t="s">
        <v>170</v>
      </c>
      <c r="M14" s="96">
        <v>6.1999999999999998E-3</v>
      </c>
      <c r="N14" s="96">
        <v>4.3E-3</v>
      </c>
      <c r="O14" s="89">
        <v>471762.99999999994</v>
      </c>
      <c r="P14" s="91">
        <v>102.11</v>
      </c>
      <c r="Q14" s="82"/>
      <c r="R14" s="89">
        <v>481.71719999999993</v>
      </c>
      <c r="S14" s="90">
        <v>1.5095348456957121E-4</v>
      </c>
      <c r="T14" s="90">
        <v>1.9931588261193813E-2</v>
      </c>
      <c r="U14" s="90">
        <f>R14/'סכום נכסי הקרן'!$C$42</f>
        <v>3.9139077056696307E-3</v>
      </c>
    </row>
    <row r="15" spans="2:58" s="140" customFormat="1">
      <c r="B15" s="88" t="s">
        <v>301</v>
      </c>
      <c r="C15" s="82" t="s">
        <v>302</v>
      </c>
      <c r="D15" s="95" t="s">
        <v>126</v>
      </c>
      <c r="E15" s="95" t="s">
        <v>296</v>
      </c>
      <c r="F15" s="95" t="s">
        <v>303</v>
      </c>
      <c r="G15" s="95" t="s">
        <v>304</v>
      </c>
      <c r="H15" s="82" t="s">
        <v>299</v>
      </c>
      <c r="I15" s="82" t="s">
        <v>166</v>
      </c>
      <c r="J15" s="82"/>
      <c r="K15" s="89">
        <v>6.830000000000001</v>
      </c>
      <c r="L15" s="95" t="s">
        <v>170</v>
      </c>
      <c r="M15" s="96">
        <v>8.3000000000000001E-3</v>
      </c>
      <c r="N15" s="96">
        <v>9.2000000000000016E-3</v>
      </c>
      <c r="O15" s="89">
        <v>101999.99999999999</v>
      </c>
      <c r="P15" s="91">
        <v>99.4</v>
      </c>
      <c r="Q15" s="82"/>
      <c r="R15" s="89">
        <v>101.38799999999999</v>
      </c>
      <c r="S15" s="90">
        <v>7.9317557952362792E-5</v>
      </c>
      <c r="T15" s="90">
        <v>4.1950419678307488E-3</v>
      </c>
      <c r="U15" s="90">
        <f>R15/'סכום נכסי הקרן'!$C$42</f>
        <v>8.2376812466408201E-4</v>
      </c>
    </row>
    <row r="16" spans="2:58" s="140" customFormat="1">
      <c r="B16" s="88" t="s">
        <v>305</v>
      </c>
      <c r="C16" s="82" t="s">
        <v>306</v>
      </c>
      <c r="D16" s="95" t="s">
        <v>126</v>
      </c>
      <c r="E16" s="95" t="s">
        <v>296</v>
      </c>
      <c r="F16" s="95" t="s">
        <v>307</v>
      </c>
      <c r="G16" s="95" t="s">
        <v>304</v>
      </c>
      <c r="H16" s="82" t="s">
        <v>299</v>
      </c>
      <c r="I16" s="82" t="s">
        <v>166</v>
      </c>
      <c r="J16" s="82"/>
      <c r="K16" s="89">
        <v>2.8899999999999997</v>
      </c>
      <c r="L16" s="95" t="s">
        <v>170</v>
      </c>
      <c r="M16" s="96">
        <v>0.04</v>
      </c>
      <c r="N16" s="96">
        <v>1.2999999999999999E-3</v>
      </c>
      <c r="O16" s="89">
        <v>157737.99999999997</v>
      </c>
      <c r="P16" s="91">
        <v>117.3</v>
      </c>
      <c r="Q16" s="82"/>
      <c r="R16" s="89">
        <v>185.02667999999997</v>
      </c>
      <c r="S16" s="90">
        <v>7.6139549431962977E-5</v>
      </c>
      <c r="T16" s="90">
        <v>7.6556859566062081E-3</v>
      </c>
      <c r="U16" s="90">
        <f>R16/'סכום נכסי הקרן'!$C$42</f>
        <v>1.5033246656056061E-3</v>
      </c>
    </row>
    <row r="17" spans="2:53" s="140" customFormat="1" ht="20.25">
      <c r="B17" s="88" t="s">
        <v>308</v>
      </c>
      <c r="C17" s="82" t="s">
        <v>309</v>
      </c>
      <c r="D17" s="95" t="s">
        <v>126</v>
      </c>
      <c r="E17" s="95" t="s">
        <v>296</v>
      </c>
      <c r="F17" s="95" t="s">
        <v>307</v>
      </c>
      <c r="G17" s="95" t="s">
        <v>304</v>
      </c>
      <c r="H17" s="82" t="s">
        <v>299</v>
      </c>
      <c r="I17" s="82" t="s">
        <v>166</v>
      </c>
      <c r="J17" s="82"/>
      <c r="K17" s="89">
        <v>4.1500000000000004</v>
      </c>
      <c r="L17" s="95" t="s">
        <v>170</v>
      </c>
      <c r="M17" s="96">
        <v>9.8999999999999991E-3</v>
      </c>
      <c r="N17" s="96">
        <v>3.4999999999999996E-3</v>
      </c>
      <c r="O17" s="89">
        <v>774889.99999999988</v>
      </c>
      <c r="P17" s="91">
        <v>104.37</v>
      </c>
      <c r="Q17" s="82"/>
      <c r="R17" s="89">
        <v>808.75271999999984</v>
      </c>
      <c r="S17" s="90">
        <v>2.5710762958239128E-4</v>
      </c>
      <c r="T17" s="90">
        <v>3.3463048901223716E-2</v>
      </c>
      <c r="U17" s="90">
        <f>R17/'סכום נכסי הקרן'!$C$42</f>
        <v>6.5710410647352282E-3</v>
      </c>
      <c r="BA17" s="138"/>
    </row>
    <row r="18" spans="2:53" s="140" customFormat="1">
      <c r="B18" s="88" t="s">
        <v>310</v>
      </c>
      <c r="C18" s="82" t="s">
        <v>311</v>
      </c>
      <c r="D18" s="95" t="s">
        <v>126</v>
      </c>
      <c r="E18" s="95" t="s">
        <v>296</v>
      </c>
      <c r="F18" s="95" t="s">
        <v>307</v>
      </c>
      <c r="G18" s="95" t="s">
        <v>304</v>
      </c>
      <c r="H18" s="82" t="s">
        <v>299</v>
      </c>
      <c r="I18" s="82" t="s">
        <v>166</v>
      </c>
      <c r="J18" s="82"/>
      <c r="K18" s="89">
        <v>6.08</v>
      </c>
      <c r="L18" s="95" t="s">
        <v>170</v>
      </c>
      <c r="M18" s="96">
        <v>8.6E-3</v>
      </c>
      <c r="N18" s="96">
        <v>8.0000000000000002E-3</v>
      </c>
      <c r="O18" s="89">
        <v>27999.999999999996</v>
      </c>
      <c r="P18" s="91">
        <v>102.02</v>
      </c>
      <c r="Q18" s="82"/>
      <c r="R18" s="89">
        <v>28.565609999999996</v>
      </c>
      <c r="S18" s="90">
        <v>1.1193950788993626E-5</v>
      </c>
      <c r="T18" s="90">
        <v>1.1819340827976261E-3</v>
      </c>
      <c r="U18" s="90">
        <f>R18/'סכום נכסי הקרן'!$C$42</f>
        <v>2.3209293979154877E-4</v>
      </c>
    </row>
    <row r="19" spans="2:53" s="140" customFormat="1">
      <c r="B19" s="88" t="s">
        <v>312</v>
      </c>
      <c r="C19" s="82" t="s">
        <v>313</v>
      </c>
      <c r="D19" s="95" t="s">
        <v>126</v>
      </c>
      <c r="E19" s="95" t="s">
        <v>296</v>
      </c>
      <c r="F19" s="95" t="s">
        <v>307</v>
      </c>
      <c r="G19" s="95" t="s">
        <v>304</v>
      </c>
      <c r="H19" s="82" t="s">
        <v>299</v>
      </c>
      <c r="I19" s="82" t="s">
        <v>166</v>
      </c>
      <c r="J19" s="82"/>
      <c r="K19" s="89">
        <v>11.470000000000002</v>
      </c>
      <c r="L19" s="95" t="s">
        <v>170</v>
      </c>
      <c r="M19" s="96">
        <v>8.8000000000000005E-3</v>
      </c>
      <c r="N19" s="96">
        <v>8.6000000000000017E-3</v>
      </c>
      <c r="O19" s="89">
        <v>163360.99999999997</v>
      </c>
      <c r="P19" s="91">
        <v>100.21</v>
      </c>
      <c r="Q19" s="82"/>
      <c r="R19" s="89">
        <v>163.70404999999997</v>
      </c>
      <c r="S19" s="90">
        <v>2.3273217870234365E-4</v>
      </c>
      <c r="T19" s="90">
        <v>6.7734382772503968E-3</v>
      </c>
      <c r="U19" s="90">
        <f>R19/'סכום נכסי הקרן'!$C$42</f>
        <v>1.3300802685565856E-3</v>
      </c>
      <c r="BA19" s="142"/>
    </row>
    <row r="20" spans="2:53" s="140" customFormat="1">
      <c r="B20" s="88" t="s">
        <v>314</v>
      </c>
      <c r="C20" s="82" t="s">
        <v>315</v>
      </c>
      <c r="D20" s="95" t="s">
        <v>126</v>
      </c>
      <c r="E20" s="95" t="s">
        <v>296</v>
      </c>
      <c r="F20" s="95" t="s">
        <v>307</v>
      </c>
      <c r="G20" s="95" t="s">
        <v>304</v>
      </c>
      <c r="H20" s="82" t="s">
        <v>299</v>
      </c>
      <c r="I20" s="82" t="s">
        <v>166</v>
      </c>
      <c r="J20" s="82"/>
      <c r="K20" s="89">
        <v>0.56999999999999984</v>
      </c>
      <c r="L20" s="95" t="s">
        <v>170</v>
      </c>
      <c r="M20" s="96">
        <v>2.58E-2</v>
      </c>
      <c r="N20" s="96">
        <v>2.1999999999999993E-3</v>
      </c>
      <c r="O20" s="89">
        <v>350244.99999999994</v>
      </c>
      <c r="P20" s="91">
        <v>105.8</v>
      </c>
      <c r="Q20" s="82"/>
      <c r="R20" s="89">
        <v>370.55921000000001</v>
      </c>
      <c r="S20" s="90">
        <v>1.2859686244877621E-4</v>
      </c>
      <c r="T20" s="90">
        <v>1.5332302023081706E-2</v>
      </c>
      <c r="U20" s="90">
        <f>R20/'סכום נכסי הקרן'!$C$42</f>
        <v>3.0107593156853255E-3</v>
      </c>
    </row>
    <row r="21" spans="2:53" s="140" customFormat="1">
      <c r="B21" s="88" t="s">
        <v>316</v>
      </c>
      <c r="C21" s="82" t="s">
        <v>317</v>
      </c>
      <c r="D21" s="95" t="s">
        <v>126</v>
      </c>
      <c r="E21" s="95" t="s">
        <v>296</v>
      </c>
      <c r="F21" s="95" t="s">
        <v>307</v>
      </c>
      <c r="G21" s="95" t="s">
        <v>304</v>
      </c>
      <c r="H21" s="82" t="s">
        <v>299</v>
      </c>
      <c r="I21" s="82" t="s">
        <v>166</v>
      </c>
      <c r="J21" s="82"/>
      <c r="K21" s="89">
        <v>1.7</v>
      </c>
      <c r="L21" s="95" t="s">
        <v>170</v>
      </c>
      <c r="M21" s="96">
        <v>4.0999999999999995E-3</v>
      </c>
      <c r="N21" s="96">
        <v>1E-4</v>
      </c>
      <c r="O21" s="89">
        <v>50573.329999999987</v>
      </c>
      <c r="P21" s="91">
        <v>100.7</v>
      </c>
      <c r="Q21" s="82"/>
      <c r="R21" s="89">
        <v>50.92734999999999</v>
      </c>
      <c r="S21" s="90">
        <v>3.0767329732618215E-5</v>
      </c>
      <c r="T21" s="90">
        <v>2.107176101317762E-3</v>
      </c>
      <c r="U21" s="90">
        <f>R21/'סכום נכסי הקרן'!$C$42</f>
        <v>4.1378000950419511E-4</v>
      </c>
    </row>
    <row r="22" spans="2:53" s="140" customFormat="1">
      <c r="B22" s="88" t="s">
        <v>318</v>
      </c>
      <c r="C22" s="82" t="s">
        <v>319</v>
      </c>
      <c r="D22" s="95" t="s">
        <v>126</v>
      </c>
      <c r="E22" s="95" t="s">
        <v>296</v>
      </c>
      <c r="F22" s="95" t="s">
        <v>307</v>
      </c>
      <c r="G22" s="95" t="s">
        <v>304</v>
      </c>
      <c r="H22" s="82" t="s">
        <v>299</v>
      </c>
      <c r="I22" s="82" t="s">
        <v>166</v>
      </c>
      <c r="J22" s="82"/>
      <c r="K22" s="89">
        <v>1.5900000000000003</v>
      </c>
      <c r="L22" s="95" t="s">
        <v>170</v>
      </c>
      <c r="M22" s="96">
        <v>6.4000000000000003E-3</v>
      </c>
      <c r="N22" s="96">
        <v>-5.0000000000000001E-4</v>
      </c>
      <c r="O22" s="89">
        <v>732002.99999999988</v>
      </c>
      <c r="P22" s="91">
        <v>101.35</v>
      </c>
      <c r="Q22" s="82"/>
      <c r="R22" s="89">
        <v>741.8850299999998</v>
      </c>
      <c r="S22" s="90">
        <v>2.3237489663010161E-4</v>
      </c>
      <c r="T22" s="90">
        <v>3.0696323392860828E-2</v>
      </c>
      <c r="U22" s="90">
        <f>R22/'סכום נכסי הקרן'!$C$42</f>
        <v>6.0277472667323168E-3</v>
      </c>
    </row>
    <row r="23" spans="2:53" s="140" customFormat="1">
      <c r="B23" s="88" t="s">
        <v>320</v>
      </c>
      <c r="C23" s="82" t="s">
        <v>321</v>
      </c>
      <c r="D23" s="95" t="s">
        <v>126</v>
      </c>
      <c r="E23" s="95" t="s">
        <v>296</v>
      </c>
      <c r="F23" s="95" t="s">
        <v>322</v>
      </c>
      <c r="G23" s="95" t="s">
        <v>304</v>
      </c>
      <c r="H23" s="82" t="s">
        <v>299</v>
      </c>
      <c r="I23" s="82" t="s">
        <v>166</v>
      </c>
      <c r="J23" s="82"/>
      <c r="K23" s="89">
        <v>0.11</v>
      </c>
      <c r="L23" s="95" t="s">
        <v>170</v>
      </c>
      <c r="M23" s="96">
        <v>4.4999999999999998E-2</v>
      </c>
      <c r="N23" s="96">
        <v>2.1000000000000001E-2</v>
      </c>
      <c r="O23" s="89">
        <v>5050.9999999999991</v>
      </c>
      <c r="P23" s="91">
        <v>105.35</v>
      </c>
      <c r="Q23" s="82"/>
      <c r="R23" s="89">
        <v>5.321229999999999</v>
      </c>
      <c r="S23" s="90">
        <v>3.1355191748699086E-5</v>
      </c>
      <c r="T23" s="90">
        <v>2.201718464757172E-4</v>
      </c>
      <c r="U23" s="90">
        <f>R23/'סכום נכסי הקרן'!$C$42</f>
        <v>4.3234501696514898E-5</v>
      </c>
    </row>
    <row r="24" spans="2:53" s="140" customFormat="1">
      <c r="B24" s="88" t="s">
        <v>323</v>
      </c>
      <c r="C24" s="82" t="s">
        <v>324</v>
      </c>
      <c r="D24" s="95" t="s">
        <v>126</v>
      </c>
      <c r="E24" s="95" t="s">
        <v>296</v>
      </c>
      <c r="F24" s="95" t="s">
        <v>322</v>
      </c>
      <c r="G24" s="95" t="s">
        <v>304</v>
      </c>
      <c r="H24" s="82" t="s">
        <v>299</v>
      </c>
      <c r="I24" s="82" t="s">
        <v>166</v>
      </c>
      <c r="J24" s="82"/>
      <c r="K24" s="89">
        <v>3.75</v>
      </c>
      <c r="L24" s="95" t="s">
        <v>170</v>
      </c>
      <c r="M24" s="96">
        <v>0.05</v>
      </c>
      <c r="N24" s="96">
        <v>2.8999999999999998E-3</v>
      </c>
      <c r="O24" s="89">
        <v>43858.999999999993</v>
      </c>
      <c r="P24" s="91">
        <v>125.14</v>
      </c>
      <c r="Q24" s="82"/>
      <c r="R24" s="89">
        <v>54.885139999999993</v>
      </c>
      <c r="S24" s="90">
        <v>1.3916392494368744E-5</v>
      </c>
      <c r="T24" s="90">
        <v>2.2709340919069925E-3</v>
      </c>
      <c r="U24" s="90">
        <f>R24/'סכום נכסי הקרן'!$C$42</f>
        <v>4.4593668727783948E-4</v>
      </c>
    </row>
    <row r="25" spans="2:53" s="140" customFormat="1">
      <c r="B25" s="88" t="s">
        <v>325</v>
      </c>
      <c r="C25" s="82" t="s">
        <v>326</v>
      </c>
      <c r="D25" s="95" t="s">
        <v>126</v>
      </c>
      <c r="E25" s="95" t="s">
        <v>296</v>
      </c>
      <c r="F25" s="95" t="s">
        <v>322</v>
      </c>
      <c r="G25" s="95" t="s">
        <v>304</v>
      </c>
      <c r="H25" s="82" t="s">
        <v>299</v>
      </c>
      <c r="I25" s="82" t="s">
        <v>166</v>
      </c>
      <c r="J25" s="82"/>
      <c r="K25" s="89">
        <v>1.2100000000000002</v>
      </c>
      <c r="L25" s="95" t="s">
        <v>170</v>
      </c>
      <c r="M25" s="96">
        <v>1.6E-2</v>
      </c>
      <c r="N25" s="96">
        <v>-4.0000000000000002E-4</v>
      </c>
      <c r="O25" s="89">
        <v>67906.999999999985</v>
      </c>
      <c r="P25" s="91">
        <v>102.93</v>
      </c>
      <c r="Q25" s="82"/>
      <c r="R25" s="89">
        <v>69.896669999999986</v>
      </c>
      <c r="S25" s="90">
        <v>2.1565902330971353E-5</v>
      </c>
      <c r="T25" s="90">
        <v>2.8920529457294396E-3</v>
      </c>
      <c r="U25" s="90">
        <f>R25/'סכום נכסי הקרן'!$C$42</f>
        <v>5.6790398041350247E-4</v>
      </c>
    </row>
    <row r="26" spans="2:53" s="140" customFormat="1">
      <c r="B26" s="88" t="s">
        <v>327</v>
      </c>
      <c r="C26" s="82" t="s">
        <v>328</v>
      </c>
      <c r="D26" s="95" t="s">
        <v>126</v>
      </c>
      <c r="E26" s="95" t="s">
        <v>296</v>
      </c>
      <c r="F26" s="95" t="s">
        <v>322</v>
      </c>
      <c r="G26" s="95" t="s">
        <v>304</v>
      </c>
      <c r="H26" s="82" t="s">
        <v>299</v>
      </c>
      <c r="I26" s="82" t="s">
        <v>166</v>
      </c>
      <c r="J26" s="82"/>
      <c r="K26" s="89">
        <v>2.7300000000000004</v>
      </c>
      <c r="L26" s="95" t="s">
        <v>170</v>
      </c>
      <c r="M26" s="96">
        <v>6.9999999999999993E-3</v>
      </c>
      <c r="N26" s="96">
        <v>9.0000000000000008E-4</v>
      </c>
      <c r="O26" s="89">
        <v>1095143.6499999997</v>
      </c>
      <c r="P26" s="91">
        <v>103.48</v>
      </c>
      <c r="Q26" s="82"/>
      <c r="R26" s="89">
        <v>1133.2546299999997</v>
      </c>
      <c r="S26" s="90">
        <v>3.0809165658255989E-4</v>
      </c>
      <c r="T26" s="90">
        <v>4.6889678592027723E-2</v>
      </c>
      <c r="U26" s="90">
        <f>R26/'סכום נכסי הקרן'!$C$42</f>
        <v>9.2075890768334306E-3</v>
      </c>
    </row>
    <row r="27" spans="2:53" s="140" customFormat="1">
      <c r="B27" s="88" t="s">
        <v>329</v>
      </c>
      <c r="C27" s="82" t="s">
        <v>330</v>
      </c>
      <c r="D27" s="95" t="s">
        <v>126</v>
      </c>
      <c r="E27" s="95" t="s">
        <v>296</v>
      </c>
      <c r="F27" s="95" t="s">
        <v>322</v>
      </c>
      <c r="G27" s="95" t="s">
        <v>304</v>
      </c>
      <c r="H27" s="82" t="s">
        <v>299</v>
      </c>
      <c r="I27" s="82" t="s">
        <v>166</v>
      </c>
      <c r="J27" s="82"/>
      <c r="K27" s="89">
        <v>5.2400000000000011</v>
      </c>
      <c r="L27" s="95" t="s">
        <v>170</v>
      </c>
      <c r="M27" s="96">
        <v>6.0000000000000001E-3</v>
      </c>
      <c r="N27" s="96">
        <v>6.5999999999999991E-3</v>
      </c>
      <c r="O27" s="89">
        <v>3538.9999999999995</v>
      </c>
      <c r="P27" s="91">
        <v>100.6</v>
      </c>
      <c r="Q27" s="82"/>
      <c r="R27" s="89">
        <v>3.5602299999999998</v>
      </c>
      <c r="S27" s="90">
        <v>1.5911732373563772E-6</v>
      </c>
      <c r="T27" s="90">
        <v>1.4730850066211059E-4</v>
      </c>
      <c r="U27" s="90">
        <f>R27/'סכום נכסי הקרן'!$C$42</f>
        <v>2.89265395359688E-5</v>
      </c>
    </row>
    <row r="28" spans="2:53" s="140" customFormat="1">
      <c r="B28" s="88" t="s">
        <v>331</v>
      </c>
      <c r="C28" s="82" t="s">
        <v>332</v>
      </c>
      <c r="D28" s="95" t="s">
        <v>126</v>
      </c>
      <c r="E28" s="95" t="s">
        <v>296</v>
      </c>
      <c r="F28" s="95" t="s">
        <v>333</v>
      </c>
      <c r="G28" s="95" t="s">
        <v>304</v>
      </c>
      <c r="H28" s="82" t="s">
        <v>334</v>
      </c>
      <c r="I28" s="82" t="s">
        <v>166</v>
      </c>
      <c r="J28" s="82"/>
      <c r="K28" s="89">
        <v>9.0000000000000011E-2</v>
      </c>
      <c r="L28" s="95" t="s">
        <v>170</v>
      </c>
      <c r="M28" s="96">
        <v>4.2000000000000003E-2</v>
      </c>
      <c r="N28" s="96">
        <v>2.3300000000000001E-2</v>
      </c>
      <c r="O28" s="89">
        <v>25.039999999999996</v>
      </c>
      <c r="P28" s="91">
        <v>127.99</v>
      </c>
      <c r="Q28" s="82"/>
      <c r="R28" s="89">
        <v>3.2039999999999992E-2</v>
      </c>
      <c r="S28" s="90">
        <v>4.8546300986096729E-7</v>
      </c>
      <c r="T28" s="90">
        <v>1.3256908573923658E-6</v>
      </c>
      <c r="U28" s="90">
        <f>R28/'סכום נכסי הקרן'!$C$42</f>
        <v>2.6032203726513182E-7</v>
      </c>
    </row>
    <row r="29" spans="2:53" s="140" customFormat="1">
      <c r="B29" s="88" t="s">
        <v>335</v>
      </c>
      <c r="C29" s="82" t="s">
        <v>336</v>
      </c>
      <c r="D29" s="95" t="s">
        <v>126</v>
      </c>
      <c r="E29" s="95" t="s">
        <v>296</v>
      </c>
      <c r="F29" s="95" t="s">
        <v>333</v>
      </c>
      <c r="G29" s="95" t="s">
        <v>304</v>
      </c>
      <c r="H29" s="82" t="s">
        <v>334</v>
      </c>
      <c r="I29" s="82" t="s">
        <v>166</v>
      </c>
      <c r="J29" s="82"/>
      <c r="K29" s="89">
        <v>1.75</v>
      </c>
      <c r="L29" s="95" t="s">
        <v>170</v>
      </c>
      <c r="M29" s="96">
        <v>8.0000000000000002E-3</v>
      </c>
      <c r="N29" s="96">
        <v>-8.0000000000000004E-4</v>
      </c>
      <c r="O29" s="89">
        <v>151417.99999999997</v>
      </c>
      <c r="P29" s="91">
        <v>103.38</v>
      </c>
      <c r="Q29" s="82"/>
      <c r="R29" s="89">
        <v>156.53591999999998</v>
      </c>
      <c r="S29" s="90">
        <v>2.3492413193905727E-4</v>
      </c>
      <c r="T29" s="90">
        <v>6.4768488763265542E-3</v>
      </c>
      <c r="U29" s="90">
        <f>R29/'סכום נכסי הקרן'!$C$42</f>
        <v>1.2718398751426871E-3</v>
      </c>
    </row>
    <row r="30" spans="2:53" s="140" customFormat="1">
      <c r="B30" s="88" t="s">
        <v>337</v>
      </c>
      <c r="C30" s="82" t="s">
        <v>338</v>
      </c>
      <c r="D30" s="95" t="s">
        <v>126</v>
      </c>
      <c r="E30" s="95" t="s">
        <v>296</v>
      </c>
      <c r="F30" s="95" t="s">
        <v>303</v>
      </c>
      <c r="G30" s="95" t="s">
        <v>304</v>
      </c>
      <c r="H30" s="82" t="s">
        <v>334</v>
      </c>
      <c r="I30" s="82" t="s">
        <v>166</v>
      </c>
      <c r="J30" s="82"/>
      <c r="K30" s="89">
        <v>2.2800000000000002</v>
      </c>
      <c r="L30" s="95" t="s">
        <v>170</v>
      </c>
      <c r="M30" s="96">
        <v>3.4000000000000002E-2</v>
      </c>
      <c r="N30" s="96">
        <v>-1E-4</v>
      </c>
      <c r="O30" s="89">
        <v>1402723.9999999998</v>
      </c>
      <c r="P30" s="91">
        <v>113.83</v>
      </c>
      <c r="Q30" s="82"/>
      <c r="R30" s="89">
        <v>1596.7207099999998</v>
      </c>
      <c r="S30" s="90">
        <v>7.4982106059350679E-4</v>
      </c>
      <c r="T30" s="90">
        <v>6.6066106337579505E-2</v>
      </c>
      <c r="U30" s="90">
        <f>R30/'סכום נכסי הקרן'!$C$42</f>
        <v>1.297320812018189E-2</v>
      </c>
    </row>
    <row r="31" spans="2:53" s="140" customFormat="1">
      <c r="B31" s="88" t="s">
        <v>339</v>
      </c>
      <c r="C31" s="82" t="s">
        <v>340</v>
      </c>
      <c r="D31" s="95" t="s">
        <v>126</v>
      </c>
      <c r="E31" s="95" t="s">
        <v>296</v>
      </c>
      <c r="F31" s="95" t="s">
        <v>307</v>
      </c>
      <c r="G31" s="95" t="s">
        <v>304</v>
      </c>
      <c r="H31" s="82" t="s">
        <v>334</v>
      </c>
      <c r="I31" s="82" t="s">
        <v>166</v>
      </c>
      <c r="J31" s="82"/>
      <c r="K31" s="89">
        <v>1.2</v>
      </c>
      <c r="L31" s="95" t="s">
        <v>170</v>
      </c>
      <c r="M31" s="96">
        <v>0.03</v>
      </c>
      <c r="N31" s="96">
        <v>-2.9000000000000002E-3</v>
      </c>
      <c r="O31" s="89">
        <v>2536.9999999999995</v>
      </c>
      <c r="P31" s="91">
        <v>113.38</v>
      </c>
      <c r="Q31" s="82"/>
      <c r="R31" s="89">
        <v>2.8764599999999998</v>
      </c>
      <c r="S31" s="90">
        <v>5.2854166666666661E-6</v>
      </c>
      <c r="T31" s="90">
        <v>1.1901675167462063E-4</v>
      </c>
      <c r="U31" s="90">
        <f>R31/'סכום נכסי הקרן'!$C$42</f>
        <v>2.3370971514096789E-5</v>
      </c>
    </row>
    <row r="32" spans="2:53" s="140" customFormat="1">
      <c r="B32" s="88" t="s">
        <v>341</v>
      </c>
      <c r="C32" s="82" t="s">
        <v>342</v>
      </c>
      <c r="D32" s="95" t="s">
        <v>126</v>
      </c>
      <c r="E32" s="95" t="s">
        <v>296</v>
      </c>
      <c r="F32" s="95" t="s">
        <v>343</v>
      </c>
      <c r="G32" s="95" t="s">
        <v>344</v>
      </c>
      <c r="H32" s="82" t="s">
        <v>334</v>
      </c>
      <c r="I32" s="82" t="s">
        <v>166</v>
      </c>
      <c r="J32" s="82"/>
      <c r="K32" s="89">
        <v>6.92</v>
      </c>
      <c r="L32" s="95" t="s">
        <v>170</v>
      </c>
      <c r="M32" s="96">
        <v>8.3000000000000001E-3</v>
      </c>
      <c r="N32" s="96">
        <v>1.0399999999999998E-2</v>
      </c>
      <c r="O32" s="89">
        <v>300999.99999999994</v>
      </c>
      <c r="P32" s="91">
        <v>99.55</v>
      </c>
      <c r="Q32" s="82"/>
      <c r="R32" s="89">
        <v>299.64550999999994</v>
      </c>
      <c r="S32" s="90">
        <v>1.9654935086475179E-4</v>
      </c>
      <c r="T32" s="90">
        <v>1.239816832289865E-2</v>
      </c>
      <c r="U32" s="90">
        <f>R32/'סכום נכסי הקרן'!$C$42</f>
        <v>2.4345920605664613E-3</v>
      </c>
    </row>
    <row r="33" spans="2:21" s="140" customFormat="1">
      <c r="B33" s="88" t="s">
        <v>345</v>
      </c>
      <c r="C33" s="82" t="s">
        <v>346</v>
      </c>
      <c r="D33" s="95" t="s">
        <v>126</v>
      </c>
      <c r="E33" s="95" t="s">
        <v>296</v>
      </c>
      <c r="F33" s="95" t="s">
        <v>343</v>
      </c>
      <c r="G33" s="95" t="s">
        <v>344</v>
      </c>
      <c r="H33" s="82" t="s">
        <v>334</v>
      </c>
      <c r="I33" s="82" t="s">
        <v>166</v>
      </c>
      <c r="J33" s="82"/>
      <c r="K33" s="89">
        <v>10.479999999999999</v>
      </c>
      <c r="L33" s="95" t="s">
        <v>170</v>
      </c>
      <c r="M33" s="96">
        <v>1.6500000000000001E-2</v>
      </c>
      <c r="N33" s="96">
        <v>1.8700000000000001E-2</v>
      </c>
      <c r="O33" s="89">
        <v>44999.999999999993</v>
      </c>
      <c r="P33" s="91">
        <v>98.88</v>
      </c>
      <c r="Q33" s="82"/>
      <c r="R33" s="89">
        <v>44.495999999999995</v>
      </c>
      <c r="S33" s="90">
        <v>1.0641694157709905E-4</v>
      </c>
      <c r="T33" s="90">
        <v>1.8410717974572633E-3</v>
      </c>
      <c r="U33" s="90">
        <f>R33/'סכום נכסי הקרן'!$C$42</f>
        <v>3.6152588546034038E-4</v>
      </c>
    </row>
    <row r="34" spans="2:21" s="140" customFormat="1">
      <c r="B34" s="88" t="s">
        <v>347</v>
      </c>
      <c r="C34" s="82" t="s">
        <v>348</v>
      </c>
      <c r="D34" s="95" t="s">
        <v>126</v>
      </c>
      <c r="E34" s="95" t="s">
        <v>296</v>
      </c>
      <c r="F34" s="95" t="s">
        <v>349</v>
      </c>
      <c r="G34" s="95" t="s">
        <v>350</v>
      </c>
      <c r="H34" s="82" t="s">
        <v>334</v>
      </c>
      <c r="I34" s="82" t="s">
        <v>300</v>
      </c>
      <c r="J34" s="82"/>
      <c r="K34" s="89">
        <v>3.7099999999999995</v>
      </c>
      <c r="L34" s="95" t="s">
        <v>170</v>
      </c>
      <c r="M34" s="96">
        <v>6.5000000000000006E-3</v>
      </c>
      <c r="N34" s="96">
        <v>3.8999999999999994E-3</v>
      </c>
      <c r="O34" s="89">
        <v>8315.9999999999982</v>
      </c>
      <c r="P34" s="91">
        <v>101.13</v>
      </c>
      <c r="Q34" s="82"/>
      <c r="R34" s="89">
        <v>8.4099799999999991</v>
      </c>
      <c r="S34" s="90">
        <v>7.8694440681581273E-6</v>
      </c>
      <c r="T34" s="90">
        <v>3.4797233448354085E-4</v>
      </c>
      <c r="U34" s="90">
        <f>R34/'סכום נכסי הקרן'!$C$42</f>
        <v>6.833030983018144E-5</v>
      </c>
    </row>
    <row r="35" spans="2:21" s="140" customFormat="1">
      <c r="B35" s="88" t="s">
        <v>351</v>
      </c>
      <c r="C35" s="82" t="s">
        <v>352</v>
      </c>
      <c r="D35" s="95" t="s">
        <v>126</v>
      </c>
      <c r="E35" s="95" t="s">
        <v>296</v>
      </c>
      <c r="F35" s="95" t="s">
        <v>349</v>
      </c>
      <c r="G35" s="95" t="s">
        <v>350</v>
      </c>
      <c r="H35" s="82" t="s">
        <v>334</v>
      </c>
      <c r="I35" s="82" t="s">
        <v>300</v>
      </c>
      <c r="J35" s="82"/>
      <c r="K35" s="89">
        <v>4.84</v>
      </c>
      <c r="L35" s="95" t="s">
        <v>170</v>
      </c>
      <c r="M35" s="96">
        <v>1.6399999999999998E-2</v>
      </c>
      <c r="N35" s="96">
        <v>7.9000000000000008E-3</v>
      </c>
      <c r="O35" s="89">
        <v>216899.99999999997</v>
      </c>
      <c r="P35" s="91">
        <v>104.14</v>
      </c>
      <c r="Q35" s="89">
        <v>26.076199999999996</v>
      </c>
      <c r="R35" s="89">
        <v>252.95359999999997</v>
      </c>
      <c r="S35" s="90">
        <v>2.0352168519333292E-4</v>
      </c>
      <c r="T35" s="90">
        <v>1.0466238291650611E-2</v>
      </c>
      <c r="U35" s="90">
        <f>R35/'סכום נכסי הקרן'!$C$42</f>
        <v>2.0552246094116496E-3</v>
      </c>
    </row>
    <row r="36" spans="2:21" s="140" customFormat="1">
      <c r="B36" s="88" t="s">
        <v>353</v>
      </c>
      <c r="C36" s="82" t="s">
        <v>354</v>
      </c>
      <c r="D36" s="95" t="s">
        <v>126</v>
      </c>
      <c r="E36" s="95" t="s">
        <v>296</v>
      </c>
      <c r="F36" s="95" t="s">
        <v>349</v>
      </c>
      <c r="G36" s="95" t="s">
        <v>350</v>
      </c>
      <c r="H36" s="82" t="s">
        <v>334</v>
      </c>
      <c r="I36" s="82" t="s">
        <v>166</v>
      </c>
      <c r="J36" s="82"/>
      <c r="K36" s="89">
        <v>5.7</v>
      </c>
      <c r="L36" s="95" t="s">
        <v>170</v>
      </c>
      <c r="M36" s="96">
        <v>1.34E-2</v>
      </c>
      <c r="N36" s="96">
        <v>1.2800000000000001E-2</v>
      </c>
      <c r="O36" s="89">
        <v>876945.99999999988</v>
      </c>
      <c r="P36" s="91">
        <v>102.3</v>
      </c>
      <c r="Q36" s="82"/>
      <c r="R36" s="89">
        <v>897.11576999999988</v>
      </c>
      <c r="S36" s="90">
        <v>1.9295879272969229E-4</v>
      </c>
      <c r="T36" s="90">
        <v>3.711916898600226E-2</v>
      </c>
      <c r="U36" s="90">
        <f>R36/'סכום נכסי הקרן'!$C$42</f>
        <v>7.2889826750648385E-3</v>
      </c>
    </row>
    <row r="37" spans="2:21" s="140" customFormat="1">
      <c r="B37" s="88" t="s">
        <v>355</v>
      </c>
      <c r="C37" s="82" t="s">
        <v>356</v>
      </c>
      <c r="D37" s="95" t="s">
        <v>126</v>
      </c>
      <c r="E37" s="95" t="s">
        <v>296</v>
      </c>
      <c r="F37" s="95" t="s">
        <v>322</v>
      </c>
      <c r="G37" s="95" t="s">
        <v>304</v>
      </c>
      <c r="H37" s="82" t="s">
        <v>334</v>
      </c>
      <c r="I37" s="82" t="s">
        <v>166</v>
      </c>
      <c r="J37" s="82"/>
      <c r="K37" s="89">
        <v>1.7199999999999998</v>
      </c>
      <c r="L37" s="95" t="s">
        <v>170</v>
      </c>
      <c r="M37" s="96">
        <v>4.0999999999999995E-2</v>
      </c>
      <c r="N37" s="96">
        <v>1.9E-3</v>
      </c>
      <c r="O37" s="89">
        <v>394958.4</v>
      </c>
      <c r="P37" s="91">
        <v>130.86000000000001</v>
      </c>
      <c r="Q37" s="82"/>
      <c r="R37" s="89">
        <v>516.84253999999987</v>
      </c>
      <c r="S37" s="90">
        <v>1.6897814612903882E-4</v>
      </c>
      <c r="T37" s="90">
        <v>2.1384938514027719E-2</v>
      </c>
      <c r="U37" s="90">
        <f>R37/'סכום נכסי הקרן'!$C$42</f>
        <v>4.1992978451337506E-3</v>
      </c>
    </row>
    <row r="38" spans="2:21" s="140" customFormat="1">
      <c r="B38" s="88" t="s">
        <v>357</v>
      </c>
      <c r="C38" s="82" t="s">
        <v>358</v>
      </c>
      <c r="D38" s="95" t="s">
        <v>126</v>
      </c>
      <c r="E38" s="95" t="s">
        <v>296</v>
      </c>
      <c r="F38" s="95" t="s">
        <v>322</v>
      </c>
      <c r="G38" s="95" t="s">
        <v>304</v>
      </c>
      <c r="H38" s="82" t="s">
        <v>334</v>
      </c>
      <c r="I38" s="82" t="s">
        <v>166</v>
      </c>
      <c r="J38" s="82"/>
      <c r="K38" s="89">
        <v>2.83</v>
      </c>
      <c r="L38" s="95" t="s">
        <v>170</v>
      </c>
      <c r="M38" s="96">
        <v>0.04</v>
      </c>
      <c r="N38" s="96">
        <v>1.2000000000000001E-3</v>
      </c>
      <c r="O38" s="89">
        <v>226104.99999999997</v>
      </c>
      <c r="P38" s="91">
        <v>118.31</v>
      </c>
      <c r="Q38" s="82"/>
      <c r="R38" s="89">
        <v>267.50481999999994</v>
      </c>
      <c r="S38" s="90">
        <v>7.7842023090442432E-5</v>
      </c>
      <c r="T38" s="90">
        <v>1.1068311304069616E-2</v>
      </c>
      <c r="U38" s="90">
        <f>R38/'סכום נכסי הקרן'!$C$42</f>
        <v>2.1734519263621214E-3</v>
      </c>
    </row>
    <row r="39" spans="2:21" s="140" customFormat="1">
      <c r="B39" s="88" t="s">
        <v>359</v>
      </c>
      <c r="C39" s="82" t="s">
        <v>360</v>
      </c>
      <c r="D39" s="95" t="s">
        <v>126</v>
      </c>
      <c r="E39" s="95" t="s">
        <v>296</v>
      </c>
      <c r="F39" s="95" t="s">
        <v>361</v>
      </c>
      <c r="G39" s="95" t="s">
        <v>350</v>
      </c>
      <c r="H39" s="82" t="s">
        <v>362</v>
      </c>
      <c r="I39" s="82" t="s">
        <v>300</v>
      </c>
      <c r="J39" s="82"/>
      <c r="K39" s="89">
        <v>1.5</v>
      </c>
      <c r="L39" s="95" t="s">
        <v>170</v>
      </c>
      <c r="M39" s="96">
        <v>1.6399999999999998E-2</v>
      </c>
      <c r="N39" s="96">
        <v>1.4000000000000002E-3</v>
      </c>
      <c r="O39" s="89">
        <v>26899.269999999997</v>
      </c>
      <c r="P39" s="91">
        <v>102.6</v>
      </c>
      <c r="Q39" s="82"/>
      <c r="R39" s="89">
        <v>27.598649999999996</v>
      </c>
      <c r="S39" s="90">
        <v>4.9030059670782716E-5</v>
      </c>
      <c r="T39" s="90">
        <v>1.1419250306295824E-3</v>
      </c>
      <c r="U39" s="90">
        <f>R39/'סכום נכסי הקרן'!$C$42</f>
        <v>2.2423647920622131E-4</v>
      </c>
    </row>
    <row r="40" spans="2:21" s="140" customFormat="1">
      <c r="B40" s="88" t="s">
        <v>363</v>
      </c>
      <c r="C40" s="82" t="s">
        <v>364</v>
      </c>
      <c r="D40" s="95" t="s">
        <v>126</v>
      </c>
      <c r="E40" s="95" t="s">
        <v>296</v>
      </c>
      <c r="F40" s="95" t="s">
        <v>361</v>
      </c>
      <c r="G40" s="95" t="s">
        <v>350</v>
      </c>
      <c r="H40" s="82" t="s">
        <v>362</v>
      </c>
      <c r="I40" s="82" t="s">
        <v>300</v>
      </c>
      <c r="J40" s="82"/>
      <c r="K40" s="89">
        <v>5.6899999999999986</v>
      </c>
      <c r="L40" s="95" t="s">
        <v>170</v>
      </c>
      <c r="M40" s="96">
        <v>2.3399999999999997E-2</v>
      </c>
      <c r="N40" s="96">
        <v>1.3499999999999996E-2</v>
      </c>
      <c r="O40" s="89">
        <v>330376.75999999995</v>
      </c>
      <c r="P40" s="91">
        <v>106.21</v>
      </c>
      <c r="Q40" s="82"/>
      <c r="R40" s="89">
        <v>350.89315000000005</v>
      </c>
      <c r="S40" s="90">
        <v>1.5928061615368274E-4</v>
      </c>
      <c r="T40" s="90">
        <v>1.4518596781417235E-2</v>
      </c>
      <c r="U40" s="90">
        <f>R40/'סכום נכסי הקרן'!$C$42</f>
        <v>2.8509743967034804E-3</v>
      </c>
    </row>
    <row r="41" spans="2:21" s="140" customFormat="1">
      <c r="B41" s="88" t="s">
        <v>365</v>
      </c>
      <c r="C41" s="82" t="s">
        <v>366</v>
      </c>
      <c r="D41" s="95" t="s">
        <v>126</v>
      </c>
      <c r="E41" s="95" t="s">
        <v>296</v>
      </c>
      <c r="F41" s="95" t="s">
        <v>361</v>
      </c>
      <c r="G41" s="95" t="s">
        <v>350</v>
      </c>
      <c r="H41" s="82" t="s">
        <v>362</v>
      </c>
      <c r="I41" s="82" t="s">
        <v>300</v>
      </c>
      <c r="J41" s="82"/>
      <c r="K41" s="89">
        <v>2.3099999999999996</v>
      </c>
      <c r="L41" s="95" t="s">
        <v>170</v>
      </c>
      <c r="M41" s="96">
        <v>0.03</v>
      </c>
      <c r="N41" s="96">
        <v>2.5999999999999999E-3</v>
      </c>
      <c r="O41" s="89">
        <v>154415.85999999996</v>
      </c>
      <c r="P41" s="91">
        <v>108.9</v>
      </c>
      <c r="Q41" s="82"/>
      <c r="R41" s="89">
        <v>168.15887999999998</v>
      </c>
      <c r="S41" s="90">
        <v>2.5672493425411879E-4</v>
      </c>
      <c r="T41" s="90">
        <v>6.9577618540992503E-3</v>
      </c>
      <c r="U41" s="90">
        <f>R41/'סכום נכסי הקרן'!$C$42</f>
        <v>1.3662753503690022E-3</v>
      </c>
    </row>
    <row r="42" spans="2:21" s="140" customFormat="1">
      <c r="B42" s="88" t="s">
        <v>367</v>
      </c>
      <c r="C42" s="82" t="s">
        <v>368</v>
      </c>
      <c r="D42" s="95" t="s">
        <v>126</v>
      </c>
      <c r="E42" s="95" t="s">
        <v>296</v>
      </c>
      <c r="F42" s="95" t="s">
        <v>369</v>
      </c>
      <c r="G42" s="95" t="s">
        <v>350</v>
      </c>
      <c r="H42" s="82" t="s">
        <v>362</v>
      </c>
      <c r="I42" s="82" t="s">
        <v>166</v>
      </c>
      <c r="J42" s="82"/>
      <c r="K42" s="89">
        <v>1.0200000000000002</v>
      </c>
      <c r="L42" s="95" t="s">
        <v>170</v>
      </c>
      <c r="M42" s="96">
        <v>4.9500000000000002E-2</v>
      </c>
      <c r="N42" s="96">
        <v>1.2999999999999999E-3</v>
      </c>
      <c r="O42" s="89">
        <v>1904.9499999999998</v>
      </c>
      <c r="P42" s="91">
        <v>124.68</v>
      </c>
      <c r="Q42" s="89">
        <v>2.4904199999999999</v>
      </c>
      <c r="R42" s="89">
        <v>4.9745299999999988</v>
      </c>
      <c r="S42" s="90">
        <v>1.4768843697883704E-5</v>
      </c>
      <c r="T42" s="90">
        <v>2.0582674596829104E-4</v>
      </c>
      <c r="U42" s="90">
        <f>R42/'סכום נכסי הקרן'!$C$42</f>
        <v>4.0417596255821351E-5</v>
      </c>
    </row>
    <row r="43" spans="2:21" s="140" customFormat="1">
      <c r="B43" s="88" t="s">
        <v>370</v>
      </c>
      <c r="C43" s="82" t="s">
        <v>371</v>
      </c>
      <c r="D43" s="95" t="s">
        <v>126</v>
      </c>
      <c r="E43" s="95" t="s">
        <v>296</v>
      </c>
      <c r="F43" s="95" t="s">
        <v>369</v>
      </c>
      <c r="G43" s="95" t="s">
        <v>350</v>
      </c>
      <c r="H43" s="82" t="s">
        <v>362</v>
      </c>
      <c r="I43" s="82" t="s">
        <v>166</v>
      </c>
      <c r="J43" s="82"/>
      <c r="K43" s="89">
        <v>2.7199999999999998</v>
      </c>
      <c r="L43" s="95" t="s">
        <v>170</v>
      </c>
      <c r="M43" s="96">
        <v>4.8000000000000001E-2</v>
      </c>
      <c r="N43" s="96">
        <v>4.1999999999999997E-3</v>
      </c>
      <c r="O43" s="89">
        <v>339232.99999999994</v>
      </c>
      <c r="P43" s="91">
        <v>114.4</v>
      </c>
      <c r="Q43" s="89">
        <v>16.607469999999999</v>
      </c>
      <c r="R43" s="89">
        <v>404.68999999999994</v>
      </c>
      <c r="S43" s="90">
        <v>2.4951932483343703E-4</v>
      </c>
      <c r="T43" s="90">
        <v>1.6744501656620368E-2</v>
      </c>
      <c r="U43" s="90">
        <f>R43/'סכום נכסי הקרן'!$C$42</f>
        <v>3.2880688283653619E-3</v>
      </c>
    </row>
    <row r="44" spans="2:21" s="140" customFormat="1">
      <c r="B44" s="88" t="s">
        <v>372</v>
      </c>
      <c r="C44" s="82" t="s">
        <v>373</v>
      </c>
      <c r="D44" s="95" t="s">
        <v>126</v>
      </c>
      <c r="E44" s="95" t="s">
        <v>296</v>
      </c>
      <c r="F44" s="95" t="s">
        <v>369</v>
      </c>
      <c r="G44" s="95" t="s">
        <v>350</v>
      </c>
      <c r="H44" s="82" t="s">
        <v>362</v>
      </c>
      <c r="I44" s="82" t="s">
        <v>166</v>
      </c>
      <c r="J44" s="82"/>
      <c r="K44" s="89">
        <v>6.68</v>
      </c>
      <c r="L44" s="95" t="s">
        <v>170</v>
      </c>
      <c r="M44" s="96">
        <v>3.2000000000000001E-2</v>
      </c>
      <c r="N44" s="96">
        <v>1.6E-2</v>
      </c>
      <c r="O44" s="89">
        <v>685480.99999999988</v>
      </c>
      <c r="P44" s="91">
        <v>110.62</v>
      </c>
      <c r="Q44" s="89">
        <v>21.935389999999995</v>
      </c>
      <c r="R44" s="89">
        <v>780.21448999999984</v>
      </c>
      <c r="S44" s="90">
        <v>4.1553973773290263E-4</v>
      </c>
      <c r="T44" s="90">
        <v>3.2282247696568268E-2</v>
      </c>
      <c r="U44" s="90">
        <f>R44/'סכום נכסי הקרן'!$C$42</f>
        <v>6.3391705849118541E-3</v>
      </c>
    </row>
    <row r="45" spans="2:21" s="140" customFormat="1">
      <c r="B45" s="88" t="s">
        <v>374</v>
      </c>
      <c r="C45" s="82" t="s">
        <v>375</v>
      </c>
      <c r="D45" s="95" t="s">
        <v>126</v>
      </c>
      <c r="E45" s="95" t="s">
        <v>296</v>
      </c>
      <c r="F45" s="95" t="s">
        <v>369</v>
      </c>
      <c r="G45" s="95" t="s">
        <v>350</v>
      </c>
      <c r="H45" s="82" t="s">
        <v>362</v>
      </c>
      <c r="I45" s="82" t="s">
        <v>166</v>
      </c>
      <c r="J45" s="82"/>
      <c r="K45" s="89">
        <v>1.4800000000000002</v>
      </c>
      <c r="L45" s="95" t="s">
        <v>170</v>
      </c>
      <c r="M45" s="96">
        <v>4.9000000000000002E-2</v>
      </c>
      <c r="N45" s="96">
        <v>-2E-3</v>
      </c>
      <c r="O45" s="89">
        <v>78824.349999999991</v>
      </c>
      <c r="P45" s="91">
        <v>119.28</v>
      </c>
      <c r="Q45" s="82"/>
      <c r="R45" s="89">
        <v>94.021669999999986</v>
      </c>
      <c r="S45" s="90">
        <v>2.6526288000381911E-4</v>
      </c>
      <c r="T45" s="90">
        <v>3.8902518200924496E-3</v>
      </c>
      <c r="U45" s="90">
        <f>R45/'סכום נכסי הקרן'!$C$42</f>
        <v>7.6391737457771306E-4</v>
      </c>
    </row>
    <row r="46" spans="2:21" s="140" customFormat="1">
      <c r="B46" s="88" t="s">
        <v>376</v>
      </c>
      <c r="C46" s="82" t="s">
        <v>377</v>
      </c>
      <c r="D46" s="95" t="s">
        <v>126</v>
      </c>
      <c r="E46" s="95" t="s">
        <v>296</v>
      </c>
      <c r="F46" s="95" t="s">
        <v>378</v>
      </c>
      <c r="G46" s="95" t="s">
        <v>379</v>
      </c>
      <c r="H46" s="82" t="s">
        <v>362</v>
      </c>
      <c r="I46" s="82" t="s">
        <v>166</v>
      </c>
      <c r="J46" s="82"/>
      <c r="K46" s="89">
        <v>2.3699999999999997</v>
      </c>
      <c r="L46" s="95" t="s">
        <v>170</v>
      </c>
      <c r="M46" s="96">
        <v>3.7000000000000005E-2</v>
      </c>
      <c r="N46" s="96">
        <v>2.8999999999999998E-3</v>
      </c>
      <c r="O46" s="89">
        <v>12434.999999999998</v>
      </c>
      <c r="P46" s="91">
        <v>112.47</v>
      </c>
      <c r="Q46" s="82"/>
      <c r="R46" s="89">
        <v>13.985649999999998</v>
      </c>
      <c r="S46" s="90">
        <v>4.1450254103874403E-6</v>
      </c>
      <c r="T46" s="90">
        <v>5.7867192071440522E-4</v>
      </c>
      <c r="U46" s="90">
        <f>R46/'סכום נכסי הקרן'!$C$42</f>
        <v>1.1363211299866076E-4</v>
      </c>
    </row>
    <row r="47" spans="2:21" s="140" customFormat="1">
      <c r="B47" s="88" t="s">
        <v>380</v>
      </c>
      <c r="C47" s="82" t="s">
        <v>381</v>
      </c>
      <c r="D47" s="95" t="s">
        <v>126</v>
      </c>
      <c r="E47" s="95" t="s">
        <v>296</v>
      </c>
      <c r="F47" s="95" t="s">
        <v>378</v>
      </c>
      <c r="G47" s="95" t="s">
        <v>379</v>
      </c>
      <c r="H47" s="82" t="s">
        <v>362</v>
      </c>
      <c r="I47" s="82" t="s">
        <v>166</v>
      </c>
      <c r="J47" s="82"/>
      <c r="K47" s="89">
        <v>5.8500000000000005</v>
      </c>
      <c r="L47" s="95" t="s">
        <v>170</v>
      </c>
      <c r="M47" s="96">
        <v>2.2000000000000002E-2</v>
      </c>
      <c r="N47" s="96">
        <v>1.5600000000000001E-2</v>
      </c>
      <c r="O47" s="89">
        <v>124634.99999999999</v>
      </c>
      <c r="P47" s="91">
        <v>104.18</v>
      </c>
      <c r="Q47" s="82"/>
      <c r="R47" s="89">
        <v>129.84475999999998</v>
      </c>
      <c r="S47" s="90">
        <v>1.4136020064009158E-4</v>
      </c>
      <c r="T47" s="90">
        <v>5.3724722600594875E-3</v>
      </c>
      <c r="U47" s="90">
        <f>R47/'סכום נכסי הקרן'!$C$42</f>
        <v>1.0549766682709768E-3</v>
      </c>
    </row>
    <row r="48" spans="2:21" s="140" customFormat="1">
      <c r="B48" s="88" t="s">
        <v>382</v>
      </c>
      <c r="C48" s="82" t="s">
        <v>383</v>
      </c>
      <c r="D48" s="95" t="s">
        <v>126</v>
      </c>
      <c r="E48" s="95" t="s">
        <v>296</v>
      </c>
      <c r="F48" s="95" t="s">
        <v>333</v>
      </c>
      <c r="G48" s="95" t="s">
        <v>304</v>
      </c>
      <c r="H48" s="82" t="s">
        <v>362</v>
      </c>
      <c r="I48" s="82" t="s">
        <v>166</v>
      </c>
      <c r="J48" s="82"/>
      <c r="K48" s="89">
        <v>1.57</v>
      </c>
      <c r="L48" s="95" t="s">
        <v>170</v>
      </c>
      <c r="M48" s="96">
        <v>3.1E-2</v>
      </c>
      <c r="N48" s="96">
        <v>-1.6999999999999999E-3</v>
      </c>
      <c r="O48" s="89">
        <v>37319.999999999993</v>
      </c>
      <c r="P48" s="91">
        <v>112.76</v>
      </c>
      <c r="Q48" s="82"/>
      <c r="R48" s="89">
        <v>42.082039999999992</v>
      </c>
      <c r="S48" s="90">
        <v>7.2318265477794676E-5</v>
      </c>
      <c r="T48" s="90">
        <v>1.7411915008870111E-3</v>
      </c>
      <c r="U48" s="90">
        <f>R48/'סכום נכסי הקרן'!$C$42</f>
        <v>3.4191268367892531E-4</v>
      </c>
    </row>
    <row r="49" spans="2:21" s="140" customFormat="1">
      <c r="B49" s="88" t="s">
        <v>384</v>
      </c>
      <c r="C49" s="82" t="s">
        <v>385</v>
      </c>
      <c r="D49" s="95" t="s">
        <v>126</v>
      </c>
      <c r="E49" s="95" t="s">
        <v>296</v>
      </c>
      <c r="F49" s="95" t="s">
        <v>333</v>
      </c>
      <c r="G49" s="95" t="s">
        <v>304</v>
      </c>
      <c r="H49" s="82" t="s">
        <v>362</v>
      </c>
      <c r="I49" s="82" t="s">
        <v>166</v>
      </c>
      <c r="J49" s="82"/>
      <c r="K49" s="89">
        <v>1.03</v>
      </c>
      <c r="L49" s="95" t="s">
        <v>170</v>
      </c>
      <c r="M49" s="96">
        <v>2.7999999999999997E-2</v>
      </c>
      <c r="N49" s="96">
        <v>-1.2000000000000001E-3</v>
      </c>
      <c r="O49" s="89">
        <v>123619.99999999999</v>
      </c>
      <c r="P49" s="91">
        <v>104.98</v>
      </c>
      <c r="Q49" s="89">
        <v>3.5302899999999995</v>
      </c>
      <c r="R49" s="89">
        <v>133.30655999999996</v>
      </c>
      <c r="S49" s="90">
        <v>1.2568973283052015E-4</v>
      </c>
      <c r="T49" s="90">
        <v>5.515708109314196E-3</v>
      </c>
      <c r="U49" s="90">
        <f>R49/'סכום נכסי הקרן'!$C$42</f>
        <v>1.0831034731587554E-3</v>
      </c>
    </row>
    <row r="50" spans="2:21" s="140" customFormat="1">
      <c r="B50" s="88" t="s">
        <v>386</v>
      </c>
      <c r="C50" s="82" t="s">
        <v>387</v>
      </c>
      <c r="D50" s="95" t="s">
        <v>126</v>
      </c>
      <c r="E50" s="95" t="s">
        <v>296</v>
      </c>
      <c r="F50" s="95" t="s">
        <v>303</v>
      </c>
      <c r="G50" s="95" t="s">
        <v>304</v>
      </c>
      <c r="H50" s="82" t="s">
        <v>362</v>
      </c>
      <c r="I50" s="82" t="s">
        <v>166</v>
      </c>
      <c r="J50" s="82"/>
      <c r="K50" s="89">
        <v>2.48</v>
      </c>
      <c r="L50" s="95" t="s">
        <v>170</v>
      </c>
      <c r="M50" s="96">
        <v>0.04</v>
      </c>
      <c r="N50" s="96">
        <v>1.6000000000000001E-3</v>
      </c>
      <c r="O50" s="89">
        <v>442032.99999999994</v>
      </c>
      <c r="P50" s="91">
        <v>119.75</v>
      </c>
      <c r="Q50" s="82"/>
      <c r="R50" s="89">
        <v>529.33453999999995</v>
      </c>
      <c r="S50" s="90">
        <v>3.2743233693679542E-4</v>
      </c>
      <c r="T50" s="90">
        <v>2.1901808994381822E-2</v>
      </c>
      <c r="U50" s="90">
        <f>R50/'סכום נכסי הקרן'!$C$42</f>
        <v>4.3007941900000445E-3</v>
      </c>
    </row>
    <row r="51" spans="2:21" s="140" customFormat="1">
      <c r="B51" s="88" t="s">
        <v>388</v>
      </c>
      <c r="C51" s="82" t="s">
        <v>389</v>
      </c>
      <c r="D51" s="95" t="s">
        <v>126</v>
      </c>
      <c r="E51" s="95" t="s">
        <v>296</v>
      </c>
      <c r="F51" s="95" t="s">
        <v>390</v>
      </c>
      <c r="G51" s="95" t="s">
        <v>304</v>
      </c>
      <c r="H51" s="82" t="s">
        <v>362</v>
      </c>
      <c r="I51" s="82" t="s">
        <v>166</v>
      </c>
      <c r="J51" s="82"/>
      <c r="K51" s="89">
        <v>2.39</v>
      </c>
      <c r="L51" s="95" t="s">
        <v>170</v>
      </c>
      <c r="M51" s="96">
        <v>3.85E-2</v>
      </c>
      <c r="N51" s="96">
        <v>-1.2000000000000003E-3</v>
      </c>
      <c r="O51" s="89">
        <v>4064.9999999999995</v>
      </c>
      <c r="P51" s="91">
        <v>118.62</v>
      </c>
      <c r="Q51" s="82"/>
      <c r="R51" s="89">
        <v>4.8218999999999985</v>
      </c>
      <c r="S51" s="90">
        <v>9.5437545341638226E-6</v>
      </c>
      <c r="T51" s="90">
        <v>1.9951150890325369E-4</v>
      </c>
      <c r="U51" s="90">
        <f>R51/'סכום נכסי הקרן'!$C$42</f>
        <v>3.9177491619498719E-5</v>
      </c>
    </row>
    <row r="52" spans="2:21" s="140" customFormat="1">
      <c r="B52" s="88" t="s">
        <v>391</v>
      </c>
      <c r="C52" s="82" t="s">
        <v>392</v>
      </c>
      <c r="D52" s="95" t="s">
        <v>126</v>
      </c>
      <c r="E52" s="95" t="s">
        <v>296</v>
      </c>
      <c r="F52" s="95" t="s">
        <v>390</v>
      </c>
      <c r="G52" s="95" t="s">
        <v>304</v>
      </c>
      <c r="H52" s="82" t="s">
        <v>362</v>
      </c>
      <c r="I52" s="82" t="s">
        <v>166</v>
      </c>
      <c r="J52" s="82"/>
      <c r="K52" s="89">
        <v>2.2499999999999996</v>
      </c>
      <c r="L52" s="95" t="s">
        <v>170</v>
      </c>
      <c r="M52" s="96">
        <v>4.7500000000000001E-2</v>
      </c>
      <c r="N52" s="96">
        <v>-4.9999999999999979E-4</v>
      </c>
      <c r="O52" s="89">
        <v>70186.859999999986</v>
      </c>
      <c r="P52" s="91">
        <v>135.1</v>
      </c>
      <c r="Q52" s="82"/>
      <c r="R52" s="89">
        <v>94.822460000000007</v>
      </c>
      <c r="S52" s="90">
        <v>1.934596201472718E-4</v>
      </c>
      <c r="T52" s="90">
        <v>3.9233854025422388E-3</v>
      </c>
      <c r="U52" s="90">
        <f>R52/'סכום נכסי הקרן'!$C$42</f>
        <v>7.7042371927876026E-4</v>
      </c>
    </row>
    <row r="53" spans="2:21" s="140" customFormat="1">
      <c r="B53" s="88" t="s">
        <v>393</v>
      </c>
      <c r="C53" s="82" t="s">
        <v>394</v>
      </c>
      <c r="D53" s="95" t="s">
        <v>126</v>
      </c>
      <c r="E53" s="95" t="s">
        <v>296</v>
      </c>
      <c r="F53" s="95" t="s">
        <v>395</v>
      </c>
      <c r="G53" s="95" t="s">
        <v>304</v>
      </c>
      <c r="H53" s="82" t="s">
        <v>362</v>
      </c>
      <c r="I53" s="82" t="s">
        <v>300</v>
      </c>
      <c r="J53" s="82"/>
      <c r="K53" s="89">
        <v>2.5</v>
      </c>
      <c r="L53" s="95" t="s">
        <v>170</v>
      </c>
      <c r="M53" s="96">
        <v>3.5499999999999997E-2</v>
      </c>
      <c r="N53" s="96">
        <v>7.9999999999999971E-4</v>
      </c>
      <c r="O53" s="89">
        <v>29962.339999999997</v>
      </c>
      <c r="P53" s="91">
        <v>121.06</v>
      </c>
      <c r="Q53" s="82"/>
      <c r="R53" s="89">
        <v>36.272419999999997</v>
      </c>
      <c r="S53" s="90">
        <v>7.0064359002689757E-5</v>
      </c>
      <c r="T53" s="90">
        <v>1.5008119715822722E-3</v>
      </c>
      <c r="U53" s="90">
        <f>R53/'סכום נכסי הקרן'!$C$42</f>
        <v>2.9471005839377381E-4</v>
      </c>
    </row>
    <row r="54" spans="2:21" s="140" customFormat="1">
      <c r="B54" s="88" t="s">
        <v>396</v>
      </c>
      <c r="C54" s="82" t="s">
        <v>397</v>
      </c>
      <c r="D54" s="95" t="s">
        <v>126</v>
      </c>
      <c r="E54" s="95" t="s">
        <v>296</v>
      </c>
      <c r="F54" s="95" t="s">
        <v>395</v>
      </c>
      <c r="G54" s="95" t="s">
        <v>304</v>
      </c>
      <c r="H54" s="82" t="s">
        <v>362</v>
      </c>
      <c r="I54" s="82" t="s">
        <v>300</v>
      </c>
      <c r="J54" s="82"/>
      <c r="K54" s="89">
        <v>1.42</v>
      </c>
      <c r="L54" s="95" t="s">
        <v>170</v>
      </c>
      <c r="M54" s="96">
        <v>4.6500000000000007E-2</v>
      </c>
      <c r="N54" s="96">
        <v>-3.0999999999999999E-3</v>
      </c>
      <c r="O54" s="89">
        <v>55362.109999999993</v>
      </c>
      <c r="P54" s="91">
        <v>132.11000000000001</v>
      </c>
      <c r="Q54" s="82"/>
      <c r="R54" s="89">
        <v>73.138879999999986</v>
      </c>
      <c r="S54" s="90">
        <v>1.6873204012123091E-4</v>
      </c>
      <c r="T54" s="90">
        <v>3.0262030129811911E-3</v>
      </c>
      <c r="U54" s="90">
        <f>R54/'סכום נכסי הקרן'!$C$42</f>
        <v>5.942466368567417E-4</v>
      </c>
    </row>
    <row r="55" spans="2:21" s="140" customFormat="1">
      <c r="B55" s="88" t="s">
        <v>398</v>
      </c>
      <c r="C55" s="82" t="s">
        <v>399</v>
      </c>
      <c r="D55" s="95" t="s">
        <v>126</v>
      </c>
      <c r="E55" s="95" t="s">
        <v>296</v>
      </c>
      <c r="F55" s="95" t="s">
        <v>395</v>
      </c>
      <c r="G55" s="95" t="s">
        <v>304</v>
      </c>
      <c r="H55" s="82" t="s">
        <v>362</v>
      </c>
      <c r="I55" s="82" t="s">
        <v>300</v>
      </c>
      <c r="J55" s="82"/>
      <c r="K55" s="89">
        <v>5.84</v>
      </c>
      <c r="L55" s="95" t="s">
        <v>170</v>
      </c>
      <c r="M55" s="96">
        <v>1.4999999999999999E-2</v>
      </c>
      <c r="N55" s="96">
        <v>8.2000000000000007E-3</v>
      </c>
      <c r="O55" s="89">
        <v>120829.90999999997</v>
      </c>
      <c r="P55" s="91">
        <v>104.59</v>
      </c>
      <c r="Q55" s="82"/>
      <c r="R55" s="89">
        <v>126.37600999999998</v>
      </c>
      <c r="S55" s="90">
        <v>2.1670286176276335E-4</v>
      </c>
      <c r="T55" s="90">
        <v>5.2289488467767231E-3</v>
      </c>
      <c r="U55" s="90">
        <f>R55/'סכום נכסי הקרן'!$C$42</f>
        <v>1.0267933952758637E-3</v>
      </c>
    </row>
    <row r="56" spans="2:21" s="140" customFormat="1">
      <c r="B56" s="88" t="s">
        <v>400</v>
      </c>
      <c r="C56" s="82" t="s">
        <v>401</v>
      </c>
      <c r="D56" s="95" t="s">
        <v>126</v>
      </c>
      <c r="E56" s="95" t="s">
        <v>296</v>
      </c>
      <c r="F56" s="95" t="s">
        <v>402</v>
      </c>
      <c r="G56" s="95" t="s">
        <v>403</v>
      </c>
      <c r="H56" s="82" t="s">
        <v>362</v>
      </c>
      <c r="I56" s="82" t="s">
        <v>300</v>
      </c>
      <c r="J56" s="82"/>
      <c r="K56" s="89">
        <v>1.95</v>
      </c>
      <c r="L56" s="95" t="s">
        <v>170</v>
      </c>
      <c r="M56" s="96">
        <v>4.6500000000000007E-2</v>
      </c>
      <c r="N56" s="96">
        <v>1.3999999999999998E-3</v>
      </c>
      <c r="O56" s="89">
        <v>858.65999999999985</v>
      </c>
      <c r="P56" s="91">
        <v>134.21</v>
      </c>
      <c r="Q56" s="82"/>
      <c r="R56" s="89">
        <v>1.1524099999999999</v>
      </c>
      <c r="S56" s="90">
        <v>8.4738275071714827E-6</v>
      </c>
      <c r="T56" s="90">
        <v>4.7682253463406258E-5</v>
      </c>
      <c r="U56" s="90">
        <f>R56/'סכום נכסי הקרן'!$C$42</f>
        <v>9.3632246867887193E-6</v>
      </c>
    </row>
    <row r="57" spans="2:21" s="140" customFormat="1">
      <c r="B57" s="88" t="s">
        <v>404</v>
      </c>
      <c r="C57" s="82" t="s">
        <v>405</v>
      </c>
      <c r="D57" s="95" t="s">
        <v>126</v>
      </c>
      <c r="E57" s="95" t="s">
        <v>296</v>
      </c>
      <c r="F57" s="95" t="s">
        <v>406</v>
      </c>
      <c r="G57" s="95" t="s">
        <v>350</v>
      </c>
      <c r="H57" s="82" t="s">
        <v>362</v>
      </c>
      <c r="I57" s="82" t="s">
        <v>300</v>
      </c>
      <c r="J57" s="82"/>
      <c r="K57" s="89">
        <v>2.1300000000000003</v>
      </c>
      <c r="L57" s="95" t="s">
        <v>170</v>
      </c>
      <c r="M57" s="96">
        <v>3.6400000000000002E-2</v>
      </c>
      <c r="N57" s="96">
        <v>9.0000000000000008E-4</v>
      </c>
      <c r="O57" s="89">
        <v>1249.9999999999998</v>
      </c>
      <c r="P57" s="91">
        <v>118.73</v>
      </c>
      <c r="Q57" s="82"/>
      <c r="R57" s="89">
        <v>1.4841199999999997</v>
      </c>
      <c r="S57" s="90">
        <v>1.3605442176870746E-5</v>
      </c>
      <c r="T57" s="90">
        <v>6.1407125944855121E-5</v>
      </c>
      <c r="U57" s="90">
        <f>R57/'סכום נכסי הקרן'!$C$42</f>
        <v>1.2058337763605724E-5</v>
      </c>
    </row>
    <row r="58" spans="2:21" s="140" customFormat="1">
      <c r="B58" s="88" t="s">
        <v>407</v>
      </c>
      <c r="C58" s="82" t="s">
        <v>408</v>
      </c>
      <c r="D58" s="95" t="s">
        <v>126</v>
      </c>
      <c r="E58" s="95" t="s">
        <v>296</v>
      </c>
      <c r="F58" s="95" t="s">
        <v>409</v>
      </c>
      <c r="G58" s="95" t="s">
        <v>410</v>
      </c>
      <c r="H58" s="82" t="s">
        <v>362</v>
      </c>
      <c r="I58" s="82" t="s">
        <v>166</v>
      </c>
      <c r="J58" s="82"/>
      <c r="K58" s="89">
        <v>8.15</v>
      </c>
      <c r="L58" s="95" t="s">
        <v>170</v>
      </c>
      <c r="M58" s="96">
        <v>3.85E-2</v>
      </c>
      <c r="N58" s="96">
        <v>1.61E-2</v>
      </c>
      <c r="O58" s="89">
        <v>276353.74</v>
      </c>
      <c r="P58" s="91">
        <v>121.31</v>
      </c>
      <c r="Q58" s="82"/>
      <c r="R58" s="89">
        <v>335.24471999999992</v>
      </c>
      <c r="S58" s="90">
        <v>1.0154529229498565E-4</v>
      </c>
      <c r="T58" s="90">
        <v>1.3871125477311598E-2</v>
      </c>
      <c r="U58" s="90">
        <f>R58/'סכום נכסי הקרן'!$C$42</f>
        <v>2.7238323499618813E-3</v>
      </c>
    </row>
    <row r="59" spans="2:21" s="140" customFormat="1">
      <c r="B59" s="88" t="s">
        <v>411</v>
      </c>
      <c r="C59" s="82" t="s">
        <v>412</v>
      </c>
      <c r="D59" s="95" t="s">
        <v>126</v>
      </c>
      <c r="E59" s="95" t="s">
        <v>296</v>
      </c>
      <c r="F59" s="95" t="s">
        <v>409</v>
      </c>
      <c r="G59" s="95" t="s">
        <v>410</v>
      </c>
      <c r="H59" s="82" t="s">
        <v>362</v>
      </c>
      <c r="I59" s="82" t="s">
        <v>166</v>
      </c>
      <c r="J59" s="82"/>
      <c r="K59" s="89">
        <v>6.25</v>
      </c>
      <c r="L59" s="95" t="s">
        <v>170</v>
      </c>
      <c r="M59" s="96">
        <v>4.4999999999999998E-2</v>
      </c>
      <c r="N59" s="96">
        <v>1.26E-2</v>
      </c>
      <c r="O59" s="89">
        <v>499046.99999999994</v>
      </c>
      <c r="P59" s="91">
        <v>125.35</v>
      </c>
      <c r="Q59" s="82"/>
      <c r="R59" s="89">
        <v>625.55541999999991</v>
      </c>
      <c r="S59" s="90">
        <v>1.6965824053436971E-4</v>
      </c>
      <c r="T59" s="90">
        <v>2.5883055589458224E-2</v>
      </c>
      <c r="U59" s="90">
        <f>R59/'סכום נכסי הקרן'!$C$42</f>
        <v>5.0825799424670786E-3</v>
      </c>
    </row>
    <row r="60" spans="2:21" s="140" customFormat="1">
      <c r="B60" s="88" t="s">
        <v>413</v>
      </c>
      <c r="C60" s="82" t="s">
        <v>414</v>
      </c>
      <c r="D60" s="95" t="s">
        <v>126</v>
      </c>
      <c r="E60" s="95" t="s">
        <v>296</v>
      </c>
      <c r="F60" s="95" t="s">
        <v>303</v>
      </c>
      <c r="G60" s="95" t="s">
        <v>304</v>
      </c>
      <c r="H60" s="82" t="s">
        <v>362</v>
      </c>
      <c r="I60" s="82" t="s">
        <v>166</v>
      </c>
      <c r="J60" s="82"/>
      <c r="K60" s="89">
        <v>2.02</v>
      </c>
      <c r="L60" s="95" t="s">
        <v>170</v>
      </c>
      <c r="M60" s="96">
        <v>0.05</v>
      </c>
      <c r="N60" s="96">
        <v>6.0000000000000006E-4</v>
      </c>
      <c r="O60" s="89">
        <v>377575.99999999994</v>
      </c>
      <c r="P60" s="91">
        <v>122.46</v>
      </c>
      <c r="Q60" s="82"/>
      <c r="R60" s="89">
        <v>462.3796099999999</v>
      </c>
      <c r="S60" s="90">
        <v>3.7757637757637752E-4</v>
      </c>
      <c r="T60" s="90">
        <v>1.913147383338476E-2</v>
      </c>
      <c r="U60" s="90">
        <f>R60/'סכום נכסי הקרן'!$C$42</f>
        <v>3.7567915750642044E-3</v>
      </c>
    </row>
    <row r="61" spans="2:21" s="140" customFormat="1">
      <c r="B61" s="88" t="s">
        <v>415</v>
      </c>
      <c r="C61" s="82" t="s">
        <v>416</v>
      </c>
      <c r="D61" s="95" t="s">
        <v>126</v>
      </c>
      <c r="E61" s="95" t="s">
        <v>296</v>
      </c>
      <c r="F61" s="95" t="s">
        <v>417</v>
      </c>
      <c r="G61" s="95" t="s">
        <v>350</v>
      </c>
      <c r="H61" s="82" t="s">
        <v>362</v>
      </c>
      <c r="I61" s="82" t="s">
        <v>300</v>
      </c>
      <c r="J61" s="82"/>
      <c r="K61" s="89">
        <v>1.93</v>
      </c>
      <c r="L61" s="95" t="s">
        <v>170</v>
      </c>
      <c r="M61" s="96">
        <v>5.0999999999999997E-2</v>
      </c>
      <c r="N61" s="96">
        <v>-4.0000000000000002E-4</v>
      </c>
      <c r="O61" s="89">
        <v>41697.869999999988</v>
      </c>
      <c r="P61" s="91">
        <v>122.39</v>
      </c>
      <c r="Q61" s="89">
        <v>1.7617799999999997</v>
      </c>
      <c r="R61" s="89">
        <v>52.852859999999993</v>
      </c>
      <c r="S61" s="90">
        <v>9.0427689389195964E-5</v>
      </c>
      <c r="T61" s="90">
        <v>2.186846232491844E-3</v>
      </c>
      <c r="U61" s="90">
        <f>R61/'סכום נכסי הקרן'!$C$42</f>
        <v>4.2942460020252172E-4</v>
      </c>
    </row>
    <row r="62" spans="2:21" s="140" customFormat="1">
      <c r="B62" s="88" t="s">
        <v>418</v>
      </c>
      <c r="C62" s="82" t="s">
        <v>419</v>
      </c>
      <c r="D62" s="95" t="s">
        <v>126</v>
      </c>
      <c r="E62" s="95" t="s">
        <v>296</v>
      </c>
      <c r="F62" s="95" t="s">
        <v>417</v>
      </c>
      <c r="G62" s="95" t="s">
        <v>350</v>
      </c>
      <c r="H62" s="82" t="s">
        <v>362</v>
      </c>
      <c r="I62" s="82" t="s">
        <v>300</v>
      </c>
      <c r="J62" s="82"/>
      <c r="K62" s="89">
        <v>2.1999999999999997</v>
      </c>
      <c r="L62" s="95" t="s">
        <v>170</v>
      </c>
      <c r="M62" s="96">
        <v>3.4000000000000002E-2</v>
      </c>
      <c r="N62" s="96">
        <v>2.5999999999999994E-3</v>
      </c>
      <c r="O62" s="89">
        <v>59.329999999999991</v>
      </c>
      <c r="P62" s="91">
        <v>110.04</v>
      </c>
      <c r="Q62" s="82"/>
      <c r="R62" s="89">
        <v>6.5290000000000001E-2</v>
      </c>
      <c r="S62" s="90">
        <v>8.454375562571149E-7</v>
      </c>
      <c r="T62" s="90">
        <v>2.701446818949675E-6</v>
      </c>
      <c r="U62" s="90">
        <f>R62/'סכום נכסי הקרן'!$C$42</f>
        <v>5.3047521264171218E-7</v>
      </c>
    </row>
    <row r="63" spans="2:21" s="140" customFormat="1">
      <c r="B63" s="88" t="s">
        <v>420</v>
      </c>
      <c r="C63" s="82" t="s">
        <v>421</v>
      </c>
      <c r="D63" s="95" t="s">
        <v>126</v>
      </c>
      <c r="E63" s="95" t="s">
        <v>296</v>
      </c>
      <c r="F63" s="95" t="s">
        <v>417</v>
      </c>
      <c r="G63" s="95" t="s">
        <v>350</v>
      </c>
      <c r="H63" s="82" t="s">
        <v>362</v>
      </c>
      <c r="I63" s="82" t="s">
        <v>300</v>
      </c>
      <c r="J63" s="82"/>
      <c r="K63" s="89">
        <v>3.2800000000000002</v>
      </c>
      <c r="L63" s="95" t="s">
        <v>170</v>
      </c>
      <c r="M63" s="96">
        <v>2.5499999999999998E-2</v>
      </c>
      <c r="N63" s="96">
        <v>4.0000000000000001E-3</v>
      </c>
      <c r="O63" s="89">
        <v>44664.749999999993</v>
      </c>
      <c r="P63" s="91">
        <v>108.47</v>
      </c>
      <c r="Q63" s="89">
        <v>1.0847099999999998</v>
      </c>
      <c r="R63" s="89">
        <v>49.568739999999991</v>
      </c>
      <c r="S63" s="90">
        <v>5.0930008367209224E-5</v>
      </c>
      <c r="T63" s="90">
        <v>2.0509620920867435E-3</v>
      </c>
      <c r="U63" s="90">
        <f>R63/'סכום נכסי הקרן'!$C$42</f>
        <v>4.0274142888469509E-4</v>
      </c>
    </row>
    <row r="64" spans="2:21" s="140" customFormat="1">
      <c r="B64" s="88" t="s">
        <v>422</v>
      </c>
      <c r="C64" s="82" t="s">
        <v>423</v>
      </c>
      <c r="D64" s="95" t="s">
        <v>126</v>
      </c>
      <c r="E64" s="95" t="s">
        <v>296</v>
      </c>
      <c r="F64" s="95" t="s">
        <v>417</v>
      </c>
      <c r="G64" s="95" t="s">
        <v>350</v>
      </c>
      <c r="H64" s="82" t="s">
        <v>362</v>
      </c>
      <c r="I64" s="82" t="s">
        <v>300</v>
      </c>
      <c r="J64" s="82"/>
      <c r="K64" s="89">
        <v>7.27</v>
      </c>
      <c r="L64" s="95" t="s">
        <v>170</v>
      </c>
      <c r="M64" s="96">
        <v>2.35E-2</v>
      </c>
      <c r="N64" s="96">
        <v>1.8799999999999997E-2</v>
      </c>
      <c r="O64" s="89">
        <v>65959.999999999985</v>
      </c>
      <c r="P64" s="91">
        <v>105.36</v>
      </c>
      <c r="Q64" s="82"/>
      <c r="R64" s="89">
        <v>69.495449999999991</v>
      </c>
      <c r="S64" s="90">
        <v>1.7991536236916517E-4</v>
      </c>
      <c r="T64" s="90">
        <v>2.8754520192062513E-3</v>
      </c>
      <c r="U64" s="90">
        <f>R64/'סכום נכסי הקרן'!$C$42</f>
        <v>5.646441050142667E-4</v>
      </c>
    </row>
    <row r="65" spans="2:21" s="140" customFormat="1">
      <c r="B65" s="88" t="s">
        <v>424</v>
      </c>
      <c r="C65" s="82" t="s">
        <v>425</v>
      </c>
      <c r="D65" s="95" t="s">
        <v>126</v>
      </c>
      <c r="E65" s="95" t="s">
        <v>296</v>
      </c>
      <c r="F65" s="95" t="s">
        <v>417</v>
      </c>
      <c r="G65" s="95" t="s">
        <v>350</v>
      </c>
      <c r="H65" s="82" t="s">
        <v>362</v>
      </c>
      <c r="I65" s="82" t="s">
        <v>300</v>
      </c>
      <c r="J65" s="82"/>
      <c r="K65" s="89">
        <v>6.2099999999999991</v>
      </c>
      <c r="L65" s="95" t="s">
        <v>170</v>
      </c>
      <c r="M65" s="96">
        <v>1.7600000000000001E-2</v>
      </c>
      <c r="N65" s="96">
        <v>1.4699999999999998E-2</v>
      </c>
      <c r="O65" s="89">
        <v>100668.71999999997</v>
      </c>
      <c r="P65" s="91">
        <v>103.43</v>
      </c>
      <c r="Q65" s="89">
        <v>1.9979199999999997</v>
      </c>
      <c r="R65" s="89">
        <v>106.13905999999999</v>
      </c>
      <c r="S65" s="90">
        <v>9.0875875578686919E-5</v>
      </c>
      <c r="T65" s="90">
        <v>4.3916223924538008E-3</v>
      </c>
      <c r="U65" s="90">
        <f>R65/'סכום נכסי הקרן'!$C$42</f>
        <v>8.623700478341468E-4</v>
      </c>
    </row>
    <row r="66" spans="2:21" s="140" customFormat="1">
      <c r="B66" s="88" t="s">
        <v>426</v>
      </c>
      <c r="C66" s="82" t="s">
        <v>427</v>
      </c>
      <c r="D66" s="95" t="s">
        <v>126</v>
      </c>
      <c r="E66" s="95" t="s">
        <v>296</v>
      </c>
      <c r="F66" s="95" t="s">
        <v>417</v>
      </c>
      <c r="G66" s="95" t="s">
        <v>350</v>
      </c>
      <c r="H66" s="82" t="s">
        <v>362</v>
      </c>
      <c r="I66" s="82" t="s">
        <v>300</v>
      </c>
      <c r="J66" s="82"/>
      <c r="K66" s="89">
        <v>6.69</v>
      </c>
      <c r="L66" s="95" t="s">
        <v>170</v>
      </c>
      <c r="M66" s="96">
        <v>2.1499999999999998E-2</v>
      </c>
      <c r="N66" s="96">
        <v>1.6200000000000003E-2</v>
      </c>
      <c r="O66" s="89">
        <v>89671.719999999987</v>
      </c>
      <c r="P66" s="91">
        <v>105.84</v>
      </c>
      <c r="Q66" s="82"/>
      <c r="R66" s="89">
        <v>94.908539999999974</v>
      </c>
      <c r="S66" s="90">
        <v>1.1198835443363312E-4</v>
      </c>
      <c r="T66" s="90">
        <v>3.9269470588782036E-3</v>
      </c>
      <c r="U66" s="90">
        <f>R66/'סכום נכסי הקרן'!$C$42</f>
        <v>7.7112311131895294E-4</v>
      </c>
    </row>
    <row r="67" spans="2:21" s="140" customFormat="1">
      <c r="B67" s="88" t="s">
        <v>428</v>
      </c>
      <c r="C67" s="82" t="s">
        <v>429</v>
      </c>
      <c r="D67" s="95" t="s">
        <v>126</v>
      </c>
      <c r="E67" s="95" t="s">
        <v>296</v>
      </c>
      <c r="F67" s="95" t="s">
        <v>390</v>
      </c>
      <c r="G67" s="95" t="s">
        <v>304</v>
      </c>
      <c r="H67" s="82" t="s">
        <v>362</v>
      </c>
      <c r="I67" s="82" t="s">
        <v>166</v>
      </c>
      <c r="J67" s="82"/>
      <c r="K67" s="89">
        <v>0.90999999999999992</v>
      </c>
      <c r="L67" s="95" t="s">
        <v>170</v>
      </c>
      <c r="M67" s="96">
        <v>5.2499999999999998E-2</v>
      </c>
      <c r="N67" s="96">
        <v>-5.1999999999999998E-3</v>
      </c>
      <c r="O67" s="89">
        <v>4559.9999999999991</v>
      </c>
      <c r="P67" s="91">
        <v>133.93</v>
      </c>
      <c r="Q67" s="82"/>
      <c r="R67" s="89">
        <v>6.1071999999999989</v>
      </c>
      <c r="S67" s="90">
        <v>1.8999999999999998E-5</v>
      </c>
      <c r="T67" s="90">
        <v>2.5269223483978331E-4</v>
      </c>
      <c r="U67" s="90">
        <f>R67/'סכום נכסי הקרן'!$C$42</f>
        <v>4.9620435267965452E-5</v>
      </c>
    </row>
    <row r="68" spans="2:21" s="140" customFormat="1">
      <c r="B68" s="88" t="s">
        <v>430</v>
      </c>
      <c r="C68" s="82" t="s">
        <v>431</v>
      </c>
      <c r="D68" s="95" t="s">
        <v>126</v>
      </c>
      <c r="E68" s="95" t="s">
        <v>296</v>
      </c>
      <c r="F68" s="95" t="s">
        <v>322</v>
      </c>
      <c r="G68" s="95" t="s">
        <v>304</v>
      </c>
      <c r="H68" s="82" t="s">
        <v>362</v>
      </c>
      <c r="I68" s="82" t="s">
        <v>300</v>
      </c>
      <c r="J68" s="82"/>
      <c r="K68" s="89">
        <v>1.91</v>
      </c>
      <c r="L68" s="95" t="s">
        <v>170</v>
      </c>
      <c r="M68" s="96">
        <v>6.5000000000000002E-2</v>
      </c>
      <c r="N68" s="96">
        <v>1.2999999999999999E-3</v>
      </c>
      <c r="O68" s="89">
        <v>281057.99999999994</v>
      </c>
      <c r="P68" s="91">
        <v>125.3</v>
      </c>
      <c r="Q68" s="89">
        <v>5.0772999999999993</v>
      </c>
      <c r="R68" s="89">
        <v>357.24298999999991</v>
      </c>
      <c r="S68" s="90">
        <v>1.7844952380952376E-4</v>
      </c>
      <c r="T68" s="90">
        <v>1.4781328517806253E-2</v>
      </c>
      <c r="U68" s="90">
        <f>R68/'סכום נכסי הקרן'!$C$42</f>
        <v>2.9025662595345537E-3</v>
      </c>
    </row>
    <row r="69" spans="2:21" s="140" customFormat="1">
      <c r="B69" s="88" t="s">
        <v>432</v>
      </c>
      <c r="C69" s="82" t="s">
        <v>433</v>
      </c>
      <c r="D69" s="95" t="s">
        <v>126</v>
      </c>
      <c r="E69" s="95" t="s">
        <v>296</v>
      </c>
      <c r="F69" s="95" t="s">
        <v>434</v>
      </c>
      <c r="G69" s="95" t="s">
        <v>403</v>
      </c>
      <c r="H69" s="82" t="s">
        <v>362</v>
      </c>
      <c r="I69" s="82" t="s">
        <v>166</v>
      </c>
      <c r="J69" s="82"/>
      <c r="K69" s="89">
        <v>0.18000000000000002</v>
      </c>
      <c r="L69" s="95" t="s">
        <v>170</v>
      </c>
      <c r="M69" s="96">
        <v>4.4000000000000004E-2</v>
      </c>
      <c r="N69" s="96">
        <v>1.2200000000000003E-2</v>
      </c>
      <c r="O69" s="89">
        <v>305.32999999999993</v>
      </c>
      <c r="P69" s="91">
        <v>111.2</v>
      </c>
      <c r="Q69" s="82"/>
      <c r="R69" s="89">
        <v>0.33952999999999994</v>
      </c>
      <c r="S69" s="90">
        <v>5.0962634306019782E-6</v>
      </c>
      <c r="T69" s="90">
        <v>1.4048433733159487E-5</v>
      </c>
      <c r="U69" s="90">
        <f>R69/'סכום נכסי הקרן'!$C$42</f>
        <v>2.7586498537025656E-6</v>
      </c>
    </row>
    <row r="70" spans="2:21" s="140" customFormat="1">
      <c r="B70" s="88" t="s">
        <v>435</v>
      </c>
      <c r="C70" s="82" t="s">
        <v>436</v>
      </c>
      <c r="D70" s="95" t="s">
        <v>126</v>
      </c>
      <c r="E70" s="95" t="s">
        <v>296</v>
      </c>
      <c r="F70" s="95" t="s">
        <v>437</v>
      </c>
      <c r="G70" s="95" t="s">
        <v>350</v>
      </c>
      <c r="H70" s="82" t="s">
        <v>362</v>
      </c>
      <c r="I70" s="82" t="s">
        <v>300</v>
      </c>
      <c r="J70" s="82"/>
      <c r="K70" s="89">
        <v>8.2900000000000009</v>
      </c>
      <c r="L70" s="95" t="s">
        <v>170</v>
      </c>
      <c r="M70" s="96">
        <v>3.5000000000000003E-2</v>
      </c>
      <c r="N70" s="96">
        <v>2.0300000000000002E-2</v>
      </c>
      <c r="O70" s="89">
        <v>17603.099999999995</v>
      </c>
      <c r="P70" s="91">
        <v>115.62</v>
      </c>
      <c r="Q70" s="82"/>
      <c r="R70" s="89">
        <v>20.352689999999996</v>
      </c>
      <c r="S70" s="90">
        <v>6.4990310395916949E-5</v>
      </c>
      <c r="T70" s="90">
        <v>8.4211532635271628E-4</v>
      </c>
      <c r="U70" s="90">
        <f>R70/'סכום נכסי הקרן'!$C$42</f>
        <v>1.6536372423925328E-4</v>
      </c>
    </row>
    <row r="71" spans="2:21" s="140" customFormat="1">
      <c r="B71" s="88" t="s">
        <v>438</v>
      </c>
      <c r="C71" s="82" t="s">
        <v>439</v>
      </c>
      <c r="D71" s="95" t="s">
        <v>126</v>
      </c>
      <c r="E71" s="95" t="s">
        <v>296</v>
      </c>
      <c r="F71" s="95" t="s">
        <v>437</v>
      </c>
      <c r="G71" s="95" t="s">
        <v>350</v>
      </c>
      <c r="H71" s="82" t="s">
        <v>362</v>
      </c>
      <c r="I71" s="82" t="s">
        <v>300</v>
      </c>
      <c r="J71" s="82"/>
      <c r="K71" s="89">
        <v>4.18</v>
      </c>
      <c r="L71" s="95" t="s">
        <v>170</v>
      </c>
      <c r="M71" s="96">
        <v>0.04</v>
      </c>
      <c r="N71" s="96">
        <v>6.0000000000000001E-3</v>
      </c>
      <c r="O71" s="89">
        <v>144434.92000000001</v>
      </c>
      <c r="P71" s="91">
        <v>115.9</v>
      </c>
      <c r="Q71" s="82"/>
      <c r="R71" s="89">
        <v>167.40006999999997</v>
      </c>
      <c r="S71" s="90">
        <v>2.0481203342001628E-4</v>
      </c>
      <c r="T71" s="90">
        <v>6.9263652411311501E-3</v>
      </c>
      <c r="U71" s="90">
        <f>R71/'סכום נכסי הקרן'!$C$42</f>
        <v>1.3601100892860697E-3</v>
      </c>
    </row>
    <row r="72" spans="2:21" s="140" customFormat="1">
      <c r="B72" s="88" t="s">
        <v>440</v>
      </c>
      <c r="C72" s="82" t="s">
        <v>441</v>
      </c>
      <c r="D72" s="95" t="s">
        <v>126</v>
      </c>
      <c r="E72" s="95" t="s">
        <v>296</v>
      </c>
      <c r="F72" s="95" t="s">
        <v>437</v>
      </c>
      <c r="G72" s="95" t="s">
        <v>350</v>
      </c>
      <c r="H72" s="82" t="s">
        <v>362</v>
      </c>
      <c r="I72" s="82" t="s">
        <v>300</v>
      </c>
      <c r="J72" s="82"/>
      <c r="K72" s="89">
        <v>6.9399999999999995</v>
      </c>
      <c r="L72" s="95" t="s">
        <v>170</v>
      </c>
      <c r="M72" s="96">
        <v>0.04</v>
      </c>
      <c r="N72" s="96">
        <v>1.5199999999999998E-2</v>
      </c>
      <c r="O72" s="89">
        <v>161762.98999999996</v>
      </c>
      <c r="P72" s="91">
        <v>120.32</v>
      </c>
      <c r="Q72" s="82"/>
      <c r="R72" s="89">
        <v>194.63324999999998</v>
      </c>
      <c r="S72" s="90">
        <v>2.2333978319967417E-4</v>
      </c>
      <c r="T72" s="90">
        <v>8.053168541496963E-3</v>
      </c>
      <c r="U72" s="90">
        <f>R72/'סכום נכסי הקרן'!$C$42</f>
        <v>1.5813771585372572E-3</v>
      </c>
    </row>
    <row r="73" spans="2:21" s="140" customFormat="1">
      <c r="B73" s="88" t="s">
        <v>442</v>
      </c>
      <c r="C73" s="82" t="s">
        <v>443</v>
      </c>
      <c r="D73" s="95" t="s">
        <v>126</v>
      </c>
      <c r="E73" s="95" t="s">
        <v>296</v>
      </c>
      <c r="F73" s="95" t="s">
        <v>444</v>
      </c>
      <c r="G73" s="95" t="s">
        <v>445</v>
      </c>
      <c r="H73" s="82" t="s">
        <v>446</v>
      </c>
      <c r="I73" s="82" t="s">
        <v>300</v>
      </c>
      <c r="J73" s="82"/>
      <c r="K73" s="89">
        <v>8.44</v>
      </c>
      <c r="L73" s="95" t="s">
        <v>170</v>
      </c>
      <c r="M73" s="96">
        <v>5.1500000000000004E-2</v>
      </c>
      <c r="N73" s="96">
        <v>2.5300000000000003E-2</v>
      </c>
      <c r="O73" s="89">
        <v>366657.99999999994</v>
      </c>
      <c r="P73" s="91">
        <v>149.30000000000001</v>
      </c>
      <c r="Q73" s="82"/>
      <c r="R73" s="89">
        <v>547.42037999999991</v>
      </c>
      <c r="S73" s="90">
        <v>1.0325421808144246E-4</v>
      </c>
      <c r="T73" s="90">
        <v>2.2650130865051646E-2</v>
      </c>
      <c r="U73" s="90">
        <f>R73/'סכום נכסי הקרן'!$C$42</f>
        <v>4.4477399676046388E-3</v>
      </c>
    </row>
    <row r="74" spans="2:21" s="140" customFormat="1">
      <c r="B74" s="88" t="s">
        <v>447</v>
      </c>
      <c r="C74" s="82" t="s">
        <v>448</v>
      </c>
      <c r="D74" s="95" t="s">
        <v>126</v>
      </c>
      <c r="E74" s="95" t="s">
        <v>296</v>
      </c>
      <c r="F74" s="95" t="s">
        <v>449</v>
      </c>
      <c r="G74" s="95" t="s">
        <v>350</v>
      </c>
      <c r="H74" s="82" t="s">
        <v>446</v>
      </c>
      <c r="I74" s="82" t="s">
        <v>166</v>
      </c>
      <c r="J74" s="82"/>
      <c r="K74" s="89">
        <v>3.02</v>
      </c>
      <c r="L74" s="95" t="s">
        <v>170</v>
      </c>
      <c r="M74" s="96">
        <v>2.8500000000000001E-2</v>
      </c>
      <c r="N74" s="96">
        <v>7.9000000000000008E-3</v>
      </c>
      <c r="O74" s="89">
        <v>1830.7999999999997</v>
      </c>
      <c r="P74" s="91">
        <v>108.65</v>
      </c>
      <c r="Q74" s="82"/>
      <c r="R74" s="89">
        <v>1.9891699999999997</v>
      </c>
      <c r="S74" s="90">
        <v>3.7419809310834635E-6</v>
      </c>
      <c r="T74" s="90">
        <v>8.23041349188256E-5</v>
      </c>
      <c r="U74" s="90">
        <f>R74/'סכום נכסי הקרן'!$C$42</f>
        <v>1.6161822311694201E-5</v>
      </c>
    </row>
    <row r="75" spans="2:21" s="140" customFormat="1">
      <c r="B75" s="88" t="s">
        <v>450</v>
      </c>
      <c r="C75" s="82" t="s">
        <v>451</v>
      </c>
      <c r="D75" s="95" t="s">
        <v>126</v>
      </c>
      <c r="E75" s="95" t="s">
        <v>296</v>
      </c>
      <c r="F75" s="95" t="s">
        <v>449</v>
      </c>
      <c r="G75" s="95" t="s">
        <v>350</v>
      </c>
      <c r="H75" s="82" t="s">
        <v>446</v>
      </c>
      <c r="I75" s="82" t="s">
        <v>166</v>
      </c>
      <c r="J75" s="82"/>
      <c r="K75" s="89">
        <v>0.74</v>
      </c>
      <c r="L75" s="95" t="s">
        <v>170</v>
      </c>
      <c r="M75" s="96">
        <v>4.8499999999999995E-2</v>
      </c>
      <c r="N75" s="96">
        <v>1.3600000000000001E-2</v>
      </c>
      <c r="O75" s="89">
        <v>1138.3299999999997</v>
      </c>
      <c r="P75" s="91">
        <v>125.96</v>
      </c>
      <c r="Q75" s="82"/>
      <c r="R75" s="89">
        <v>1.4338399999999998</v>
      </c>
      <c r="S75" s="90">
        <v>9.0897227171033962E-6</v>
      </c>
      <c r="T75" s="90">
        <v>5.9326734674265604E-5</v>
      </c>
      <c r="U75" s="90">
        <f>R75/'סכום נכסי הקרן'!$C$42</f>
        <v>1.1649817412991155E-5</v>
      </c>
    </row>
    <row r="76" spans="2:21" s="140" customFormat="1">
      <c r="B76" s="88" t="s">
        <v>452</v>
      </c>
      <c r="C76" s="82" t="s">
        <v>453</v>
      </c>
      <c r="D76" s="95" t="s">
        <v>126</v>
      </c>
      <c r="E76" s="95" t="s">
        <v>296</v>
      </c>
      <c r="F76" s="95" t="s">
        <v>449</v>
      </c>
      <c r="G76" s="95" t="s">
        <v>350</v>
      </c>
      <c r="H76" s="82" t="s">
        <v>446</v>
      </c>
      <c r="I76" s="82" t="s">
        <v>166</v>
      </c>
      <c r="J76" s="82"/>
      <c r="K76" s="89">
        <v>1.4500000000000002</v>
      </c>
      <c r="L76" s="95" t="s">
        <v>170</v>
      </c>
      <c r="M76" s="96">
        <v>3.7699999999999997E-2</v>
      </c>
      <c r="N76" s="96">
        <v>2.3E-3</v>
      </c>
      <c r="O76" s="89">
        <v>10726.679999999998</v>
      </c>
      <c r="P76" s="91">
        <v>114.58</v>
      </c>
      <c r="Q76" s="89">
        <v>0.22047999999999995</v>
      </c>
      <c r="R76" s="89">
        <v>12.511109999999997</v>
      </c>
      <c r="S76" s="90">
        <v>2.9573375139998346E-5</v>
      </c>
      <c r="T76" s="90">
        <v>5.1766117799095508E-4</v>
      </c>
      <c r="U76" s="90">
        <f>R76/'סכום נכסי הקרן'!$C$42</f>
        <v>1.016516118491936E-4</v>
      </c>
    </row>
    <row r="77" spans="2:21" s="140" customFormat="1">
      <c r="B77" s="88" t="s">
        <v>454</v>
      </c>
      <c r="C77" s="82" t="s">
        <v>455</v>
      </c>
      <c r="D77" s="95" t="s">
        <v>126</v>
      </c>
      <c r="E77" s="95" t="s">
        <v>296</v>
      </c>
      <c r="F77" s="95" t="s">
        <v>449</v>
      </c>
      <c r="G77" s="95" t="s">
        <v>350</v>
      </c>
      <c r="H77" s="82" t="s">
        <v>446</v>
      </c>
      <c r="I77" s="82" t="s">
        <v>166</v>
      </c>
      <c r="J77" s="82"/>
      <c r="K77" s="89">
        <v>5.08</v>
      </c>
      <c r="L77" s="95" t="s">
        <v>170</v>
      </c>
      <c r="M77" s="96">
        <v>2.5000000000000001E-2</v>
      </c>
      <c r="N77" s="96">
        <v>1.46E-2</v>
      </c>
      <c r="O77" s="89">
        <v>85516.219999999987</v>
      </c>
      <c r="P77" s="91">
        <v>105.93</v>
      </c>
      <c r="Q77" s="82"/>
      <c r="R77" s="89">
        <v>90.58732999999998</v>
      </c>
      <c r="S77" s="90">
        <v>1.8270836430462812E-4</v>
      </c>
      <c r="T77" s="90">
        <v>3.7481521590694501E-3</v>
      </c>
      <c r="U77" s="90">
        <f>R77/'סכום נכסי הקרן'!$C$42</f>
        <v>7.3601367965071135E-4</v>
      </c>
    </row>
    <row r="78" spans="2:21" s="140" customFormat="1">
      <c r="B78" s="88" t="s">
        <v>456</v>
      </c>
      <c r="C78" s="82" t="s">
        <v>457</v>
      </c>
      <c r="D78" s="95" t="s">
        <v>126</v>
      </c>
      <c r="E78" s="95" t="s">
        <v>296</v>
      </c>
      <c r="F78" s="95" t="s">
        <v>449</v>
      </c>
      <c r="G78" s="95" t="s">
        <v>350</v>
      </c>
      <c r="H78" s="82" t="s">
        <v>446</v>
      </c>
      <c r="I78" s="82" t="s">
        <v>166</v>
      </c>
      <c r="J78" s="82"/>
      <c r="K78" s="89">
        <v>5.94</v>
      </c>
      <c r="L78" s="95" t="s">
        <v>170</v>
      </c>
      <c r="M78" s="96">
        <v>1.34E-2</v>
      </c>
      <c r="N78" s="96">
        <v>1.5400000000000002E-2</v>
      </c>
      <c r="O78" s="89">
        <v>138977.09999999998</v>
      </c>
      <c r="P78" s="91">
        <v>100.12</v>
      </c>
      <c r="Q78" s="82"/>
      <c r="R78" s="89">
        <v>139.14385999999996</v>
      </c>
      <c r="S78" s="90">
        <v>4.0593315019518661E-4</v>
      </c>
      <c r="T78" s="90">
        <v>5.7572329295968571E-3</v>
      </c>
      <c r="U78" s="90">
        <f>R78/'סכום נכסי הקרן'!$C$42</f>
        <v>1.1305309958843407E-3</v>
      </c>
    </row>
    <row r="79" spans="2:21" s="140" customFormat="1">
      <c r="B79" s="88" t="s">
        <v>458</v>
      </c>
      <c r="C79" s="82" t="s">
        <v>459</v>
      </c>
      <c r="D79" s="95" t="s">
        <v>126</v>
      </c>
      <c r="E79" s="95" t="s">
        <v>296</v>
      </c>
      <c r="F79" s="95" t="s">
        <v>449</v>
      </c>
      <c r="G79" s="95" t="s">
        <v>350</v>
      </c>
      <c r="H79" s="82" t="s">
        <v>446</v>
      </c>
      <c r="I79" s="82" t="s">
        <v>166</v>
      </c>
      <c r="J79" s="82"/>
      <c r="K79" s="89">
        <v>5.92</v>
      </c>
      <c r="L79" s="95" t="s">
        <v>170</v>
      </c>
      <c r="M79" s="96">
        <v>1.95E-2</v>
      </c>
      <c r="N79" s="96">
        <v>1.9299999999999998E-2</v>
      </c>
      <c r="O79" s="89">
        <v>24213.999999999996</v>
      </c>
      <c r="P79" s="91">
        <v>101.1</v>
      </c>
      <c r="Q79" s="82"/>
      <c r="R79" s="89">
        <v>24.480359999999997</v>
      </c>
      <c r="S79" s="90">
        <v>3.4039645911207885E-5</v>
      </c>
      <c r="T79" s="90">
        <v>1.0129022920622279E-3</v>
      </c>
      <c r="U79" s="90">
        <f>R79/'סכום נכסי הקרן'!$C$42</f>
        <v>1.9890066130411494E-4</v>
      </c>
    </row>
    <row r="80" spans="2:21" s="140" customFormat="1">
      <c r="B80" s="88" t="s">
        <v>460</v>
      </c>
      <c r="C80" s="82" t="s">
        <v>461</v>
      </c>
      <c r="D80" s="95" t="s">
        <v>126</v>
      </c>
      <c r="E80" s="95" t="s">
        <v>296</v>
      </c>
      <c r="F80" s="95" t="s">
        <v>462</v>
      </c>
      <c r="G80" s="95" t="s">
        <v>350</v>
      </c>
      <c r="H80" s="82" t="s">
        <v>446</v>
      </c>
      <c r="I80" s="82" t="s">
        <v>300</v>
      </c>
      <c r="J80" s="82"/>
      <c r="K80" s="89">
        <v>1.03</v>
      </c>
      <c r="L80" s="95" t="s">
        <v>170</v>
      </c>
      <c r="M80" s="96">
        <v>4.8000000000000001E-2</v>
      </c>
      <c r="N80" s="96">
        <v>2.0000000000000001E-4</v>
      </c>
      <c r="O80" s="89">
        <v>0.26999999999999996</v>
      </c>
      <c r="P80" s="91">
        <v>112.85</v>
      </c>
      <c r="Q80" s="82"/>
      <c r="R80" s="89">
        <v>3.0999999999999995E-4</v>
      </c>
      <c r="S80" s="90">
        <v>1.5741604477611939E-9</v>
      </c>
      <c r="T80" s="90">
        <v>1.2826596934820019E-8</v>
      </c>
      <c r="U80" s="90">
        <f>R80/'סכום נכסי הקרן'!$C$42</f>
        <v>2.5187213343380417E-9</v>
      </c>
    </row>
    <row r="81" spans="2:21" s="140" customFormat="1">
      <c r="B81" s="88" t="s">
        <v>463</v>
      </c>
      <c r="C81" s="82" t="s">
        <v>464</v>
      </c>
      <c r="D81" s="95" t="s">
        <v>126</v>
      </c>
      <c r="E81" s="95" t="s">
        <v>296</v>
      </c>
      <c r="F81" s="95" t="s">
        <v>462</v>
      </c>
      <c r="G81" s="95" t="s">
        <v>350</v>
      </c>
      <c r="H81" s="82" t="s">
        <v>446</v>
      </c>
      <c r="I81" s="82" t="s">
        <v>300</v>
      </c>
      <c r="J81" s="82"/>
      <c r="K81" s="89">
        <v>3.96</v>
      </c>
      <c r="L81" s="95" t="s">
        <v>170</v>
      </c>
      <c r="M81" s="96">
        <v>3.2899999999999999E-2</v>
      </c>
      <c r="N81" s="96">
        <v>8.0000000000000002E-3</v>
      </c>
      <c r="O81" s="89">
        <v>0.28000000000000003</v>
      </c>
      <c r="P81" s="91">
        <v>111.43</v>
      </c>
      <c r="Q81" s="82"/>
      <c r="R81" s="89">
        <v>3.0999999999999995E-4</v>
      </c>
      <c r="S81" s="90">
        <v>1.4000000000000001E-9</v>
      </c>
      <c r="T81" s="90">
        <v>1.2826596934820019E-8</v>
      </c>
      <c r="U81" s="90">
        <f>R81/'סכום נכסי הקרן'!$C$42</f>
        <v>2.5187213343380417E-9</v>
      </c>
    </row>
    <row r="82" spans="2:21" s="140" customFormat="1">
      <c r="B82" s="88" t="s">
        <v>465</v>
      </c>
      <c r="C82" s="82" t="s">
        <v>466</v>
      </c>
      <c r="D82" s="95" t="s">
        <v>126</v>
      </c>
      <c r="E82" s="95" t="s">
        <v>296</v>
      </c>
      <c r="F82" s="95" t="s">
        <v>467</v>
      </c>
      <c r="G82" s="95" t="s">
        <v>350</v>
      </c>
      <c r="H82" s="82" t="s">
        <v>446</v>
      </c>
      <c r="I82" s="82" t="s">
        <v>166</v>
      </c>
      <c r="J82" s="82"/>
      <c r="K82" s="89">
        <v>4.7500000000000009</v>
      </c>
      <c r="L82" s="95" t="s">
        <v>170</v>
      </c>
      <c r="M82" s="96">
        <v>4.7500000000000001E-2</v>
      </c>
      <c r="N82" s="96">
        <v>1.03E-2</v>
      </c>
      <c r="O82" s="89">
        <v>405668.99999999994</v>
      </c>
      <c r="P82" s="91">
        <v>145.69999999999999</v>
      </c>
      <c r="Q82" s="82"/>
      <c r="R82" s="89">
        <v>591.05973999999992</v>
      </c>
      <c r="S82" s="90">
        <v>2.149467493244317E-4</v>
      </c>
      <c r="T82" s="90">
        <v>2.4455758223804896E-2</v>
      </c>
      <c r="U82" s="90">
        <f>R82/'סכום נכסי הקרן'!$C$42</f>
        <v>4.8023057322783749E-3</v>
      </c>
    </row>
    <row r="83" spans="2:21" s="140" customFormat="1">
      <c r="B83" s="88" t="s">
        <v>468</v>
      </c>
      <c r="C83" s="82" t="s">
        <v>469</v>
      </c>
      <c r="D83" s="95" t="s">
        <v>126</v>
      </c>
      <c r="E83" s="95" t="s">
        <v>296</v>
      </c>
      <c r="F83" s="95" t="s">
        <v>470</v>
      </c>
      <c r="G83" s="95" t="s">
        <v>350</v>
      </c>
      <c r="H83" s="82" t="s">
        <v>446</v>
      </c>
      <c r="I83" s="82" t="s">
        <v>166</v>
      </c>
      <c r="J83" s="82"/>
      <c r="K83" s="89">
        <v>1.1999999999999997</v>
      </c>
      <c r="L83" s="95" t="s">
        <v>170</v>
      </c>
      <c r="M83" s="96">
        <v>6.5000000000000002E-2</v>
      </c>
      <c r="N83" s="96">
        <v>-1E-3</v>
      </c>
      <c r="O83" s="89">
        <v>68925.490000000005</v>
      </c>
      <c r="P83" s="91">
        <v>124.22</v>
      </c>
      <c r="Q83" s="82"/>
      <c r="R83" s="89">
        <v>85.619240000000005</v>
      </c>
      <c r="S83" s="90">
        <v>1.0798744647848054E-4</v>
      </c>
      <c r="T83" s="90">
        <v>3.542591875308451E-3</v>
      </c>
      <c r="U83" s="90">
        <f>R83/'סכום נכסי הקרן'!$C$42</f>
        <v>6.956484077993842E-4</v>
      </c>
    </row>
    <row r="84" spans="2:21" s="140" customFormat="1">
      <c r="B84" s="88" t="s">
        <v>471</v>
      </c>
      <c r="C84" s="82" t="s">
        <v>472</v>
      </c>
      <c r="D84" s="95" t="s">
        <v>126</v>
      </c>
      <c r="E84" s="95" t="s">
        <v>296</v>
      </c>
      <c r="F84" s="95" t="s">
        <v>470</v>
      </c>
      <c r="G84" s="95" t="s">
        <v>350</v>
      </c>
      <c r="H84" s="82" t="s">
        <v>446</v>
      </c>
      <c r="I84" s="82" t="s">
        <v>166</v>
      </c>
      <c r="J84" s="82"/>
      <c r="K84" s="89">
        <v>6.65</v>
      </c>
      <c r="L84" s="95" t="s">
        <v>170</v>
      </c>
      <c r="M84" s="96">
        <v>0.04</v>
      </c>
      <c r="N84" s="96">
        <v>2.5600000000000001E-2</v>
      </c>
      <c r="O84" s="89">
        <v>52135.999999999993</v>
      </c>
      <c r="P84" s="91">
        <v>109.7</v>
      </c>
      <c r="Q84" s="82"/>
      <c r="R84" s="89">
        <v>57.193189999999987</v>
      </c>
      <c r="S84" s="90">
        <v>1.7626608416184858E-5</v>
      </c>
      <c r="T84" s="90">
        <v>2.3664322436986415E-3</v>
      </c>
      <c r="U84" s="90">
        <f>R84/'סכום נכסי הקרן'!$C$42</f>
        <v>4.6468938010273917E-4</v>
      </c>
    </row>
    <row r="85" spans="2:21" s="140" customFormat="1">
      <c r="B85" s="88" t="s">
        <v>473</v>
      </c>
      <c r="C85" s="82" t="s">
        <v>474</v>
      </c>
      <c r="D85" s="95" t="s">
        <v>126</v>
      </c>
      <c r="E85" s="95" t="s">
        <v>296</v>
      </c>
      <c r="F85" s="95" t="s">
        <v>470</v>
      </c>
      <c r="G85" s="95" t="s">
        <v>350</v>
      </c>
      <c r="H85" s="82" t="s">
        <v>446</v>
      </c>
      <c r="I85" s="82" t="s">
        <v>166</v>
      </c>
      <c r="J85" s="82"/>
      <c r="K85" s="89">
        <v>6.9399999999999995</v>
      </c>
      <c r="L85" s="95" t="s">
        <v>170</v>
      </c>
      <c r="M85" s="96">
        <v>2.7799999999999998E-2</v>
      </c>
      <c r="N85" s="96">
        <v>2.7300000000000005E-2</v>
      </c>
      <c r="O85" s="89">
        <v>93596.999999999985</v>
      </c>
      <c r="P85" s="91">
        <v>101.78</v>
      </c>
      <c r="Q85" s="82"/>
      <c r="R85" s="89">
        <v>95.263029999999986</v>
      </c>
      <c r="S85" s="90">
        <v>1.0877579149708642E-4</v>
      </c>
      <c r="T85" s="90">
        <v>3.9416144793537663E-3</v>
      </c>
      <c r="U85" s="90">
        <f>R85/'סכום נכסי הקרן'!$C$42</f>
        <v>7.7400330978930618E-4</v>
      </c>
    </row>
    <row r="86" spans="2:21" s="140" customFormat="1">
      <c r="B86" s="88" t="s">
        <v>475</v>
      </c>
      <c r="C86" s="82" t="s">
        <v>476</v>
      </c>
      <c r="D86" s="95" t="s">
        <v>126</v>
      </c>
      <c r="E86" s="95" t="s">
        <v>296</v>
      </c>
      <c r="F86" s="95" t="s">
        <v>470</v>
      </c>
      <c r="G86" s="95" t="s">
        <v>350</v>
      </c>
      <c r="H86" s="82" t="s">
        <v>446</v>
      </c>
      <c r="I86" s="82" t="s">
        <v>166</v>
      </c>
      <c r="J86" s="82"/>
      <c r="K86" s="89">
        <v>1.81</v>
      </c>
      <c r="L86" s="95" t="s">
        <v>170</v>
      </c>
      <c r="M86" s="96">
        <v>5.0999999999999997E-2</v>
      </c>
      <c r="N86" s="96">
        <v>8.3999999999999995E-3</v>
      </c>
      <c r="O86" s="89">
        <v>7531.9999999999991</v>
      </c>
      <c r="P86" s="91">
        <v>129.46</v>
      </c>
      <c r="Q86" s="82"/>
      <c r="R86" s="89">
        <v>9.7509399999999982</v>
      </c>
      <c r="S86" s="90">
        <v>3.6403220828417334E-6</v>
      </c>
      <c r="T86" s="90">
        <v>4.0345605521165779E-4</v>
      </c>
      <c r="U86" s="90">
        <f>R86/'סכום נכסי הקרן'!$C$42</f>
        <v>7.9225485831774795E-5</v>
      </c>
    </row>
    <row r="87" spans="2:21" s="140" customFormat="1">
      <c r="B87" s="88" t="s">
        <v>477</v>
      </c>
      <c r="C87" s="82" t="s">
        <v>478</v>
      </c>
      <c r="D87" s="95" t="s">
        <v>126</v>
      </c>
      <c r="E87" s="95" t="s">
        <v>296</v>
      </c>
      <c r="F87" s="95" t="s">
        <v>402</v>
      </c>
      <c r="G87" s="95" t="s">
        <v>403</v>
      </c>
      <c r="H87" s="82" t="s">
        <v>446</v>
      </c>
      <c r="I87" s="82" t="s">
        <v>300</v>
      </c>
      <c r="J87" s="82"/>
      <c r="K87" s="89">
        <v>4.5500000000000007</v>
      </c>
      <c r="L87" s="95" t="s">
        <v>170</v>
      </c>
      <c r="M87" s="96">
        <v>3.85E-2</v>
      </c>
      <c r="N87" s="96">
        <v>7.0000000000000019E-3</v>
      </c>
      <c r="O87" s="89">
        <v>62343.999999999993</v>
      </c>
      <c r="P87" s="91">
        <v>119.27</v>
      </c>
      <c r="Q87" s="82"/>
      <c r="R87" s="89">
        <v>74.357689999999991</v>
      </c>
      <c r="S87" s="90">
        <v>2.6025803383454625E-4</v>
      </c>
      <c r="T87" s="90">
        <v>3.0766326407557975E-3</v>
      </c>
      <c r="U87" s="90">
        <f>R87/'סכום נכסי הקרן'!$C$42</f>
        <v>6.0414935540353061E-4</v>
      </c>
    </row>
    <row r="88" spans="2:21" s="140" customFormat="1">
      <c r="B88" s="88" t="s">
        <v>479</v>
      </c>
      <c r="C88" s="82" t="s">
        <v>480</v>
      </c>
      <c r="D88" s="95" t="s">
        <v>126</v>
      </c>
      <c r="E88" s="95" t="s">
        <v>296</v>
      </c>
      <c r="F88" s="95" t="s">
        <v>402</v>
      </c>
      <c r="G88" s="95" t="s">
        <v>403</v>
      </c>
      <c r="H88" s="82" t="s">
        <v>446</v>
      </c>
      <c r="I88" s="82" t="s">
        <v>300</v>
      </c>
      <c r="J88" s="82"/>
      <c r="K88" s="89">
        <v>2.7899999999999996</v>
      </c>
      <c r="L88" s="95" t="s">
        <v>170</v>
      </c>
      <c r="M88" s="96">
        <v>3.9E-2</v>
      </c>
      <c r="N88" s="96">
        <v>2.3999999999999998E-3</v>
      </c>
      <c r="O88" s="89">
        <v>61003.999999999993</v>
      </c>
      <c r="P88" s="91">
        <v>120.18</v>
      </c>
      <c r="Q88" s="82"/>
      <c r="R88" s="89">
        <v>73.314600000000013</v>
      </c>
      <c r="S88" s="90">
        <v>1.5287977796294786E-4</v>
      </c>
      <c r="T88" s="90">
        <v>3.0334736246372777E-3</v>
      </c>
      <c r="U88" s="90">
        <f>R88/'סכום נכסי הקרן'!$C$42</f>
        <v>5.956743456079351E-4</v>
      </c>
    </row>
    <row r="89" spans="2:21" s="140" customFormat="1">
      <c r="B89" s="88" t="s">
        <v>481</v>
      </c>
      <c r="C89" s="82" t="s">
        <v>482</v>
      </c>
      <c r="D89" s="95" t="s">
        <v>126</v>
      </c>
      <c r="E89" s="95" t="s">
        <v>296</v>
      </c>
      <c r="F89" s="95" t="s">
        <v>402</v>
      </c>
      <c r="G89" s="95" t="s">
        <v>403</v>
      </c>
      <c r="H89" s="82" t="s">
        <v>446</v>
      </c>
      <c r="I89" s="82" t="s">
        <v>300</v>
      </c>
      <c r="J89" s="82"/>
      <c r="K89" s="89">
        <v>5.39</v>
      </c>
      <c r="L89" s="95" t="s">
        <v>170</v>
      </c>
      <c r="M89" s="96">
        <v>3.85E-2</v>
      </c>
      <c r="N89" s="96">
        <v>1.0299999999999998E-2</v>
      </c>
      <c r="O89" s="89">
        <v>44037.999999999993</v>
      </c>
      <c r="P89" s="91">
        <v>120.25</v>
      </c>
      <c r="Q89" s="82"/>
      <c r="R89" s="89">
        <v>52.955709999999989</v>
      </c>
      <c r="S89" s="90">
        <v>1.7615199999999998E-4</v>
      </c>
      <c r="T89" s="90">
        <v>2.1911017663458639E-3</v>
      </c>
      <c r="U89" s="90">
        <f>R89/'סכום נכסי הקרן'!$C$42</f>
        <v>4.3026024694199481E-4</v>
      </c>
    </row>
    <row r="90" spans="2:21" s="140" customFormat="1">
      <c r="B90" s="88" t="s">
        <v>483</v>
      </c>
      <c r="C90" s="82" t="s">
        <v>484</v>
      </c>
      <c r="D90" s="95" t="s">
        <v>126</v>
      </c>
      <c r="E90" s="95" t="s">
        <v>296</v>
      </c>
      <c r="F90" s="95" t="s">
        <v>485</v>
      </c>
      <c r="G90" s="95" t="s">
        <v>403</v>
      </c>
      <c r="H90" s="82" t="s">
        <v>446</v>
      </c>
      <c r="I90" s="82" t="s">
        <v>166</v>
      </c>
      <c r="J90" s="82"/>
      <c r="K90" s="89">
        <v>2.9200000000000004</v>
      </c>
      <c r="L90" s="95" t="s">
        <v>170</v>
      </c>
      <c r="M90" s="96">
        <v>3.7499999999999999E-2</v>
      </c>
      <c r="N90" s="96">
        <v>3.9000000000000003E-3</v>
      </c>
      <c r="O90" s="89">
        <v>390596.99999999994</v>
      </c>
      <c r="P90" s="91">
        <v>120.35</v>
      </c>
      <c r="Q90" s="82"/>
      <c r="R90" s="89">
        <v>470.08346999999992</v>
      </c>
      <c r="S90" s="90">
        <v>5.0419045053757845E-4</v>
      </c>
      <c r="T90" s="90">
        <v>1.9450229662617929E-2</v>
      </c>
      <c r="U90" s="90">
        <f>R90/'סכום נכסי הקרן'!$C$42</f>
        <v>3.8193847251892159E-3</v>
      </c>
    </row>
    <row r="91" spans="2:21" s="140" customFormat="1">
      <c r="B91" s="88" t="s">
        <v>486</v>
      </c>
      <c r="C91" s="82" t="s">
        <v>487</v>
      </c>
      <c r="D91" s="95" t="s">
        <v>126</v>
      </c>
      <c r="E91" s="95" t="s">
        <v>296</v>
      </c>
      <c r="F91" s="95" t="s">
        <v>485</v>
      </c>
      <c r="G91" s="95" t="s">
        <v>403</v>
      </c>
      <c r="H91" s="82" t="s">
        <v>446</v>
      </c>
      <c r="I91" s="82" t="s">
        <v>166</v>
      </c>
      <c r="J91" s="82"/>
      <c r="K91" s="89">
        <v>6.51</v>
      </c>
      <c r="L91" s="95" t="s">
        <v>170</v>
      </c>
      <c r="M91" s="96">
        <v>2.4799999999999999E-2</v>
      </c>
      <c r="N91" s="96">
        <v>1.2299999999999998E-2</v>
      </c>
      <c r="O91" s="89">
        <v>57410.999999999993</v>
      </c>
      <c r="P91" s="91">
        <v>109.72</v>
      </c>
      <c r="Q91" s="82"/>
      <c r="R91" s="89">
        <v>62.991359999999993</v>
      </c>
      <c r="S91" s="90">
        <v>1.3556757813774483E-4</v>
      </c>
      <c r="T91" s="90">
        <v>2.6063380164391757E-3</v>
      </c>
      <c r="U91" s="90">
        <f>R91/'סכום נכסי הקרן'!$C$42</f>
        <v>5.1179897519667086E-4</v>
      </c>
    </row>
    <row r="92" spans="2:21" s="140" customFormat="1">
      <c r="B92" s="88" t="s">
        <v>488</v>
      </c>
      <c r="C92" s="82" t="s">
        <v>489</v>
      </c>
      <c r="D92" s="95" t="s">
        <v>126</v>
      </c>
      <c r="E92" s="95" t="s">
        <v>296</v>
      </c>
      <c r="F92" s="95" t="s">
        <v>490</v>
      </c>
      <c r="G92" s="95" t="s">
        <v>350</v>
      </c>
      <c r="H92" s="82" t="s">
        <v>446</v>
      </c>
      <c r="I92" s="82" t="s">
        <v>300</v>
      </c>
      <c r="J92" s="82"/>
      <c r="K92" s="89">
        <v>5.1400000000000006</v>
      </c>
      <c r="L92" s="95" t="s">
        <v>170</v>
      </c>
      <c r="M92" s="96">
        <v>2.8500000000000001E-2</v>
      </c>
      <c r="N92" s="96">
        <v>1.2800000000000002E-2</v>
      </c>
      <c r="O92" s="89">
        <v>50765.999999999993</v>
      </c>
      <c r="P92" s="91">
        <v>111.01</v>
      </c>
      <c r="Q92" s="82"/>
      <c r="R92" s="89">
        <v>56.355339999999991</v>
      </c>
      <c r="S92" s="90">
        <v>7.4327964860907745E-5</v>
      </c>
      <c r="T92" s="90">
        <v>2.3317652622733549E-3</v>
      </c>
      <c r="U92" s="90">
        <f>R92/'סכום נכסי הקרן'!$C$42</f>
        <v>4.5788192632862588E-4</v>
      </c>
    </row>
    <row r="93" spans="2:21" s="140" customFormat="1">
      <c r="B93" s="88" t="s">
        <v>491</v>
      </c>
      <c r="C93" s="82" t="s">
        <v>492</v>
      </c>
      <c r="D93" s="95" t="s">
        <v>126</v>
      </c>
      <c r="E93" s="95" t="s">
        <v>296</v>
      </c>
      <c r="F93" s="95" t="s">
        <v>493</v>
      </c>
      <c r="G93" s="95" t="s">
        <v>350</v>
      </c>
      <c r="H93" s="82" t="s">
        <v>446</v>
      </c>
      <c r="I93" s="82" t="s">
        <v>300</v>
      </c>
      <c r="J93" s="82"/>
      <c r="K93" s="89">
        <v>7.1800000000000006</v>
      </c>
      <c r="L93" s="95" t="s">
        <v>170</v>
      </c>
      <c r="M93" s="96">
        <v>1.3999999999999999E-2</v>
      </c>
      <c r="N93" s="96">
        <v>1.5700000000000002E-2</v>
      </c>
      <c r="O93" s="89">
        <v>63999.999999999993</v>
      </c>
      <c r="P93" s="91">
        <v>99.41</v>
      </c>
      <c r="Q93" s="82"/>
      <c r="R93" s="89">
        <v>63.622419999999991</v>
      </c>
      <c r="S93" s="90">
        <v>2.5236593059936905E-4</v>
      </c>
      <c r="T93" s="90">
        <v>2.6324488301865544E-3</v>
      </c>
      <c r="U93" s="90">
        <f>R93/'סכום נכסי הקרן'!$C$42</f>
        <v>5.169262793426301E-4</v>
      </c>
    </row>
    <row r="94" spans="2:21" s="140" customFormat="1">
      <c r="B94" s="88" t="s">
        <v>494</v>
      </c>
      <c r="C94" s="82" t="s">
        <v>495</v>
      </c>
      <c r="D94" s="95" t="s">
        <v>126</v>
      </c>
      <c r="E94" s="95" t="s">
        <v>296</v>
      </c>
      <c r="F94" s="95" t="s">
        <v>307</v>
      </c>
      <c r="G94" s="95" t="s">
        <v>304</v>
      </c>
      <c r="H94" s="82" t="s">
        <v>446</v>
      </c>
      <c r="I94" s="82" t="s">
        <v>166</v>
      </c>
      <c r="J94" s="82"/>
      <c r="K94" s="89">
        <v>4.37</v>
      </c>
      <c r="L94" s="95" t="s">
        <v>170</v>
      </c>
      <c r="M94" s="96">
        <v>1.06E-2</v>
      </c>
      <c r="N94" s="96">
        <v>1.3900000000000001E-2</v>
      </c>
      <c r="O94" s="89">
        <f>100000/50000</f>
        <v>2</v>
      </c>
      <c r="P94" s="91">
        <v>5001994</v>
      </c>
      <c r="Q94" s="82"/>
      <c r="R94" s="89">
        <v>100.03987999999998</v>
      </c>
      <c r="S94" s="90">
        <f>736.431254142426%/50000</f>
        <v>1.4728625082848521E-4</v>
      </c>
      <c r="T94" s="90">
        <v>4.1392619940895563E-3</v>
      </c>
      <c r="U94" s="90">
        <f>R94/'סכום נכסי הקרן'!$C$42</f>
        <v>8.1281477432457291E-4</v>
      </c>
    </row>
    <row r="95" spans="2:21" s="140" customFormat="1">
      <c r="B95" s="88" t="s">
        <v>496</v>
      </c>
      <c r="C95" s="82" t="s">
        <v>497</v>
      </c>
      <c r="D95" s="95" t="s">
        <v>126</v>
      </c>
      <c r="E95" s="95" t="s">
        <v>296</v>
      </c>
      <c r="F95" s="95" t="s">
        <v>417</v>
      </c>
      <c r="G95" s="95" t="s">
        <v>350</v>
      </c>
      <c r="H95" s="82" t="s">
        <v>446</v>
      </c>
      <c r="I95" s="82" t="s">
        <v>300</v>
      </c>
      <c r="J95" s="82"/>
      <c r="K95" s="89">
        <v>2.67</v>
      </c>
      <c r="L95" s="95" t="s">
        <v>170</v>
      </c>
      <c r="M95" s="96">
        <v>4.9000000000000002E-2</v>
      </c>
      <c r="N95" s="96">
        <v>6.5999999999999991E-3</v>
      </c>
      <c r="O95" s="89">
        <v>55727.76999999999</v>
      </c>
      <c r="P95" s="91">
        <v>116.15</v>
      </c>
      <c r="Q95" s="82"/>
      <c r="R95" s="89">
        <v>64.727809999999991</v>
      </c>
      <c r="S95" s="90">
        <v>6.9832903775286128E-5</v>
      </c>
      <c r="T95" s="90">
        <v>2.6781855785277826E-3</v>
      </c>
      <c r="U95" s="90">
        <f>R95/'סכום נכסי הקרן'!$C$42</f>
        <v>5.2590747087735245E-4</v>
      </c>
    </row>
    <row r="96" spans="2:21" s="140" customFormat="1">
      <c r="B96" s="88" t="s">
        <v>498</v>
      </c>
      <c r="C96" s="82" t="s">
        <v>499</v>
      </c>
      <c r="D96" s="95" t="s">
        <v>126</v>
      </c>
      <c r="E96" s="95" t="s">
        <v>296</v>
      </c>
      <c r="F96" s="95" t="s">
        <v>417</v>
      </c>
      <c r="G96" s="95" t="s">
        <v>350</v>
      </c>
      <c r="H96" s="82" t="s">
        <v>446</v>
      </c>
      <c r="I96" s="82" t="s">
        <v>300</v>
      </c>
      <c r="J96" s="82"/>
      <c r="K96" s="89">
        <v>6.1099999999999994</v>
      </c>
      <c r="L96" s="95" t="s">
        <v>170</v>
      </c>
      <c r="M96" s="96">
        <v>2.3E-2</v>
      </c>
      <c r="N96" s="96">
        <v>1.9900000000000001E-2</v>
      </c>
      <c r="O96" s="89">
        <v>14684.809999999998</v>
      </c>
      <c r="P96" s="91">
        <v>103.53</v>
      </c>
      <c r="Q96" s="89">
        <v>0.33215999999999996</v>
      </c>
      <c r="R96" s="89">
        <v>15.538339999999998</v>
      </c>
      <c r="S96" s="90">
        <v>1.041201825958528E-5</v>
      </c>
      <c r="T96" s="90">
        <v>6.4291620714900422E-4</v>
      </c>
      <c r="U96" s="90">
        <f>R96/'סכום נכסי הקרן'!$C$42</f>
        <v>1.2624757567160699E-4</v>
      </c>
    </row>
    <row r="97" spans="2:21" s="140" customFormat="1">
      <c r="B97" s="88" t="s">
        <v>500</v>
      </c>
      <c r="C97" s="82" t="s">
        <v>501</v>
      </c>
      <c r="D97" s="95" t="s">
        <v>126</v>
      </c>
      <c r="E97" s="95" t="s">
        <v>296</v>
      </c>
      <c r="F97" s="95" t="s">
        <v>417</v>
      </c>
      <c r="G97" s="95" t="s">
        <v>350</v>
      </c>
      <c r="H97" s="82" t="s">
        <v>446</v>
      </c>
      <c r="I97" s="82" t="s">
        <v>300</v>
      </c>
      <c r="J97" s="82"/>
      <c r="K97" s="89">
        <v>2.56</v>
      </c>
      <c r="L97" s="95" t="s">
        <v>170</v>
      </c>
      <c r="M97" s="96">
        <v>5.8499999999999996E-2</v>
      </c>
      <c r="N97" s="96">
        <v>6.0000000000000001E-3</v>
      </c>
      <c r="O97" s="89">
        <v>39536.429999999993</v>
      </c>
      <c r="P97" s="91">
        <v>123.86</v>
      </c>
      <c r="Q97" s="82"/>
      <c r="R97" s="89">
        <v>48.969809999999988</v>
      </c>
      <c r="S97" s="90">
        <v>3.3568649674276366E-5</v>
      </c>
      <c r="T97" s="90">
        <v>2.0261806930474795E-3</v>
      </c>
      <c r="U97" s="90">
        <f>R97/'סכום נכסי הקרן'!$C$42</f>
        <v>3.9787517801767862E-4</v>
      </c>
    </row>
    <row r="98" spans="2:21" s="140" customFormat="1">
      <c r="B98" s="88" t="s">
        <v>502</v>
      </c>
      <c r="C98" s="82" t="s">
        <v>503</v>
      </c>
      <c r="D98" s="95" t="s">
        <v>126</v>
      </c>
      <c r="E98" s="95" t="s">
        <v>296</v>
      </c>
      <c r="F98" s="95" t="s">
        <v>417</v>
      </c>
      <c r="G98" s="95" t="s">
        <v>350</v>
      </c>
      <c r="H98" s="82" t="s">
        <v>446</v>
      </c>
      <c r="I98" s="82" t="s">
        <v>300</v>
      </c>
      <c r="J98" s="82"/>
      <c r="K98" s="89">
        <v>7.55</v>
      </c>
      <c r="L98" s="95" t="s">
        <v>170</v>
      </c>
      <c r="M98" s="96">
        <v>2.2499999999999999E-2</v>
      </c>
      <c r="N98" s="96">
        <v>2.2000000000000002E-2</v>
      </c>
      <c r="O98" s="89">
        <v>48999.999999999993</v>
      </c>
      <c r="P98" s="91">
        <v>101.73</v>
      </c>
      <c r="Q98" s="89">
        <v>0.35799999999999993</v>
      </c>
      <c r="R98" s="89">
        <v>50.205699999999993</v>
      </c>
      <c r="S98" s="90">
        <v>2.6059255556205554E-4</v>
      </c>
      <c r="T98" s="90">
        <v>2.0773170249370758E-3</v>
      </c>
      <c r="U98" s="90">
        <f>R98/'סכום נכסי הקרן'!$C$42</f>
        <v>4.0791666998508204E-4</v>
      </c>
    </row>
    <row r="99" spans="2:21" s="140" customFormat="1">
      <c r="B99" s="88" t="s">
        <v>504</v>
      </c>
      <c r="C99" s="82" t="s">
        <v>505</v>
      </c>
      <c r="D99" s="95" t="s">
        <v>126</v>
      </c>
      <c r="E99" s="95" t="s">
        <v>296</v>
      </c>
      <c r="F99" s="95" t="s">
        <v>506</v>
      </c>
      <c r="G99" s="95" t="s">
        <v>403</v>
      </c>
      <c r="H99" s="82" t="s">
        <v>446</v>
      </c>
      <c r="I99" s="82" t="s">
        <v>166</v>
      </c>
      <c r="J99" s="82"/>
      <c r="K99" s="89">
        <v>2.4600000000000004</v>
      </c>
      <c r="L99" s="95" t="s">
        <v>170</v>
      </c>
      <c r="M99" s="96">
        <v>4.0500000000000001E-2</v>
      </c>
      <c r="N99" s="96">
        <v>1.5000000000000002E-3</v>
      </c>
      <c r="O99" s="89">
        <v>15545.459999999997</v>
      </c>
      <c r="P99" s="91">
        <v>132.18</v>
      </c>
      <c r="Q99" s="89">
        <v>5.6305799999999993</v>
      </c>
      <c r="R99" s="89">
        <v>26.633159999999997</v>
      </c>
      <c r="S99" s="90">
        <v>1.0687485046901166E-4</v>
      </c>
      <c r="T99" s="90">
        <v>1.1019768013566811E-3</v>
      </c>
      <c r="U99" s="90">
        <f>R99/'סכום נכסי הקרן'!$C$42</f>
        <v>2.1639196223496312E-4</v>
      </c>
    </row>
    <row r="100" spans="2:21" s="140" customFormat="1">
      <c r="B100" s="88" t="s">
        <v>507</v>
      </c>
      <c r="C100" s="82" t="s">
        <v>508</v>
      </c>
      <c r="D100" s="95" t="s">
        <v>126</v>
      </c>
      <c r="E100" s="95" t="s">
        <v>296</v>
      </c>
      <c r="F100" s="95" t="s">
        <v>509</v>
      </c>
      <c r="G100" s="95" t="s">
        <v>350</v>
      </c>
      <c r="H100" s="82" t="s">
        <v>446</v>
      </c>
      <c r="I100" s="82" t="s">
        <v>166</v>
      </c>
      <c r="J100" s="82"/>
      <c r="K100" s="89">
        <v>7.15</v>
      </c>
      <c r="L100" s="95" t="s">
        <v>170</v>
      </c>
      <c r="M100" s="96">
        <v>1.9599999999999999E-2</v>
      </c>
      <c r="N100" s="96">
        <v>1.89E-2</v>
      </c>
      <c r="O100" s="89">
        <v>57960.44999999999</v>
      </c>
      <c r="P100" s="91">
        <v>101.58</v>
      </c>
      <c r="Q100" s="82"/>
      <c r="R100" s="89">
        <v>58.876219999999996</v>
      </c>
      <c r="S100" s="90">
        <v>8.9987759524018729E-5</v>
      </c>
      <c r="T100" s="90">
        <v>2.4360694935025456E-3</v>
      </c>
      <c r="U100" s="90">
        <f>R100/'סכום נכסי הקרן'!$C$42</f>
        <v>4.7836384322316169E-4</v>
      </c>
    </row>
    <row r="101" spans="2:21" s="140" customFormat="1">
      <c r="B101" s="88" t="s">
        <v>510</v>
      </c>
      <c r="C101" s="82" t="s">
        <v>511</v>
      </c>
      <c r="D101" s="95" t="s">
        <v>126</v>
      </c>
      <c r="E101" s="95" t="s">
        <v>296</v>
      </c>
      <c r="F101" s="95" t="s">
        <v>509</v>
      </c>
      <c r="G101" s="95" t="s">
        <v>350</v>
      </c>
      <c r="H101" s="82" t="s">
        <v>446</v>
      </c>
      <c r="I101" s="82" t="s">
        <v>166</v>
      </c>
      <c r="J101" s="82"/>
      <c r="K101" s="89">
        <v>4.22</v>
      </c>
      <c r="L101" s="95" t="s">
        <v>170</v>
      </c>
      <c r="M101" s="96">
        <v>2.75E-2</v>
      </c>
      <c r="N101" s="96">
        <v>8.6000000000000017E-3</v>
      </c>
      <c r="O101" s="89">
        <v>27108.699999999997</v>
      </c>
      <c r="P101" s="91">
        <v>109.31</v>
      </c>
      <c r="Q101" s="82"/>
      <c r="R101" s="89">
        <v>29.632519999999996</v>
      </c>
      <c r="S101" s="90">
        <v>5.6920961234735529E-5</v>
      </c>
      <c r="T101" s="90">
        <v>1.2260786780741706E-3</v>
      </c>
      <c r="U101" s="90">
        <f>R101/'סכום נכסי הקרן'!$C$42</f>
        <v>2.40761484884512E-4</v>
      </c>
    </row>
    <row r="102" spans="2:21" s="140" customFormat="1">
      <c r="B102" s="88" t="s">
        <v>512</v>
      </c>
      <c r="C102" s="82" t="s">
        <v>513</v>
      </c>
      <c r="D102" s="95" t="s">
        <v>126</v>
      </c>
      <c r="E102" s="95" t="s">
        <v>296</v>
      </c>
      <c r="F102" s="95" t="s">
        <v>322</v>
      </c>
      <c r="G102" s="95" t="s">
        <v>304</v>
      </c>
      <c r="H102" s="82" t="s">
        <v>446</v>
      </c>
      <c r="I102" s="82" t="s">
        <v>166</v>
      </c>
      <c r="J102" s="82"/>
      <c r="K102" s="89">
        <v>4.7099999999999991</v>
      </c>
      <c r="L102" s="95" t="s">
        <v>170</v>
      </c>
      <c r="M102" s="96">
        <v>1.4199999999999999E-2</v>
      </c>
      <c r="N102" s="96">
        <v>1.4199999999999996E-2</v>
      </c>
      <c r="O102" s="89">
        <f>200000/50000</f>
        <v>4</v>
      </c>
      <c r="P102" s="91">
        <v>5046567</v>
      </c>
      <c r="Q102" s="82"/>
      <c r="R102" s="89">
        <v>201.86270000000002</v>
      </c>
      <c r="S102" s="90">
        <f>943.707828056434%/50000</f>
        <v>1.8874156561128678E-4</v>
      </c>
      <c r="T102" s="90">
        <v>8.3522951260467538E-3</v>
      </c>
      <c r="U102" s="90">
        <f>R102/'סכום נכסי הקרן'!$C$42</f>
        <v>1.6401157712809032E-3</v>
      </c>
    </row>
    <row r="103" spans="2:21" s="140" customFormat="1">
      <c r="B103" s="88" t="s">
        <v>514</v>
      </c>
      <c r="C103" s="82" t="s">
        <v>515</v>
      </c>
      <c r="D103" s="95" t="s">
        <v>126</v>
      </c>
      <c r="E103" s="95" t="s">
        <v>296</v>
      </c>
      <c r="F103" s="95" t="s">
        <v>322</v>
      </c>
      <c r="G103" s="95" t="s">
        <v>304</v>
      </c>
      <c r="H103" s="82" t="s">
        <v>446</v>
      </c>
      <c r="I103" s="82" t="s">
        <v>166</v>
      </c>
      <c r="J103" s="82"/>
      <c r="K103" s="89">
        <v>5.31</v>
      </c>
      <c r="L103" s="95" t="s">
        <v>170</v>
      </c>
      <c r="M103" s="96">
        <v>1.5900000000000001E-2</v>
      </c>
      <c r="N103" s="96">
        <v>1.6199999999999999E-2</v>
      </c>
      <c r="O103" s="89">
        <f>100000/50000</f>
        <v>2</v>
      </c>
      <c r="P103" s="91">
        <v>4995000</v>
      </c>
      <c r="Q103" s="82"/>
      <c r="R103" s="89">
        <v>99.899999999999991</v>
      </c>
      <c r="S103" s="90">
        <f>668.002672010688%/50000</f>
        <v>1.3360053440213758E-4</v>
      </c>
      <c r="T103" s="90">
        <v>4.1334743025436133E-3</v>
      </c>
      <c r="U103" s="90">
        <f>R103/'סכום נכסי הקרן'!$C$42</f>
        <v>8.1167826225925937E-4</v>
      </c>
    </row>
    <row r="104" spans="2:21" s="140" customFormat="1">
      <c r="B104" s="88" t="s">
        <v>516</v>
      </c>
      <c r="C104" s="82" t="s">
        <v>517</v>
      </c>
      <c r="D104" s="95" t="s">
        <v>126</v>
      </c>
      <c r="E104" s="95" t="s">
        <v>296</v>
      </c>
      <c r="F104" s="95" t="s">
        <v>518</v>
      </c>
      <c r="G104" s="95" t="s">
        <v>519</v>
      </c>
      <c r="H104" s="82" t="s">
        <v>446</v>
      </c>
      <c r="I104" s="82" t="s">
        <v>300</v>
      </c>
      <c r="J104" s="82"/>
      <c r="K104" s="89">
        <v>5.169999999999999</v>
      </c>
      <c r="L104" s="95" t="s">
        <v>170</v>
      </c>
      <c r="M104" s="96">
        <v>1.9400000000000001E-2</v>
      </c>
      <c r="N104" s="96">
        <v>1.0400000000000003E-2</v>
      </c>
      <c r="O104" s="89">
        <v>102302.79999999999</v>
      </c>
      <c r="P104" s="91">
        <v>105.68</v>
      </c>
      <c r="Q104" s="82"/>
      <c r="R104" s="89">
        <v>108.11358999999999</v>
      </c>
      <c r="S104" s="90">
        <v>1.5444004812443612E-4</v>
      </c>
      <c r="T104" s="90">
        <v>4.4733207809883498E-3</v>
      </c>
      <c r="U104" s="90">
        <f>R104/'סכום נכסי הקרן'!$C$42</f>
        <v>8.7841292149960001E-4</v>
      </c>
    </row>
    <row r="105" spans="2:21" s="140" customFormat="1">
      <c r="B105" s="88" t="s">
        <v>520</v>
      </c>
      <c r="C105" s="82" t="s">
        <v>521</v>
      </c>
      <c r="D105" s="95" t="s">
        <v>126</v>
      </c>
      <c r="E105" s="95" t="s">
        <v>296</v>
      </c>
      <c r="F105" s="95" t="s">
        <v>518</v>
      </c>
      <c r="G105" s="95" t="s">
        <v>519</v>
      </c>
      <c r="H105" s="82" t="s">
        <v>446</v>
      </c>
      <c r="I105" s="82" t="s">
        <v>300</v>
      </c>
      <c r="J105" s="82"/>
      <c r="K105" s="89">
        <v>7.049999999999998</v>
      </c>
      <c r="L105" s="95" t="s">
        <v>170</v>
      </c>
      <c r="M105" s="96">
        <v>1.23E-2</v>
      </c>
      <c r="N105" s="96">
        <v>1.7099999999999994E-2</v>
      </c>
      <c r="O105" s="89">
        <v>21.999999999999996</v>
      </c>
      <c r="P105" s="91">
        <v>97.38</v>
      </c>
      <c r="Q105" s="82"/>
      <c r="R105" s="89">
        <v>2.1420000000000002E-2</v>
      </c>
      <c r="S105" s="90">
        <v>5.4990376684080278E-8</v>
      </c>
      <c r="T105" s="90">
        <v>8.8627647207691894E-7</v>
      </c>
      <c r="U105" s="90">
        <f>R105/'סכום נכסי הקרן'!$C$42</f>
        <v>1.7403551929522861E-7</v>
      </c>
    </row>
    <row r="106" spans="2:21" s="140" customFormat="1">
      <c r="B106" s="88" t="s">
        <v>522</v>
      </c>
      <c r="C106" s="82" t="s">
        <v>523</v>
      </c>
      <c r="D106" s="95" t="s">
        <v>126</v>
      </c>
      <c r="E106" s="95" t="s">
        <v>296</v>
      </c>
      <c r="F106" s="95" t="s">
        <v>434</v>
      </c>
      <c r="G106" s="95" t="s">
        <v>403</v>
      </c>
      <c r="H106" s="82" t="s">
        <v>446</v>
      </c>
      <c r="I106" s="82" t="s">
        <v>166</v>
      </c>
      <c r="J106" s="82"/>
      <c r="K106" s="89">
        <v>1.23</v>
      </c>
      <c r="L106" s="95" t="s">
        <v>170</v>
      </c>
      <c r="M106" s="96">
        <v>3.6000000000000004E-2</v>
      </c>
      <c r="N106" s="96">
        <v>-2.1999999999999997E-3</v>
      </c>
      <c r="O106" s="89">
        <v>56397.999999999993</v>
      </c>
      <c r="P106" s="91">
        <v>112.66</v>
      </c>
      <c r="Q106" s="82"/>
      <c r="R106" s="89">
        <v>63.53799999999999</v>
      </c>
      <c r="S106" s="90">
        <v>1.3632188575627487E-4</v>
      </c>
      <c r="T106" s="90">
        <v>2.628955858208369E-3</v>
      </c>
      <c r="U106" s="90">
        <f>R106/'סכום נכסי הקרן'!$C$42</f>
        <v>5.1624037464893715E-4</v>
      </c>
    </row>
    <row r="107" spans="2:21" s="140" customFormat="1">
      <c r="B107" s="88" t="s">
        <v>524</v>
      </c>
      <c r="C107" s="82" t="s">
        <v>525</v>
      </c>
      <c r="D107" s="95" t="s">
        <v>126</v>
      </c>
      <c r="E107" s="95" t="s">
        <v>296</v>
      </c>
      <c r="F107" s="95" t="s">
        <v>434</v>
      </c>
      <c r="G107" s="95" t="s">
        <v>403</v>
      </c>
      <c r="H107" s="82" t="s">
        <v>446</v>
      </c>
      <c r="I107" s="82" t="s">
        <v>166</v>
      </c>
      <c r="J107" s="82"/>
      <c r="K107" s="89">
        <v>7.660000000000001</v>
      </c>
      <c r="L107" s="95" t="s">
        <v>170</v>
      </c>
      <c r="M107" s="96">
        <v>2.2499999999999999E-2</v>
      </c>
      <c r="N107" s="96">
        <v>1.47E-2</v>
      </c>
      <c r="O107" s="89">
        <v>31080.999999999996</v>
      </c>
      <c r="P107" s="91">
        <v>107.89</v>
      </c>
      <c r="Q107" s="82"/>
      <c r="R107" s="89">
        <v>33.533289999999994</v>
      </c>
      <c r="S107" s="90">
        <v>7.5971093146937356E-5</v>
      </c>
      <c r="T107" s="90">
        <v>1.3874774023497768E-3</v>
      </c>
      <c r="U107" s="90">
        <f>R107/'סכום נכסי הקרן'!$C$42</f>
        <v>2.7245488043078876E-4</v>
      </c>
    </row>
    <row r="108" spans="2:21" s="140" customFormat="1">
      <c r="B108" s="88" t="s">
        <v>526</v>
      </c>
      <c r="C108" s="82" t="s">
        <v>527</v>
      </c>
      <c r="D108" s="95" t="s">
        <v>126</v>
      </c>
      <c r="E108" s="95" t="s">
        <v>296</v>
      </c>
      <c r="F108" s="95" t="s">
        <v>528</v>
      </c>
      <c r="G108" s="95" t="s">
        <v>304</v>
      </c>
      <c r="H108" s="82" t="s">
        <v>529</v>
      </c>
      <c r="I108" s="82" t="s">
        <v>166</v>
      </c>
      <c r="J108" s="82"/>
      <c r="K108" s="89">
        <v>1.99</v>
      </c>
      <c r="L108" s="95" t="s">
        <v>170</v>
      </c>
      <c r="M108" s="96">
        <v>4.1500000000000002E-2</v>
      </c>
      <c r="N108" s="96">
        <v>-1E-4</v>
      </c>
      <c r="O108" s="89">
        <v>2499.9999999999995</v>
      </c>
      <c r="P108" s="91">
        <v>112.3</v>
      </c>
      <c r="Q108" s="89">
        <v>0.10754999999999998</v>
      </c>
      <c r="R108" s="89">
        <v>2.9150599999999995</v>
      </c>
      <c r="S108" s="90">
        <v>8.3085461705910678E-6</v>
      </c>
      <c r="T108" s="90">
        <v>1.2061386987360143E-4</v>
      </c>
      <c r="U108" s="90">
        <f>R108/'סכום נכסי הקרן'!$C$42</f>
        <v>2.3684592944759524E-5</v>
      </c>
    </row>
    <row r="109" spans="2:21" s="140" customFormat="1">
      <c r="B109" s="88" t="s">
        <v>530</v>
      </c>
      <c r="C109" s="82" t="s">
        <v>531</v>
      </c>
      <c r="D109" s="95" t="s">
        <v>126</v>
      </c>
      <c r="E109" s="95" t="s">
        <v>296</v>
      </c>
      <c r="F109" s="95" t="s">
        <v>333</v>
      </c>
      <c r="G109" s="95" t="s">
        <v>304</v>
      </c>
      <c r="H109" s="82" t="s">
        <v>529</v>
      </c>
      <c r="I109" s="82" t="s">
        <v>166</v>
      </c>
      <c r="J109" s="82"/>
      <c r="K109" s="89">
        <v>2.92</v>
      </c>
      <c r="L109" s="95" t="s">
        <v>170</v>
      </c>
      <c r="M109" s="96">
        <v>2.7999999999999997E-2</v>
      </c>
      <c r="N109" s="96">
        <v>1.03E-2</v>
      </c>
      <c r="O109" s="89">
        <f>200000/50000</f>
        <v>4</v>
      </c>
      <c r="P109" s="91">
        <v>5329167</v>
      </c>
      <c r="Q109" s="82"/>
      <c r="R109" s="89">
        <v>213.16667999999996</v>
      </c>
      <c r="S109" s="90">
        <f>1130.77401481314%/50000</f>
        <v>2.2615480296262798E-4</v>
      </c>
      <c r="T109" s="90">
        <v>8.8200099493347082E-3</v>
      </c>
      <c r="U109" s="90">
        <f>R109/'סכום נכסי הקרן'!$C$42</f>
        <v>1.7319595635032592E-3</v>
      </c>
    </row>
    <row r="110" spans="2:21" s="140" customFormat="1">
      <c r="B110" s="88" t="s">
        <v>532</v>
      </c>
      <c r="C110" s="82" t="s">
        <v>533</v>
      </c>
      <c r="D110" s="95" t="s">
        <v>126</v>
      </c>
      <c r="E110" s="95" t="s">
        <v>296</v>
      </c>
      <c r="F110" s="95" t="s">
        <v>390</v>
      </c>
      <c r="G110" s="95" t="s">
        <v>304</v>
      </c>
      <c r="H110" s="82" t="s">
        <v>529</v>
      </c>
      <c r="I110" s="82" t="s">
        <v>300</v>
      </c>
      <c r="J110" s="82"/>
      <c r="K110" s="89">
        <v>1.71</v>
      </c>
      <c r="L110" s="95" t="s">
        <v>170</v>
      </c>
      <c r="M110" s="96">
        <v>6.4000000000000001E-2</v>
      </c>
      <c r="N110" s="96">
        <v>1.5000000000000002E-3</v>
      </c>
      <c r="O110" s="89">
        <v>234970.99999999997</v>
      </c>
      <c r="P110" s="91">
        <v>127.45</v>
      </c>
      <c r="Q110" s="82"/>
      <c r="R110" s="89">
        <v>299.47056999999995</v>
      </c>
      <c r="S110" s="90">
        <v>1.8767944069416413E-4</v>
      </c>
      <c r="T110" s="90">
        <v>1.2390929984615497E-2</v>
      </c>
      <c r="U110" s="90">
        <f>R110/'סכום נכסי הקרן'!$C$42</f>
        <v>2.4331706892431419E-3</v>
      </c>
    </row>
    <row r="111" spans="2:21" s="140" customFormat="1">
      <c r="B111" s="88" t="s">
        <v>534</v>
      </c>
      <c r="C111" s="82" t="s">
        <v>535</v>
      </c>
      <c r="D111" s="95" t="s">
        <v>126</v>
      </c>
      <c r="E111" s="95" t="s">
        <v>296</v>
      </c>
      <c r="F111" s="95" t="s">
        <v>536</v>
      </c>
      <c r="G111" s="95" t="s">
        <v>350</v>
      </c>
      <c r="H111" s="82" t="s">
        <v>529</v>
      </c>
      <c r="I111" s="82" t="s">
        <v>166</v>
      </c>
      <c r="J111" s="82"/>
      <c r="K111" s="89">
        <v>1.99</v>
      </c>
      <c r="L111" s="95" t="s">
        <v>170</v>
      </c>
      <c r="M111" s="96">
        <v>4.5999999999999999E-2</v>
      </c>
      <c r="N111" s="96">
        <v>2.3E-3</v>
      </c>
      <c r="O111" s="89">
        <v>17393.07</v>
      </c>
      <c r="P111" s="91">
        <v>130.97999999999999</v>
      </c>
      <c r="Q111" s="89">
        <v>8.2704999999999984</v>
      </c>
      <c r="R111" s="89">
        <v>31.660549999999997</v>
      </c>
      <c r="S111" s="90">
        <v>6.0372737133970837E-5</v>
      </c>
      <c r="T111" s="90">
        <v>1.3099906889829547E-3</v>
      </c>
      <c r="U111" s="90">
        <f>R111/'סכום נכסי הקרן'!$C$42</f>
        <v>2.572390411028268E-4</v>
      </c>
    </row>
    <row r="112" spans="2:21" s="140" customFormat="1">
      <c r="B112" s="88" t="s">
        <v>537</v>
      </c>
      <c r="C112" s="82" t="s">
        <v>538</v>
      </c>
      <c r="D112" s="95" t="s">
        <v>126</v>
      </c>
      <c r="E112" s="95" t="s">
        <v>296</v>
      </c>
      <c r="F112" s="95" t="s">
        <v>539</v>
      </c>
      <c r="G112" s="95" t="s">
        <v>350</v>
      </c>
      <c r="H112" s="82" t="s">
        <v>529</v>
      </c>
      <c r="I112" s="82" t="s">
        <v>166</v>
      </c>
      <c r="J112" s="82"/>
      <c r="K112" s="89">
        <v>6.5</v>
      </c>
      <c r="L112" s="95" t="s">
        <v>170</v>
      </c>
      <c r="M112" s="96">
        <v>1.5800000000000002E-2</v>
      </c>
      <c r="N112" s="96">
        <v>1.34E-2</v>
      </c>
      <c r="O112" s="89">
        <v>77008.45</v>
      </c>
      <c r="P112" s="91">
        <v>102.81</v>
      </c>
      <c r="Q112" s="82"/>
      <c r="R112" s="89">
        <v>79.172389999999979</v>
      </c>
      <c r="S112" s="90">
        <v>1.9049992083988878E-4</v>
      </c>
      <c r="T112" s="90">
        <v>3.2758462416012098E-3</v>
      </c>
      <c r="U112" s="90">
        <f>R112/'סכום נכסי הקרן'!$C$42</f>
        <v>6.4326834768881232E-4</v>
      </c>
    </row>
    <row r="113" spans="2:21" s="140" customFormat="1">
      <c r="B113" s="88" t="s">
        <v>540</v>
      </c>
      <c r="C113" s="82" t="s">
        <v>541</v>
      </c>
      <c r="D113" s="95" t="s">
        <v>126</v>
      </c>
      <c r="E113" s="95" t="s">
        <v>296</v>
      </c>
      <c r="F113" s="95" t="s">
        <v>539</v>
      </c>
      <c r="G113" s="95" t="s">
        <v>350</v>
      </c>
      <c r="H113" s="82" t="s">
        <v>529</v>
      </c>
      <c r="I113" s="82" t="s">
        <v>166</v>
      </c>
      <c r="J113" s="82"/>
      <c r="K113" s="89">
        <v>7.37</v>
      </c>
      <c r="L113" s="95" t="s">
        <v>170</v>
      </c>
      <c r="M113" s="96">
        <v>2.4E-2</v>
      </c>
      <c r="N113" s="96">
        <v>1.9599999999999999E-2</v>
      </c>
      <c r="O113" s="89">
        <v>101981.99999999999</v>
      </c>
      <c r="P113" s="91">
        <v>105.27</v>
      </c>
      <c r="Q113" s="82"/>
      <c r="R113" s="89">
        <v>107.35644999999998</v>
      </c>
      <c r="S113" s="90">
        <v>2.2136682944717931E-4</v>
      </c>
      <c r="T113" s="90">
        <v>4.4419932661392218E-3</v>
      </c>
      <c r="U113" s="90">
        <f>R113/'סכום נכסי הקרן'!$C$42</f>
        <v>8.7226122901224281E-4</v>
      </c>
    </row>
    <row r="114" spans="2:21" s="140" customFormat="1">
      <c r="B114" s="88" t="s">
        <v>542</v>
      </c>
      <c r="C114" s="82" t="s">
        <v>543</v>
      </c>
      <c r="D114" s="95" t="s">
        <v>126</v>
      </c>
      <c r="E114" s="95" t="s">
        <v>296</v>
      </c>
      <c r="F114" s="95" t="s">
        <v>490</v>
      </c>
      <c r="G114" s="95" t="s">
        <v>350</v>
      </c>
      <c r="H114" s="82" t="s">
        <v>529</v>
      </c>
      <c r="I114" s="82" t="s">
        <v>300</v>
      </c>
      <c r="J114" s="82"/>
      <c r="K114" s="89">
        <v>0.17</v>
      </c>
      <c r="L114" s="95" t="s">
        <v>170</v>
      </c>
      <c r="M114" s="96">
        <v>4.6500000000000007E-2</v>
      </c>
      <c r="N114" s="96">
        <v>1.23E-2</v>
      </c>
      <c r="O114" s="89">
        <v>14719.629999999997</v>
      </c>
      <c r="P114" s="91">
        <v>124.2</v>
      </c>
      <c r="Q114" s="82"/>
      <c r="R114" s="89">
        <v>18.281769999999998</v>
      </c>
      <c r="S114" s="90">
        <v>1.2692588792193418E-4</v>
      </c>
      <c r="T114" s="90">
        <v>7.5642869369382131E-4</v>
      </c>
      <c r="U114" s="90">
        <f>R114/'סכום נכסי הקרן'!$C$42</f>
        <v>1.4853769073697157E-4</v>
      </c>
    </row>
    <row r="115" spans="2:21" s="140" customFormat="1">
      <c r="B115" s="88" t="s">
        <v>544</v>
      </c>
      <c r="C115" s="82" t="s">
        <v>545</v>
      </c>
      <c r="D115" s="95" t="s">
        <v>126</v>
      </c>
      <c r="E115" s="95" t="s">
        <v>296</v>
      </c>
      <c r="F115" s="95" t="s">
        <v>490</v>
      </c>
      <c r="G115" s="95" t="s">
        <v>350</v>
      </c>
      <c r="H115" s="82" t="s">
        <v>529</v>
      </c>
      <c r="I115" s="82" t="s">
        <v>300</v>
      </c>
      <c r="J115" s="82"/>
      <c r="K115" s="89">
        <v>7.2999999999999989</v>
      </c>
      <c r="L115" s="95" t="s">
        <v>170</v>
      </c>
      <c r="M115" s="96">
        <v>2.81E-2</v>
      </c>
      <c r="N115" s="96">
        <v>2.5399999999999995E-2</v>
      </c>
      <c r="O115" s="89">
        <v>1718.9999999999998</v>
      </c>
      <c r="P115" s="91">
        <v>103.3</v>
      </c>
      <c r="Q115" s="82"/>
      <c r="R115" s="89">
        <v>1.7757299999999998</v>
      </c>
      <c r="S115" s="90">
        <v>3.2835359040038504E-6</v>
      </c>
      <c r="T115" s="90">
        <v>7.3472816048606297E-5</v>
      </c>
      <c r="U115" s="90">
        <f>R115/'סכום נכסי הקרן'!$C$42</f>
        <v>1.4427642048464812E-5</v>
      </c>
    </row>
    <row r="116" spans="2:21" s="140" customFormat="1">
      <c r="B116" s="88" t="s">
        <v>546</v>
      </c>
      <c r="C116" s="82" t="s">
        <v>547</v>
      </c>
      <c r="D116" s="95" t="s">
        <v>126</v>
      </c>
      <c r="E116" s="95" t="s">
        <v>296</v>
      </c>
      <c r="F116" s="95" t="s">
        <v>490</v>
      </c>
      <c r="G116" s="95" t="s">
        <v>350</v>
      </c>
      <c r="H116" s="82" t="s">
        <v>529</v>
      </c>
      <c r="I116" s="82" t="s">
        <v>300</v>
      </c>
      <c r="J116" s="82"/>
      <c r="K116" s="89">
        <v>5.4300000000000006</v>
      </c>
      <c r="L116" s="95" t="s">
        <v>170</v>
      </c>
      <c r="M116" s="96">
        <v>3.7000000000000005E-2</v>
      </c>
      <c r="N116" s="96">
        <v>1.8500000000000003E-2</v>
      </c>
      <c r="O116" s="89">
        <v>82627.26999999999</v>
      </c>
      <c r="P116" s="91">
        <v>110.38</v>
      </c>
      <c r="Q116" s="82"/>
      <c r="R116" s="89">
        <v>91.203979999999987</v>
      </c>
      <c r="S116" s="90">
        <v>1.2210763500072755E-4</v>
      </c>
      <c r="T116" s="90">
        <v>3.7736667429399558E-3</v>
      </c>
      <c r="U116" s="90">
        <f>R116/'סכום נכסי הקרן'!$C$42</f>
        <v>7.4102390387916156E-4</v>
      </c>
    </row>
    <row r="117" spans="2:21" s="140" customFormat="1">
      <c r="B117" s="88" t="s">
        <v>548</v>
      </c>
      <c r="C117" s="82" t="s">
        <v>549</v>
      </c>
      <c r="D117" s="95" t="s">
        <v>126</v>
      </c>
      <c r="E117" s="95" t="s">
        <v>296</v>
      </c>
      <c r="F117" s="95" t="s">
        <v>307</v>
      </c>
      <c r="G117" s="95" t="s">
        <v>304</v>
      </c>
      <c r="H117" s="82" t="s">
        <v>529</v>
      </c>
      <c r="I117" s="82" t="s">
        <v>300</v>
      </c>
      <c r="J117" s="82"/>
      <c r="K117" s="89">
        <v>3.2899999999999996</v>
      </c>
      <c r="L117" s="95" t="s">
        <v>170</v>
      </c>
      <c r="M117" s="96">
        <v>4.4999999999999998E-2</v>
      </c>
      <c r="N117" s="96">
        <v>8.7999999999999988E-3</v>
      </c>
      <c r="O117" s="89">
        <v>80168.999999999985</v>
      </c>
      <c r="P117" s="91">
        <v>135.58000000000001</v>
      </c>
      <c r="Q117" s="89">
        <v>1.0874499999999998</v>
      </c>
      <c r="R117" s="89">
        <v>109.78057999999999</v>
      </c>
      <c r="S117" s="90">
        <v>4.7103254657398121E-5</v>
      </c>
      <c r="T117" s="90">
        <v>4.5422943578411739E-3</v>
      </c>
      <c r="U117" s="90">
        <f>R117/'סכום נכסי הקרן'!$C$42</f>
        <v>8.919570611032393E-4</v>
      </c>
    </row>
    <row r="118" spans="2:21" s="140" customFormat="1">
      <c r="B118" s="88" t="s">
        <v>550</v>
      </c>
      <c r="C118" s="82" t="s">
        <v>551</v>
      </c>
      <c r="D118" s="95" t="s">
        <v>126</v>
      </c>
      <c r="E118" s="95" t="s">
        <v>296</v>
      </c>
      <c r="F118" s="95" t="s">
        <v>552</v>
      </c>
      <c r="G118" s="95" t="s">
        <v>350</v>
      </c>
      <c r="H118" s="82" t="s">
        <v>529</v>
      </c>
      <c r="I118" s="82" t="s">
        <v>166</v>
      </c>
      <c r="J118" s="82"/>
      <c r="K118" s="89">
        <v>2.8899999999999997</v>
      </c>
      <c r="L118" s="95" t="s">
        <v>170</v>
      </c>
      <c r="M118" s="96">
        <v>4.9500000000000002E-2</v>
      </c>
      <c r="N118" s="96">
        <v>8.6E-3</v>
      </c>
      <c r="O118" s="89">
        <v>3295.03</v>
      </c>
      <c r="P118" s="91">
        <v>114.04</v>
      </c>
      <c r="Q118" s="82"/>
      <c r="R118" s="89">
        <v>3.7576599999999996</v>
      </c>
      <c r="S118" s="90">
        <v>4.4407995149122329E-6</v>
      </c>
      <c r="T118" s="90">
        <v>1.5547738786482514E-4</v>
      </c>
      <c r="U118" s="90">
        <f>R118/'סכום נכסי הקרן'!$C$42</f>
        <v>3.0530640029640927E-5</v>
      </c>
    </row>
    <row r="119" spans="2:21" s="140" customFormat="1">
      <c r="B119" s="88" t="s">
        <v>553</v>
      </c>
      <c r="C119" s="82" t="s">
        <v>554</v>
      </c>
      <c r="D119" s="95" t="s">
        <v>126</v>
      </c>
      <c r="E119" s="95" t="s">
        <v>296</v>
      </c>
      <c r="F119" s="95" t="s">
        <v>555</v>
      </c>
      <c r="G119" s="95" t="s">
        <v>379</v>
      </c>
      <c r="H119" s="82" t="s">
        <v>529</v>
      </c>
      <c r="I119" s="82" t="s">
        <v>300</v>
      </c>
      <c r="J119" s="82"/>
      <c r="K119" s="89">
        <v>1.02</v>
      </c>
      <c r="L119" s="95" t="s">
        <v>170</v>
      </c>
      <c r="M119" s="96">
        <v>4.5999999999999999E-2</v>
      </c>
      <c r="N119" s="96">
        <v>-1.7000000000000001E-3</v>
      </c>
      <c r="O119" s="89">
        <v>5288.3999999999987</v>
      </c>
      <c r="P119" s="91">
        <v>108.2</v>
      </c>
      <c r="Q119" s="89">
        <v>0.12559999999999999</v>
      </c>
      <c r="R119" s="89">
        <v>5.8476499999999989</v>
      </c>
      <c r="S119" s="90">
        <v>1.2330687379162339E-5</v>
      </c>
      <c r="T119" s="90">
        <v>2.4195306311580736E-4</v>
      </c>
      <c r="U119" s="90">
        <f>R119/'סכום נכסי הקרן'!$C$42</f>
        <v>4.7511615518522097E-5</v>
      </c>
    </row>
    <row r="120" spans="2:21" s="140" customFormat="1">
      <c r="B120" s="88" t="s">
        <v>556</v>
      </c>
      <c r="C120" s="82" t="s">
        <v>557</v>
      </c>
      <c r="D120" s="95" t="s">
        <v>126</v>
      </c>
      <c r="E120" s="95" t="s">
        <v>296</v>
      </c>
      <c r="F120" s="95" t="s">
        <v>555</v>
      </c>
      <c r="G120" s="95" t="s">
        <v>379</v>
      </c>
      <c r="H120" s="82" t="s">
        <v>529</v>
      </c>
      <c r="I120" s="82" t="s">
        <v>300</v>
      </c>
      <c r="J120" s="82"/>
      <c r="K120" s="89">
        <v>3.59</v>
      </c>
      <c r="L120" s="95" t="s">
        <v>170</v>
      </c>
      <c r="M120" s="96">
        <v>1.9799999999999998E-2</v>
      </c>
      <c r="N120" s="96">
        <v>9.5999999999999992E-3</v>
      </c>
      <c r="O120" s="89">
        <v>184401.36</v>
      </c>
      <c r="P120" s="91">
        <v>103.74</v>
      </c>
      <c r="Q120" s="89">
        <v>27.243779999999994</v>
      </c>
      <c r="R120" s="89">
        <v>219.46036999999995</v>
      </c>
      <c r="S120" s="90">
        <v>2.2066319849540781E-4</v>
      </c>
      <c r="T120" s="90">
        <v>9.0804184166337655E-3</v>
      </c>
      <c r="U120" s="90">
        <f>R120/'סכום נכסי הקרן'!$C$42</f>
        <v>1.7830952127765173E-3</v>
      </c>
    </row>
    <row r="121" spans="2:21" s="140" customFormat="1">
      <c r="B121" s="88" t="s">
        <v>558</v>
      </c>
      <c r="C121" s="82" t="s">
        <v>559</v>
      </c>
      <c r="D121" s="95" t="s">
        <v>126</v>
      </c>
      <c r="E121" s="95" t="s">
        <v>296</v>
      </c>
      <c r="F121" s="95" t="s">
        <v>434</v>
      </c>
      <c r="G121" s="95" t="s">
        <v>403</v>
      </c>
      <c r="H121" s="82" t="s">
        <v>529</v>
      </c>
      <c r="I121" s="82" t="s">
        <v>300</v>
      </c>
      <c r="J121" s="82"/>
      <c r="K121" s="89">
        <v>0.73999999999999988</v>
      </c>
      <c r="L121" s="95" t="s">
        <v>170</v>
      </c>
      <c r="M121" s="96">
        <v>4.4999999999999998E-2</v>
      </c>
      <c r="N121" s="96">
        <v>8.8000000000000005E-3</v>
      </c>
      <c r="O121" s="89">
        <v>297.49999999999994</v>
      </c>
      <c r="P121" s="91">
        <v>125.98</v>
      </c>
      <c r="Q121" s="82"/>
      <c r="R121" s="89">
        <v>0.37479999999999997</v>
      </c>
      <c r="S121" s="90">
        <v>5.7029390973644858E-6</v>
      </c>
      <c r="T121" s="90">
        <v>1.5507769455388849E-5</v>
      </c>
      <c r="U121" s="90">
        <f>R121/'סכום נכסי הקרן'!$C$42</f>
        <v>3.0452153422899941E-6</v>
      </c>
    </row>
    <row r="122" spans="2:21" s="140" customFormat="1">
      <c r="B122" s="88" t="s">
        <v>560</v>
      </c>
      <c r="C122" s="82" t="s">
        <v>561</v>
      </c>
      <c r="D122" s="95" t="s">
        <v>126</v>
      </c>
      <c r="E122" s="95" t="s">
        <v>296</v>
      </c>
      <c r="F122" s="95" t="s">
        <v>562</v>
      </c>
      <c r="G122" s="95" t="s">
        <v>379</v>
      </c>
      <c r="H122" s="82" t="s">
        <v>529</v>
      </c>
      <c r="I122" s="82" t="s">
        <v>300</v>
      </c>
      <c r="J122" s="82"/>
      <c r="K122" s="89">
        <v>0.5</v>
      </c>
      <c r="L122" s="95" t="s">
        <v>170</v>
      </c>
      <c r="M122" s="96">
        <v>3.3500000000000002E-2</v>
      </c>
      <c r="N122" s="96">
        <v>-5.3E-3</v>
      </c>
      <c r="O122" s="89">
        <v>18758.659999999996</v>
      </c>
      <c r="P122" s="91">
        <v>111.38</v>
      </c>
      <c r="Q122" s="89">
        <v>0.34327999999999992</v>
      </c>
      <c r="R122" s="89">
        <v>21.236679999999996</v>
      </c>
      <c r="S122" s="90">
        <v>9.548337920536281E-5</v>
      </c>
      <c r="T122" s="90">
        <v>8.7869140191533415E-4</v>
      </c>
      <c r="U122" s="90">
        <f>R122/'סכום נכסי הקרן'!$C$42</f>
        <v>1.7254606124680647E-4</v>
      </c>
    </row>
    <row r="123" spans="2:21" s="140" customFormat="1">
      <c r="B123" s="88" t="s">
        <v>563</v>
      </c>
      <c r="C123" s="82" t="s">
        <v>564</v>
      </c>
      <c r="D123" s="95" t="s">
        <v>126</v>
      </c>
      <c r="E123" s="95" t="s">
        <v>296</v>
      </c>
      <c r="F123" s="95" t="s">
        <v>565</v>
      </c>
      <c r="G123" s="95" t="s">
        <v>350</v>
      </c>
      <c r="H123" s="82" t="s">
        <v>529</v>
      </c>
      <c r="I123" s="82" t="s">
        <v>166</v>
      </c>
      <c r="J123" s="82"/>
      <c r="K123" s="89">
        <v>1.48</v>
      </c>
      <c r="L123" s="95" t="s">
        <v>170</v>
      </c>
      <c r="M123" s="96">
        <v>4.4999999999999998E-2</v>
      </c>
      <c r="N123" s="96">
        <v>-1.8E-3</v>
      </c>
      <c r="O123" s="89">
        <v>10999.999999999998</v>
      </c>
      <c r="P123" s="91">
        <v>115.5</v>
      </c>
      <c r="Q123" s="82"/>
      <c r="R123" s="89">
        <v>12.704989999999999</v>
      </c>
      <c r="S123" s="90">
        <v>3.16546762589928E-5</v>
      </c>
      <c r="T123" s="90">
        <v>5.2568317997070651E-4</v>
      </c>
      <c r="U123" s="90">
        <f>R123/'סכום נכסי הקרן'!$C$42</f>
        <v>1.0322686892113381E-4</v>
      </c>
    </row>
    <row r="124" spans="2:21" s="140" customFormat="1">
      <c r="B124" s="88" t="s">
        <v>566</v>
      </c>
      <c r="C124" s="82" t="s">
        <v>567</v>
      </c>
      <c r="D124" s="95" t="s">
        <v>126</v>
      </c>
      <c r="E124" s="95" t="s">
        <v>296</v>
      </c>
      <c r="F124" s="95" t="s">
        <v>565</v>
      </c>
      <c r="G124" s="95" t="s">
        <v>350</v>
      </c>
      <c r="H124" s="82" t="s">
        <v>529</v>
      </c>
      <c r="I124" s="82" t="s">
        <v>166</v>
      </c>
      <c r="J124" s="82"/>
      <c r="K124" s="89">
        <v>0.34000000000000008</v>
      </c>
      <c r="L124" s="95" t="s">
        <v>170</v>
      </c>
      <c r="M124" s="96">
        <v>4.2000000000000003E-2</v>
      </c>
      <c r="N124" s="96">
        <v>5.1000000000000004E-3</v>
      </c>
      <c r="O124" s="89">
        <v>1939.8799999999997</v>
      </c>
      <c r="P124" s="91">
        <v>110.61</v>
      </c>
      <c r="Q124" s="82"/>
      <c r="R124" s="89">
        <v>2.1456999999999993</v>
      </c>
      <c r="S124" s="90">
        <v>2.3513696969696966E-5</v>
      </c>
      <c r="T124" s="90">
        <v>8.8780738848526808E-5</v>
      </c>
      <c r="U124" s="90">
        <f>R124/'סכום נכסי הקרן'!$C$42</f>
        <v>1.743361408738431E-5</v>
      </c>
    </row>
    <row r="125" spans="2:21" s="140" customFormat="1">
      <c r="B125" s="88" t="s">
        <v>568</v>
      </c>
      <c r="C125" s="82" t="s">
        <v>569</v>
      </c>
      <c r="D125" s="95" t="s">
        <v>126</v>
      </c>
      <c r="E125" s="95" t="s">
        <v>296</v>
      </c>
      <c r="F125" s="95" t="s">
        <v>565</v>
      </c>
      <c r="G125" s="95" t="s">
        <v>350</v>
      </c>
      <c r="H125" s="82" t="s">
        <v>529</v>
      </c>
      <c r="I125" s="82" t="s">
        <v>166</v>
      </c>
      <c r="J125" s="82"/>
      <c r="K125" s="89">
        <v>3.6299999999999994</v>
      </c>
      <c r="L125" s="95" t="s">
        <v>170</v>
      </c>
      <c r="M125" s="96">
        <v>3.3000000000000002E-2</v>
      </c>
      <c r="N125" s="96">
        <v>9.6000000000000009E-3</v>
      </c>
      <c r="O125" s="89">
        <v>74.489999999999981</v>
      </c>
      <c r="P125" s="91">
        <v>108.75</v>
      </c>
      <c r="Q125" s="82"/>
      <c r="R125" s="89">
        <v>8.0999999999999989E-2</v>
      </c>
      <c r="S125" s="90">
        <v>1.2414572214532439E-7</v>
      </c>
      <c r="T125" s="90">
        <v>3.3514656507110373E-6</v>
      </c>
      <c r="U125" s="90">
        <f>R125/'סכום נכסי הקרן'!$C$42</f>
        <v>6.5811750993993995E-7</v>
      </c>
    </row>
    <row r="126" spans="2:21" s="140" customFormat="1">
      <c r="B126" s="88" t="s">
        <v>570</v>
      </c>
      <c r="C126" s="82" t="s">
        <v>571</v>
      </c>
      <c r="D126" s="95" t="s">
        <v>126</v>
      </c>
      <c r="E126" s="95" t="s">
        <v>296</v>
      </c>
      <c r="F126" s="95" t="s">
        <v>565</v>
      </c>
      <c r="G126" s="95" t="s">
        <v>350</v>
      </c>
      <c r="H126" s="82" t="s">
        <v>529</v>
      </c>
      <c r="I126" s="82" t="s">
        <v>166</v>
      </c>
      <c r="J126" s="82"/>
      <c r="K126" s="89">
        <v>5.6700000000000008</v>
      </c>
      <c r="L126" s="95" t="s">
        <v>170</v>
      </c>
      <c r="M126" s="96">
        <v>1.6E-2</v>
      </c>
      <c r="N126" s="96">
        <v>1.2699999999999999E-2</v>
      </c>
      <c r="O126" s="89">
        <v>39399.999999999993</v>
      </c>
      <c r="P126" s="91">
        <v>103.44</v>
      </c>
      <c r="Q126" s="82"/>
      <c r="R126" s="89">
        <v>40.755359999999996</v>
      </c>
      <c r="S126" s="90">
        <v>2.9056041840700244E-4</v>
      </c>
      <c r="T126" s="90">
        <v>1.6862986311402788E-3</v>
      </c>
      <c r="U126" s="90">
        <f>R126/'סכום נכסי הקרן'!$C$42</f>
        <v>3.3113353135686216E-4</v>
      </c>
    </row>
    <row r="127" spans="2:21" s="140" customFormat="1">
      <c r="B127" s="88" t="s">
        <v>572</v>
      </c>
      <c r="C127" s="82" t="s">
        <v>573</v>
      </c>
      <c r="D127" s="95" t="s">
        <v>126</v>
      </c>
      <c r="E127" s="95" t="s">
        <v>296</v>
      </c>
      <c r="F127" s="95" t="s">
        <v>528</v>
      </c>
      <c r="G127" s="95" t="s">
        <v>304</v>
      </c>
      <c r="H127" s="82" t="s">
        <v>574</v>
      </c>
      <c r="I127" s="82" t="s">
        <v>166</v>
      </c>
      <c r="J127" s="82"/>
      <c r="K127" s="89">
        <v>2.1</v>
      </c>
      <c r="L127" s="95" t="s">
        <v>170</v>
      </c>
      <c r="M127" s="96">
        <v>5.2999999999999999E-2</v>
      </c>
      <c r="N127" s="96">
        <v>-5.0000000000000001E-4</v>
      </c>
      <c r="O127" s="89">
        <v>13266.999999999998</v>
      </c>
      <c r="P127" s="91">
        <v>122.16</v>
      </c>
      <c r="Q127" s="82"/>
      <c r="R127" s="89">
        <v>16.206959999999999</v>
      </c>
      <c r="S127" s="90">
        <v>5.1025745559717845E-5</v>
      </c>
      <c r="T127" s="90">
        <v>6.7058110793145377E-4</v>
      </c>
      <c r="U127" s="90">
        <f>R127/'סכום נכסי הקרן'!$C$42</f>
        <v>1.3168005134439766E-4</v>
      </c>
    </row>
    <row r="128" spans="2:21" s="140" customFormat="1">
      <c r="B128" s="88" t="s">
        <v>575</v>
      </c>
      <c r="C128" s="82" t="s">
        <v>576</v>
      </c>
      <c r="D128" s="95" t="s">
        <v>126</v>
      </c>
      <c r="E128" s="95" t="s">
        <v>296</v>
      </c>
      <c r="F128" s="95" t="s">
        <v>577</v>
      </c>
      <c r="G128" s="95" t="s">
        <v>350</v>
      </c>
      <c r="H128" s="82" t="s">
        <v>574</v>
      </c>
      <c r="I128" s="82" t="s">
        <v>166</v>
      </c>
      <c r="J128" s="82"/>
      <c r="K128" s="89">
        <v>1.9599999999999997</v>
      </c>
      <c r="L128" s="95" t="s">
        <v>170</v>
      </c>
      <c r="M128" s="96">
        <v>5.3499999999999999E-2</v>
      </c>
      <c r="N128" s="96">
        <v>8.8000000000000005E-3</v>
      </c>
      <c r="O128" s="89">
        <v>970.49999999999989</v>
      </c>
      <c r="P128" s="91">
        <v>110.76</v>
      </c>
      <c r="Q128" s="82"/>
      <c r="R128" s="89">
        <v>1.0749199999999999</v>
      </c>
      <c r="S128" s="90">
        <v>4.1308682910634055E-6</v>
      </c>
      <c r="T128" s="90">
        <v>4.4476017990892697E-5</v>
      </c>
      <c r="U128" s="90">
        <f>R128/'סכום נכסי הקרן'!$C$42</f>
        <v>8.7336256022795099E-6</v>
      </c>
    </row>
    <row r="129" spans="2:21" s="140" customFormat="1">
      <c r="B129" s="88" t="s">
        <v>578</v>
      </c>
      <c r="C129" s="82" t="s">
        <v>579</v>
      </c>
      <c r="D129" s="95" t="s">
        <v>126</v>
      </c>
      <c r="E129" s="95" t="s">
        <v>296</v>
      </c>
      <c r="F129" s="95" t="s">
        <v>580</v>
      </c>
      <c r="G129" s="95" t="s">
        <v>350</v>
      </c>
      <c r="H129" s="82" t="s">
        <v>574</v>
      </c>
      <c r="I129" s="82" t="s">
        <v>300</v>
      </c>
      <c r="J129" s="82"/>
      <c r="K129" s="89">
        <v>1.73</v>
      </c>
      <c r="L129" s="95" t="s">
        <v>170</v>
      </c>
      <c r="M129" s="96">
        <v>4.2500000000000003E-2</v>
      </c>
      <c r="N129" s="96">
        <v>4.3E-3</v>
      </c>
      <c r="O129" s="89">
        <v>273.65999999999991</v>
      </c>
      <c r="P129" s="91">
        <v>114.75</v>
      </c>
      <c r="Q129" s="89">
        <v>5.6390000000000003E-2</v>
      </c>
      <c r="R129" s="89">
        <v>0.37368999999999997</v>
      </c>
      <c r="S129" s="90">
        <v>1.7776205523231911E-6</v>
      </c>
      <c r="T129" s="90">
        <v>1.5461841963138366E-5</v>
      </c>
      <c r="U129" s="90">
        <f>R129/'סכום נכסי הקרן'!$C$42</f>
        <v>3.0361966949315579E-6</v>
      </c>
    </row>
    <row r="130" spans="2:21" s="140" customFormat="1">
      <c r="B130" s="88" t="s">
        <v>581</v>
      </c>
      <c r="C130" s="82" t="s">
        <v>582</v>
      </c>
      <c r="D130" s="95" t="s">
        <v>126</v>
      </c>
      <c r="E130" s="95" t="s">
        <v>296</v>
      </c>
      <c r="F130" s="95" t="s">
        <v>580</v>
      </c>
      <c r="G130" s="95" t="s">
        <v>350</v>
      </c>
      <c r="H130" s="82" t="s">
        <v>574</v>
      </c>
      <c r="I130" s="82" t="s">
        <v>300</v>
      </c>
      <c r="J130" s="82"/>
      <c r="K130" s="89">
        <v>2.35</v>
      </c>
      <c r="L130" s="95" t="s">
        <v>170</v>
      </c>
      <c r="M130" s="96">
        <v>4.5999999999999999E-2</v>
      </c>
      <c r="N130" s="96">
        <v>5.1999999999999998E-3</v>
      </c>
      <c r="O130" s="89">
        <v>0.56000000000000005</v>
      </c>
      <c r="P130" s="91">
        <v>111.6</v>
      </c>
      <c r="Q130" s="82"/>
      <c r="R130" s="89">
        <v>6.1999999999999989E-4</v>
      </c>
      <c r="S130" s="90">
        <v>1.5860559399664234E-9</v>
      </c>
      <c r="T130" s="90">
        <v>2.5653193869640038E-8</v>
      </c>
      <c r="U130" s="90">
        <f>R130/'סכום נכסי הקרן'!$C$42</f>
        <v>5.0374426686760834E-9</v>
      </c>
    </row>
    <row r="131" spans="2:21" s="140" customFormat="1">
      <c r="B131" s="88" t="s">
        <v>583</v>
      </c>
      <c r="C131" s="82" t="s">
        <v>584</v>
      </c>
      <c r="D131" s="95" t="s">
        <v>126</v>
      </c>
      <c r="E131" s="95" t="s">
        <v>296</v>
      </c>
      <c r="F131" s="95" t="s">
        <v>585</v>
      </c>
      <c r="G131" s="95" t="s">
        <v>350</v>
      </c>
      <c r="H131" s="82" t="s">
        <v>574</v>
      </c>
      <c r="I131" s="82" t="s">
        <v>166</v>
      </c>
      <c r="J131" s="82"/>
      <c r="K131" s="89">
        <v>7.4800000000000013</v>
      </c>
      <c r="L131" s="95" t="s">
        <v>170</v>
      </c>
      <c r="M131" s="96">
        <v>1.9E-2</v>
      </c>
      <c r="N131" s="96">
        <v>2.2200000000000001E-2</v>
      </c>
      <c r="O131" s="89">
        <v>53999.999999999993</v>
      </c>
      <c r="P131" s="91">
        <v>98.3</v>
      </c>
      <c r="Q131" s="82"/>
      <c r="R131" s="89">
        <v>53.08200999999999</v>
      </c>
      <c r="S131" s="90">
        <v>2.0488693276673241E-4</v>
      </c>
      <c r="T131" s="90">
        <v>2.1963275701938245E-3</v>
      </c>
      <c r="U131" s="90">
        <f>R131/'סכום נכסי הקרן'!$C$42</f>
        <v>4.312864227630493E-4</v>
      </c>
    </row>
    <row r="132" spans="2:21" s="140" customFormat="1">
      <c r="B132" s="88" t="s">
        <v>586</v>
      </c>
      <c r="C132" s="82" t="s">
        <v>587</v>
      </c>
      <c r="D132" s="95" t="s">
        <v>126</v>
      </c>
      <c r="E132" s="95" t="s">
        <v>296</v>
      </c>
      <c r="F132" s="95" t="s">
        <v>390</v>
      </c>
      <c r="G132" s="95" t="s">
        <v>304</v>
      </c>
      <c r="H132" s="82" t="s">
        <v>574</v>
      </c>
      <c r="I132" s="82" t="s">
        <v>300</v>
      </c>
      <c r="J132" s="82"/>
      <c r="K132" s="89">
        <v>3.2600000000000002</v>
      </c>
      <c r="L132" s="95" t="s">
        <v>170</v>
      </c>
      <c r="M132" s="96">
        <v>5.0999999999999997E-2</v>
      </c>
      <c r="N132" s="96">
        <v>8.7999999999999988E-3</v>
      </c>
      <c r="O132" s="89">
        <v>439867.99999999994</v>
      </c>
      <c r="P132" s="91">
        <v>138.36000000000001</v>
      </c>
      <c r="Q132" s="89">
        <v>6.7752599999999985</v>
      </c>
      <c r="R132" s="89">
        <v>615.37666999999988</v>
      </c>
      <c r="S132" s="90">
        <v>3.834133084843677E-4</v>
      </c>
      <c r="T132" s="90">
        <v>2.5461898416715322E-2</v>
      </c>
      <c r="U132" s="90">
        <f>R132/'סכום נכסי הקרן'!$C$42</f>
        <v>4.9998785399448416E-3</v>
      </c>
    </row>
    <row r="133" spans="2:21" s="140" customFormat="1">
      <c r="B133" s="88" t="s">
        <v>588</v>
      </c>
      <c r="C133" s="82" t="s">
        <v>589</v>
      </c>
      <c r="D133" s="95" t="s">
        <v>126</v>
      </c>
      <c r="E133" s="95" t="s">
        <v>296</v>
      </c>
      <c r="F133" s="95" t="s">
        <v>590</v>
      </c>
      <c r="G133" s="95" t="s">
        <v>350</v>
      </c>
      <c r="H133" s="82" t="s">
        <v>574</v>
      </c>
      <c r="I133" s="82" t="s">
        <v>300</v>
      </c>
      <c r="J133" s="82"/>
      <c r="K133" s="89">
        <v>1.5</v>
      </c>
      <c r="L133" s="95" t="s">
        <v>170</v>
      </c>
      <c r="M133" s="96">
        <v>5.4000000000000006E-2</v>
      </c>
      <c r="N133" s="96">
        <v>2.0000000000000001E-4</v>
      </c>
      <c r="O133" s="89">
        <v>11006.979999999998</v>
      </c>
      <c r="P133" s="91">
        <v>130.16999999999999</v>
      </c>
      <c r="Q133" s="89">
        <v>0.35798000000000002</v>
      </c>
      <c r="R133" s="89">
        <v>14.685769999999996</v>
      </c>
      <c r="S133" s="90">
        <v>7.2018618276296169E-5</v>
      </c>
      <c r="T133" s="90">
        <v>6.076401692499089E-4</v>
      </c>
      <c r="U133" s="90">
        <f>R133/'סכום נכסי הקרן'!$C$42</f>
        <v>1.1932052325865027E-4</v>
      </c>
    </row>
    <row r="134" spans="2:21" s="140" customFormat="1">
      <c r="B134" s="88" t="s">
        <v>591</v>
      </c>
      <c r="C134" s="82" t="s">
        <v>592</v>
      </c>
      <c r="D134" s="95" t="s">
        <v>126</v>
      </c>
      <c r="E134" s="95" t="s">
        <v>296</v>
      </c>
      <c r="F134" s="95" t="s">
        <v>593</v>
      </c>
      <c r="G134" s="95" t="s">
        <v>350</v>
      </c>
      <c r="H134" s="82" t="s">
        <v>574</v>
      </c>
      <c r="I134" s="82" t="s">
        <v>166</v>
      </c>
      <c r="J134" s="82"/>
      <c r="K134" s="89">
        <v>7.28</v>
      </c>
      <c r="L134" s="95" t="s">
        <v>170</v>
      </c>
      <c r="M134" s="96">
        <v>2.6000000000000002E-2</v>
      </c>
      <c r="N134" s="96">
        <v>2.4500000000000001E-2</v>
      </c>
      <c r="O134" s="89">
        <v>154999.99999999997</v>
      </c>
      <c r="P134" s="91">
        <v>101.64</v>
      </c>
      <c r="Q134" s="82"/>
      <c r="R134" s="89">
        <v>157.54198999999997</v>
      </c>
      <c r="S134" s="90">
        <v>2.5293320931446935E-4</v>
      </c>
      <c r="T134" s="90">
        <v>6.5184761485143419E-3</v>
      </c>
      <c r="U134" s="90">
        <f>R134/'סכום נכסי הקרן'!$C$42</f>
        <v>1.2800141008615176E-3</v>
      </c>
    </row>
    <row r="135" spans="2:21" s="140" customFormat="1">
      <c r="B135" s="88" t="s">
        <v>594</v>
      </c>
      <c r="C135" s="82" t="s">
        <v>595</v>
      </c>
      <c r="D135" s="95" t="s">
        <v>126</v>
      </c>
      <c r="E135" s="95" t="s">
        <v>296</v>
      </c>
      <c r="F135" s="95" t="s">
        <v>593</v>
      </c>
      <c r="G135" s="95" t="s">
        <v>350</v>
      </c>
      <c r="H135" s="82" t="s">
        <v>574</v>
      </c>
      <c r="I135" s="82" t="s">
        <v>166</v>
      </c>
      <c r="J135" s="82"/>
      <c r="K135" s="89">
        <v>4.1099999999999994</v>
      </c>
      <c r="L135" s="95" t="s">
        <v>170</v>
      </c>
      <c r="M135" s="96">
        <v>4.4000000000000004E-2</v>
      </c>
      <c r="N135" s="96">
        <v>1.6700000000000003E-2</v>
      </c>
      <c r="O135" s="89">
        <v>2193.6</v>
      </c>
      <c r="P135" s="91">
        <v>111.6</v>
      </c>
      <c r="Q135" s="82"/>
      <c r="R135" s="89">
        <v>2.4480599999999995</v>
      </c>
      <c r="S135" s="90">
        <v>1.6069858758717692E-5</v>
      </c>
      <c r="T135" s="90">
        <v>1.0129122223308224E-4</v>
      </c>
      <c r="U135" s="90">
        <f>R135/'סכום נכסי הקרן'!$C$42</f>
        <v>1.9890261128192214E-5</v>
      </c>
    </row>
    <row r="136" spans="2:21" s="140" customFormat="1">
      <c r="B136" s="88" t="s">
        <v>596</v>
      </c>
      <c r="C136" s="82" t="s">
        <v>597</v>
      </c>
      <c r="D136" s="95" t="s">
        <v>126</v>
      </c>
      <c r="E136" s="95" t="s">
        <v>296</v>
      </c>
      <c r="F136" s="95" t="s">
        <v>598</v>
      </c>
      <c r="G136" s="95" t="s">
        <v>350</v>
      </c>
      <c r="H136" s="82" t="s">
        <v>574</v>
      </c>
      <c r="I136" s="82" t="s">
        <v>166</v>
      </c>
      <c r="J136" s="82"/>
      <c r="K136" s="89">
        <v>4.2700000000000014</v>
      </c>
      <c r="L136" s="95" t="s">
        <v>170</v>
      </c>
      <c r="M136" s="96">
        <v>4.3400000000000001E-2</v>
      </c>
      <c r="N136" s="96">
        <v>2.9100000000000001E-2</v>
      </c>
      <c r="O136" s="89">
        <v>2.3299999999999996</v>
      </c>
      <c r="P136" s="91">
        <v>107.32</v>
      </c>
      <c r="Q136" s="82"/>
      <c r="R136" s="89">
        <v>2.5099999999999992E-3</v>
      </c>
      <c r="S136" s="90">
        <v>1.4460937114950393E-9</v>
      </c>
      <c r="T136" s="90">
        <v>1.0385405905289755E-7</v>
      </c>
      <c r="U136" s="90">
        <f>R136/'סכום נכסי הקרן'!$C$42</f>
        <v>2.0393517900608015E-8</v>
      </c>
    </row>
    <row r="137" spans="2:21" s="140" customFormat="1">
      <c r="B137" s="88" t="s">
        <v>599</v>
      </c>
      <c r="C137" s="82" t="s">
        <v>600</v>
      </c>
      <c r="D137" s="95" t="s">
        <v>126</v>
      </c>
      <c r="E137" s="95" t="s">
        <v>296</v>
      </c>
      <c r="F137" s="95" t="s">
        <v>601</v>
      </c>
      <c r="G137" s="95" t="s">
        <v>350</v>
      </c>
      <c r="H137" s="82" t="s">
        <v>602</v>
      </c>
      <c r="I137" s="82" t="s">
        <v>166</v>
      </c>
      <c r="J137" s="82"/>
      <c r="K137" s="89">
        <v>1</v>
      </c>
      <c r="L137" s="95" t="s">
        <v>170</v>
      </c>
      <c r="M137" s="96">
        <v>5.5999999999999994E-2</v>
      </c>
      <c r="N137" s="96">
        <v>3.0000000000000001E-3</v>
      </c>
      <c r="O137" s="89">
        <v>27425.929999999997</v>
      </c>
      <c r="P137" s="91">
        <v>111.49</v>
      </c>
      <c r="Q137" s="89">
        <v>0.81323999999999985</v>
      </c>
      <c r="R137" s="89">
        <v>31.390389999999996</v>
      </c>
      <c r="S137" s="90">
        <v>2.1660714285714282E-4</v>
      </c>
      <c r="T137" s="90">
        <v>1.2988125166348548E-3</v>
      </c>
      <c r="U137" s="90">
        <f>R137/'סכום נכסי הקרן'!$C$42</f>
        <v>2.5504401608448884E-4</v>
      </c>
    </row>
    <row r="138" spans="2:21" s="140" customFormat="1">
      <c r="B138" s="88" t="s">
        <v>603</v>
      </c>
      <c r="C138" s="82" t="s">
        <v>604</v>
      </c>
      <c r="D138" s="95" t="s">
        <v>126</v>
      </c>
      <c r="E138" s="95" t="s">
        <v>296</v>
      </c>
      <c r="F138" s="95" t="s">
        <v>605</v>
      </c>
      <c r="G138" s="95" t="s">
        <v>606</v>
      </c>
      <c r="H138" s="82" t="s">
        <v>602</v>
      </c>
      <c r="I138" s="82" t="s">
        <v>166</v>
      </c>
      <c r="J138" s="82"/>
      <c r="K138" s="89">
        <v>0.40999999999999992</v>
      </c>
      <c r="L138" s="95" t="s">
        <v>170</v>
      </c>
      <c r="M138" s="96">
        <v>4.2000000000000003E-2</v>
      </c>
      <c r="N138" s="96">
        <v>5.899999999999999E-3</v>
      </c>
      <c r="O138" s="89">
        <v>8827.989999999998</v>
      </c>
      <c r="P138" s="91">
        <v>104.02</v>
      </c>
      <c r="Q138" s="82"/>
      <c r="R138" s="89">
        <v>9.1828700000000012</v>
      </c>
      <c r="S138" s="90">
        <v>4.911968499979935E-5</v>
      </c>
      <c r="T138" s="90">
        <v>3.7995152320919592E-4</v>
      </c>
      <c r="U138" s="90">
        <f>R138/'סכום נכסי הקרן'!$C$42</f>
        <v>7.4609969611138006E-5</v>
      </c>
    </row>
    <row r="139" spans="2:21" s="140" customFormat="1">
      <c r="B139" s="88" t="s">
        <v>607</v>
      </c>
      <c r="C139" s="82" t="s">
        <v>608</v>
      </c>
      <c r="D139" s="95" t="s">
        <v>126</v>
      </c>
      <c r="E139" s="95" t="s">
        <v>296</v>
      </c>
      <c r="F139" s="95" t="s">
        <v>609</v>
      </c>
      <c r="G139" s="95" t="s">
        <v>350</v>
      </c>
      <c r="H139" s="82" t="s">
        <v>602</v>
      </c>
      <c r="I139" s="82" t="s">
        <v>166</v>
      </c>
      <c r="J139" s="82"/>
      <c r="K139" s="89">
        <v>1.58</v>
      </c>
      <c r="L139" s="95" t="s">
        <v>170</v>
      </c>
      <c r="M139" s="96">
        <v>4.8000000000000001E-2</v>
      </c>
      <c r="N139" s="96">
        <v>1.1000000000000001E-3</v>
      </c>
      <c r="O139" s="89">
        <v>6499.9999999999991</v>
      </c>
      <c r="P139" s="91">
        <v>107.37</v>
      </c>
      <c r="Q139" s="89">
        <v>0.15599999999999997</v>
      </c>
      <c r="R139" s="89">
        <v>7.1350499999999997</v>
      </c>
      <c r="S139" s="90">
        <v>3.2115513077436921E-5</v>
      </c>
      <c r="T139" s="90">
        <v>2.9522067890254059E-4</v>
      </c>
      <c r="U139" s="90">
        <f>R139/'סכום נכסי הקרן'!$C$42</f>
        <v>5.7971621472802092E-5</v>
      </c>
    </row>
    <row r="140" spans="2:21" s="140" customFormat="1">
      <c r="B140" s="88" t="s">
        <v>610</v>
      </c>
      <c r="C140" s="82" t="s">
        <v>611</v>
      </c>
      <c r="D140" s="95" t="s">
        <v>126</v>
      </c>
      <c r="E140" s="95" t="s">
        <v>296</v>
      </c>
      <c r="F140" s="95" t="s">
        <v>612</v>
      </c>
      <c r="G140" s="95" t="s">
        <v>445</v>
      </c>
      <c r="H140" s="82" t="s">
        <v>602</v>
      </c>
      <c r="I140" s="82" t="s">
        <v>300</v>
      </c>
      <c r="J140" s="82"/>
      <c r="K140" s="89">
        <v>1.24</v>
      </c>
      <c r="L140" s="95" t="s">
        <v>170</v>
      </c>
      <c r="M140" s="96">
        <v>4.8000000000000001E-2</v>
      </c>
      <c r="N140" s="96">
        <v>3.0999999999999999E-3</v>
      </c>
      <c r="O140" s="89">
        <v>13996.309999999998</v>
      </c>
      <c r="P140" s="91">
        <v>124.59</v>
      </c>
      <c r="Q140" s="82"/>
      <c r="R140" s="89">
        <v>17.437999999999995</v>
      </c>
      <c r="S140" s="90">
        <v>3.4206493979086535E-5</v>
      </c>
      <c r="T140" s="90">
        <v>7.2151676564319832E-4</v>
      </c>
      <c r="U140" s="90">
        <f>R140/'סכום נכסי הקרן'!$C$42</f>
        <v>1.416821375102799E-4</v>
      </c>
    </row>
    <row r="141" spans="2:21" s="140" customFormat="1">
      <c r="B141" s="88" t="s">
        <v>613</v>
      </c>
      <c r="C141" s="82" t="s">
        <v>614</v>
      </c>
      <c r="D141" s="95" t="s">
        <v>126</v>
      </c>
      <c r="E141" s="95" t="s">
        <v>296</v>
      </c>
      <c r="F141" s="95" t="s">
        <v>615</v>
      </c>
      <c r="G141" s="95" t="s">
        <v>350</v>
      </c>
      <c r="H141" s="82" t="s">
        <v>602</v>
      </c>
      <c r="I141" s="82" t="s">
        <v>300</v>
      </c>
      <c r="J141" s="82"/>
      <c r="K141" s="89">
        <v>1.4399999999999995</v>
      </c>
      <c r="L141" s="95" t="s">
        <v>170</v>
      </c>
      <c r="M141" s="96">
        <v>5.4000000000000006E-2</v>
      </c>
      <c r="N141" s="96">
        <v>2.519999999999999E-2</v>
      </c>
      <c r="O141" s="89">
        <v>4369.9599999999991</v>
      </c>
      <c r="P141" s="91">
        <v>107.54</v>
      </c>
      <c r="Q141" s="82"/>
      <c r="R141" s="89">
        <v>4.6994499999999997</v>
      </c>
      <c r="S141" s="90">
        <v>6.9364444444444432E-5</v>
      </c>
      <c r="T141" s="90">
        <v>1.9444500311399982E-4</v>
      </c>
      <c r="U141" s="90">
        <f>R141/'סכום נכסי הקרן'!$C$42</f>
        <v>3.8182596692435203E-5</v>
      </c>
    </row>
    <row r="142" spans="2:21" s="140" customFormat="1">
      <c r="B142" s="88" t="s">
        <v>616</v>
      </c>
      <c r="C142" s="82" t="s">
        <v>617</v>
      </c>
      <c r="D142" s="95" t="s">
        <v>126</v>
      </c>
      <c r="E142" s="95" t="s">
        <v>296</v>
      </c>
      <c r="F142" s="95" t="s">
        <v>615</v>
      </c>
      <c r="G142" s="95" t="s">
        <v>350</v>
      </c>
      <c r="H142" s="82" t="s">
        <v>602</v>
      </c>
      <c r="I142" s="82" t="s">
        <v>300</v>
      </c>
      <c r="J142" s="82"/>
      <c r="K142" s="89">
        <v>0.92000000000000015</v>
      </c>
      <c r="L142" s="95" t="s">
        <v>170</v>
      </c>
      <c r="M142" s="96">
        <v>6.4000000000000001E-2</v>
      </c>
      <c r="N142" s="96">
        <v>1.9600000000000003E-2</v>
      </c>
      <c r="O142" s="89">
        <v>1899.9799999999998</v>
      </c>
      <c r="P142" s="91">
        <v>114.3</v>
      </c>
      <c r="Q142" s="82"/>
      <c r="R142" s="89">
        <v>2.1716799999999994</v>
      </c>
      <c r="S142" s="90">
        <v>5.5369111870096863E-5</v>
      </c>
      <c r="T142" s="90">
        <v>8.9855690423903012E-5</v>
      </c>
      <c r="U142" s="90">
        <f>R142/'סכום נכסי הקרן'!$C$42</f>
        <v>1.7644699185016896E-5</v>
      </c>
    </row>
    <row r="143" spans="2:21" s="140" customFormat="1">
      <c r="B143" s="88" t="s">
        <v>618</v>
      </c>
      <c r="C143" s="82" t="s">
        <v>619</v>
      </c>
      <c r="D143" s="95" t="s">
        <v>126</v>
      </c>
      <c r="E143" s="95" t="s">
        <v>296</v>
      </c>
      <c r="F143" s="95" t="s">
        <v>615</v>
      </c>
      <c r="G143" s="95" t="s">
        <v>350</v>
      </c>
      <c r="H143" s="82" t="s">
        <v>602</v>
      </c>
      <c r="I143" s="82" t="s">
        <v>300</v>
      </c>
      <c r="J143" s="82"/>
      <c r="K143" s="89">
        <v>2.69</v>
      </c>
      <c r="L143" s="95" t="s">
        <v>170</v>
      </c>
      <c r="M143" s="96">
        <v>2.5000000000000001E-2</v>
      </c>
      <c r="N143" s="96">
        <v>4.0200000000000007E-2</v>
      </c>
      <c r="O143" s="89">
        <v>42730.83</v>
      </c>
      <c r="P143" s="91">
        <v>96.8</v>
      </c>
      <c r="Q143" s="82"/>
      <c r="R143" s="89">
        <v>41.363429999999994</v>
      </c>
      <c r="S143" s="90">
        <v>8.7765508098198021E-5</v>
      </c>
      <c r="T143" s="90">
        <v>1.7114582079085241E-3</v>
      </c>
      <c r="U143" s="90">
        <f>R143/'סכום נכסי הקרן'!$C$42</f>
        <v>3.3607404387870385E-4</v>
      </c>
    </row>
    <row r="144" spans="2:21" s="140" customFormat="1">
      <c r="B144" s="88" t="s">
        <v>620</v>
      </c>
      <c r="C144" s="82" t="s">
        <v>621</v>
      </c>
      <c r="D144" s="95" t="s">
        <v>126</v>
      </c>
      <c r="E144" s="95" t="s">
        <v>296</v>
      </c>
      <c r="F144" s="95" t="s">
        <v>622</v>
      </c>
      <c r="G144" s="95" t="s">
        <v>519</v>
      </c>
      <c r="H144" s="82" t="s">
        <v>602</v>
      </c>
      <c r="I144" s="82" t="s">
        <v>300</v>
      </c>
      <c r="J144" s="82"/>
      <c r="K144" s="89">
        <v>1.7100000000000002</v>
      </c>
      <c r="L144" s="95" t="s">
        <v>170</v>
      </c>
      <c r="M144" s="96">
        <v>0.05</v>
      </c>
      <c r="N144" s="96">
        <v>7.4999999999999997E-3</v>
      </c>
      <c r="O144" s="89">
        <v>8.9999999999999982</v>
      </c>
      <c r="P144" s="91">
        <v>107.25</v>
      </c>
      <c r="Q144" s="82"/>
      <c r="R144" s="89">
        <v>9.6499999999999989E-3</v>
      </c>
      <c r="S144" s="90">
        <v>5.8323491244185867E-8</v>
      </c>
      <c r="T144" s="90">
        <v>3.9927954974520383E-7</v>
      </c>
      <c r="U144" s="90">
        <f>R144/'סכום נכסי הקרן'!$C$42</f>
        <v>7.8405357665684217E-8</v>
      </c>
    </row>
    <row r="145" spans="2:21" s="140" customFormat="1">
      <c r="B145" s="88" t="s">
        <v>623</v>
      </c>
      <c r="C145" s="82" t="s">
        <v>624</v>
      </c>
      <c r="D145" s="95" t="s">
        <v>126</v>
      </c>
      <c r="E145" s="95" t="s">
        <v>296</v>
      </c>
      <c r="F145" s="95" t="s">
        <v>625</v>
      </c>
      <c r="G145" s="95" t="s">
        <v>304</v>
      </c>
      <c r="H145" s="82" t="s">
        <v>602</v>
      </c>
      <c r="I145" s="82" t="s">
        <v>300</v>
      </c>
      <c r="J145" s="82"/>
      <c r="K145" s="89">
        <v>1.9799999999999995</v>
      </c>
      <c r="L145" s="95" t="s">
        <v>170</v>
      </c>
      <c r="M145" s="96">
        <v>2.4E-2</v>
      </c>
      <c r="N145" s="96">
        <v>2.9999999999999992E-4</v>
      </c>
      <c r="O145" s="89">
        <v>12155.999999999998</v>
      </c>
      <c r="P145" s="91">
        <v>106.63</v>
      </c>
      <c r="Q145" s="82"/>
      <c r="R145" s="89">
        <v>12.96195</v>
      </c>
      <c r="S145" s="90">
        <v>9.3113036284670351E-5</v>
      </c>
      <c r="T145" s="90">
        <v>5.36315187546098E-4</v>
      </c>
      <c r="U145" s="90">
        <f>R145/'סכום נכסי הקרן'!$C$42</f>
        <v>1.0531464516007416E-4</v>
      </c>
    </row>
    <row r="146" spans="2:21" s="140" customFormat="1">
      <c r="B146" s="88" t="s">
        <v>626</v>
      </c>
      <c r="C146" s="82" t="s">
        <v>627</v>
      </c>
      <c r="D146" s="95" t="s">
        <v>126</v>
      </c>
      <c r="E146" s="95" t="s">
        <v>296</v>
      </c>
      <c r="F146" s="95" t="s">
        <v>628</v>
      </c>
      <c r="G146" s="95" t="s">
        <v>606</v>
      </c>
      <c r="H146" s="82" t="s">
        <v>629</v>
      </c>
      <c r="I146" s="82" t="s">
        <v>166</v>
      </c>
      <c r="J146" s="82"/>
      <c r="K146" s="89">
        <v>2.2499999999999996</v>
      </c>
      <c r="L146" s="95" t="s">
        <v>170</v>
      </c>
      <c r="M146" s="96">
        <v>2.8500000000000001E-2</v>
      </c>
      <c r="N146" s="96">
        <v>2.6799999999999994E-2</v>
      </c>
      <c r="O146" s="89">
        <v>35999.999999999993</v>
      </c>
      <c r="P146" s="91">
        <v>101.98</v>
      </c>
      <c r="Q146" s="82"/>
      <c r="R146" s="89">
        <v>36.712800000000001</v>
      </c>
      <c r="S146" s="90">
        <v>9.8754134300684923E-5</v>
      </c>
      <c r="T146" s="90">
        <v>1.519033186931163E-3</v>
      </c>
      <c r="U146" s="90">
        <f>R146/'סכום נכסי הקרן'!$C$42</f>
        <v>2.9828810517188928E-4</v>
      </c>
    </row>
    <row r="147" spans="2:21" s="140" customFormat="1">
      <c r="B147" s="88" t="s">
        <v>630</v>
      </c>
      <c r="C147" s="82" t="s">
        <v>631</v>
      </c>
      <c r="D147" s="95" t="s">
        <v>126</v>
      </c>
      <c r="E147" s="95" t="s">
        <v>296</v>
      </c>
      <c r="F147" s="95" t="s">
        <v>632</v>
      </c>
      <c r="G147" s="95" t="s">
        <v>403</v>
      </c>
      <c r="H147" s="82" t="s">
        <v>633</v>
      </c>
      <c r="I147" s="82" t="s">
        <v>166</v>
      </c>
      <c r="J147" s="82"/>
      <c r="K147" s="89">
        <v>0.65000000000000013</v>
      </c>
      <c r="L147" s="95" t="s">
        <v>170</v>
      </c>
      <c r="M147" s="96">
        <v>3.85E-2</v>
      </c>
      <c r="N147" s="96">
        <v>2.7999999999999997E-2</v>
      </c>
      <c r="O147" s="89">
        <v>1074.9999999999998</v>
      </c>
      <c r="P147" s="91">
        <v>102.04</v>
      </c>
      <c r="Q147" s="82"/>
      <c r="R147" s="89">
        <v>1.0969299999999997</v>
      </c>
      <c r="S147" s="90">
        <v>2.6874999999999996E-5</v>
      </c>
      <c r="T147" s="90">
        <v>4.5386706373264909E-5</v>
      </c>
      <c r="U147" s="90">
        <f>R147/'סכום נכסי הקרן'!$C$42</f>
        <v>8.9124548170175104E-6</v>
      </c>
    </row>
    <row r="148" spans="2:21" s="140" customFormat="1">
      <c r="B148" s="88" t="s">
        <v>634</v>
      </c>
      <c r="C148" s="82" t="s">
        <v>635</v>
      </c>
      <c r="D148" s="95" t="s">
        <v>126</v>
      </c>
      <c r="E148" s="95" t="s">
        <v>296</v>
      </c>
      <c r="F148" s="95" t="s">
        <v>636</v>
      </c>
      <c r="G148" s="95" t="s">
        <v>350</v>
      </c>
      <c r="H148" s="82" t="s">
        <v>637</v>
      </c>
      <c r="I148" s="82" t="s">
        <v>300</v>
      </c>
      <c r="J148" s="82"/>
      <c r="K148" s="89">
        <v>0.03</v>
      </c>
      <c r="L148" s="95" t="s">
        <v>170</v>
      </c>
      <c r="M148" s="96">
        <v>5.3499999999999999E-2</v>
      </c>
      <c r="N148" s="96">
        <v>2.58E-2</v>
      </c>
      <c r="O148" s="89">
        <v>4509.8399999999992</v>
      </c>
      <c r="P148" s="91">
        <v>107</v>
      </c>
      <c r="Q148" s="82"/>
      <c r="R148" s="89">
        <v>4.8255299999999988</v>
      </c>
      <c r="S148" s="90">
        <v>5.221623038053157E-5</v>
      </c>
      <c r="T148" s="90">
        <v>1.9966170421574852E-4</v>
      </c>
      <c r="U148" s="90">
        <f>R148/'סכום נכסי הקרן'!$C$42</f>
        <v>3.9206985033833062E-5</v>
      </c>
    </row>
    <row r="149" spans="2:21" s="140" customFormat="1">
      <c r="B149" s="88" t="s">
        <v>638</v>
      </c>
      <c r="C149" s="82" t="s">
        <v>639</v>
      </c>
      <c r="D149" s="95" t="s">
        <v>126</v>
      </c>
      <c r="E149" s="95" t="s">
        <v>296</v>
      </c>
      <c r="F149" s="95" t="s">
        <v>640</v>
      </c>
      <c r="G149" s="95" t="s">
        <v>519</v>
      </c>
      <c r="H149" s="82" t="s">
        <v>641</v>
      </c>
      <c r="I149" s="82" t="s">
        <v>300</v>
      </c>
      <c r="J149" s="82"/>
      <c r="K149" s="89">
        <v>0.88000000000000023</v>
      </c>
      <c r="L149" s="95" t="s">
        <v>170</v>
      </c>
      <c r="M149" s="96">
        <v>4.9000000000000002E-2</v>
      </c>
      <c r="N149" s="96">
        <v>1.3475000000000004</v>
      </c>
      <c r="O149" s="89">
        <v>8667.4299999999985</v>
      </c>
      <c r="P149" s="91">
        <v>57.8</v>
      </c>
      <c r="Q149" s="82"/>
      <c r="R149" s="89">
        <v>5.0097599999999991</v>
      </c>
      <c r="S149" s="90">
        <v>1.1370589110014117E-5</v>
      </c>
      <c r="T149" s="90">
        <v>2.0728442664575463E-4</v>
      </c>
      <c r="U149" s="90">
        <f>R149/'סכום נכסי הקרן'!$C$42</f>
        <v>4.0703836748107576E-5</v>
      </c>
    </row>
    <row r="150" spans="2:21" s="140" customFormat="1">
      <c r="B150" s="85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9"/>
      <c r="P150" s="91"/>
      <c r="Q150" s="82"/>
      <c r="R150" s="82"/>
      <c r="S150" s="82"/>
      <c r="T150" s="90"/>
      <c r="U150" s="82"/>
    </row>
    <row r="151" spans="2:21" s="140" customFormat="1">
      <c r="B151" s="101" t="s">
        <v>47</v>
      </c>
      <c r="C151" s="84"/>
      <c r="D151" s="84"/>
      <c r="E151" s="84"/>
      <c r="F151" s="84"/>
      <c r="G151" s="84"/>
      <c r="H151" s="84"/>
      <c r="I151" s="84"/>
      <c r="J151" s="84"/>
      <c r="K151" s="92">
        <v>4.2058202253230732</v>
      </c>
      <c r="L151" s="84"/>
      <c r="M151" s="84"/>
      <c r="N151" s="106">
        <v>2.4541938151765055E-2</v>
      </c>
      <c r="O151" s="92"/>
      <c r="P151" s="94"/>
      <c r="Q151" s="92">
        <v>7.7759400000000003</v>
      </c>
      <c r="R151" s="92">
        <v>4001.6097499999983</v>
      </c>
      <c r="S151" s="84"/>
      <c r="T151" s="93">
        <v>0.16557108178611576</v>
      </c>
      <c r="U151" s="93">
        <f>R151/'סכום נכסי הקרן'!$C$42</f>
        <v>3.251270919038747E-2</v>
      </c>
    </row>
    <row r="152" spans="2:21" s="140" customFormat="1">
      <c r="B152" s="88" t="s">
        <v>642</v>
      </c>
      <c r="C152" s="82" t="s">
        <v>643</v>
      </c>
      <c r="D152" s="95" t="s">
        <v>126</v>
      </c>
      <c r="E152" s="95" t="s">
        <v>296</v>
      </c>
      <c r="F152" s="95" t="s">
        <v>303</v>
      </c>
      <c r="G152" s="95" t="s">
        <v>304</v>
      </c>
      <c r="H152" s="82" t="s">
        <v>299</v>
      </c>
      <c r="I152" s="82" t="s">
        <v>166</v>
      </c>
      <c r="J152" s="82"/>
      <c r="K152" s="89">
        <v>5.3100000000000005</v>
      </c>
      <c r="L152" s="95" t="s">
        <v>170</v>
      </c>
      <c r="M152" s="96">
        <v>3.0099999999999998E-2</v>
      </c>
      <c r="N152" s="96">
        <v>2.0800000000000006E-2</v>
      </c>
      <c r="O152" s="89">
        <v>40484.999999999993</v>
      </c>
      <c r="P152" s="91">
        <v>105.83</v>
      </c>
      <c r="Q152" s="82"/>
      <c r="R152" s="89">
        <v>42.845269999999992</v>
      </c>
      <c r="S152" s="90">
        <v>3.5204347826086947E-5</v>
      </c>
      <c r="T152" s="90">
        <v>1.7727709963017294E-3</v>
      </c>
      <c r="U152" s="90">
        <f>R152/'סכום נכסי הקרן'!$C$42</f>
        <v>3.481138568531409E-4</v>
      </c>
    </row>
    <row r="153" spans="2:21" s="140" customFormat="1">
      <c r="B153" s="88" t="s">
        <v>644</v>
      </c>
      <c r="C153" s="82" t="s">
        <v>645</v>
      </c>
      <c r="D153" s="95" t="s">
        <v>126</v>
      </c>
      <c r="E153" s="95" t="s">
        <v>296</v>
      </c>
      <c r="F153" s="95" t="s">
        <v>307</v>
      </c>
      <c r="G153" s="95" t="s">
        <v>304</v>
      </c>
      <c r="H153" s="82" t="s">
        <v>299</v>
      </c>
      <c r="I153" s="82" t="s">
        <v>166</v>
      </c>
      <c r="J153" s="82"/>
      <c r="K153" s="89">
        <v>6.38</v>
      </c>
      <c r="L153" s="95" t="s">
        <v>170</v>
      </c>
      <c r="M153" s="96">
        <v>2.98E-2</v>
      </c>
      <c r="N153" s="96">
        <v>2.4E-2</v>
      </c>
      <c r="O153" s="89">
        <v>123796.99999999999</v>
      </c>
      <c r="P153" s="91">
        <v>103.8</v>
      </c>
      <c r="Q153" s="82"/>
      <c r="R153" s="89">
        <v>128.50127999999998</v>
      </c>
      <c r="S153" s="90">
        <v>4.8698502937125872E-5</v>
      </c>
      <c r="T153" s="90">
        <v>5.3168842715111261E-3</v>
      </c>
      <c r="U153" s="90">
        <f>R153/'סכום נכסי הקרן'!$C$42</f>
        <v>1.0440610175024075E-3</v>
      </c>
    </row>
    <row r="154" spans="2:21" s="140" customFormat="1">
      <c r="B154" s="88" t="s">
        <v>646</v>
      </c>
      <c r="C154" s="82" t="s">
        <v>647</v>
      </c>
      <c r="D154" s="95" t="s">
        <v>126</v>
      </c>
      <c r="E154" s="95" t="s">
        <v>296</v>
      </c>
      <c r="F154" s="95" t="s">
        <v>307</v>
      </c>
      <c r="G154" s="95" t="s">
        <v>304</v>
      </c>
      <c r="H154" s="82" t="s">
        <v>299</v>
      </c>
      <c r="I154" s="82" t="s">
        <v>166</v>
      </c>
      <c r="J154" s="82"/>
      <c r="K154" s="89">
        <v>3.8000000000000003</v>
      </c>
      <c r="L154" s="95" t="s">
        <v>170</v>
      </c>
      <c r="M154" s="96">
        <v>2.4700000000000003E-2</v>
      </c>
      <c r="N154" s="96">
        <v>1.6500000000000001E-2</v>
      </c>
      <c r="O154" s="89">
        <v>45072.999999999993</v>
      </c>
      <c r="P154" s="91">
        <v>103.24</v>
      </c>
      <c r="Q154" s="82"/>
      <c r="R154" s="89">
        <v>46.533359999999995</v>
      </c>
      <c r="S154" s="90">
        <v>1.3530437706192605E-5</v>
      </c>
      <c r="T154" s="90">
        <v>1.9253698475576661E-3</v>
      </c>
      <c r="U154" s="90">
        <f>R154/'סכום נכסי הקרן'!$C$42</f>
        <v>3.7807924706591121E-4</v>
      </c>
    </row>
    <row r="155" spans="2:21" s="140" customFormat="1">
      <c r="B155" s="88" t="s">
        <v>648</v>
      </c>
      <c r="C155" s="82" t="s">
        <v>649</v>
      </c>
      <c r="D155" s="95" t="s">
        <v>126</v>
      </c>
      <c r="E155" s="95" t="s">
        <v>296</v>
      </c>
      <c r="F155" s="95" t="s">
        <v>650</v>
      </c>
      <c r="G155" s="95" t="s">
        <v>350</v>
      </c>
      <c r="H155" s="82" t="s">
        <v>299</v>
      </c>
      <c r="I155" s="82" t="s">
        <v>166</v>
      </c>
      <c r="J155" s="82"/>
      <c r="K155" s="89">
        <v>4.7399999999999993</v>
      </c>
      <c r="L155" s="95" t="s">
        <v>170</v>
      </c>
      <c r="M155" s="96">
        <v>1.44E-2</v>
      </c>
      <c r="N155" s="96">
        <v>1.8800000000000001E-2</v>
      </c>
      <c r="O155" s="89">
        <v>93839.999999999985</v>
      </c>
      <c r="P155" s="91">
        <v>98.4</v>
      </c>
      <c r="Q155" s="82"/>
      <c r="R155" s="89">
        <v>92.338559999999987</v>
      </c>
      <c r="S155" s="90">
        <v>9.3839999999999982E-5</v>
      </c>
      <c r="T155" s="90">
        <v>3.8206112601990145E-3</v>
      </c>
      <c r="U155" s="90">
        <f>R155/'סכום נכסי הקרן'!$C$42</f>
        <v>7.5024226146468826E-4</v>
      </c>
    </row>
    <row r="156" spans="2:21" s="140" customFormat="1">
      <c r="B156" s="88" t="s">
        <v>651</v>
      </c>
      <c r="C156" s="82" t="s">
        <v>652</v>
      </c>
      <c r="D156" s="95" t="s">
        <v>126</v>
      </c>
      <c r="E156" s="95" t="s">
        <v>296</v>
      </c>
      <c r="F156" s="95" t="s">
        <v>322</v>
      </c>
      <c r="G156" s="95" t="s">
        <v>304</v>
      </c>
      <c r="H156" s="82" t="s">
        <v>299</v>
      </c>
      <c r="I156" s="82" t="s">
        <v>166</v>
      </c>
      <c r="J156" s="82"/>
      <c r="K156" s="89">
        <v>0.89999999999999991</v>
      </c>
      <c r="L156" s="95" t="s">
        <v>170</v>
      </c>
      <c r="M156" s="96">
        <v>5.9000000000000004E-2</v>
      </c>
      <c r="N156" s="96">
        <v>4.3000000000000009E-3</v>
      </c>
      <c r="O156" s="89">
        <v>37552.999999999993</v>
      </c>
      <c r="P156" s="91">
        <v>105.49</v>
      </c>
      <c r="Q156" s="82"/>
      <c r="R156" s="89">
        <v>39.614649999999997</v>
      </c>
      <c r="S156" s="90">
        <v>6.9616363505969553E-5</v>
      </c>
      <c r="T156" s="90">
        <v>1.6391004782708642E-3</v>
      </c>
      <c r="U156" s="90">
        <f>R156/'סכום נכסי הקרן'!$C$42</f>
        <v>3.2186536808817589E-4</v>
      </c>
    </row>
    <row r="157" spans="2:21" s="140" customFormat="1">
      <c r="B157" s="88" t="s">
        <v>653</v>
      </c>
      <c r="C157" s="82" t="s">
        <v>654</v>
      </c>
      <c r="D157" s="95" t="s">
        <v>126</v>
      </c>
      <c r="E157" s="95" t="s">
        <v>296</v>
      </c>
      <c r="F157" s="95" t="s">
        <v>655</v>
      </c>
      <c r="G157" s="95" t="s">
        <v>656</v>
      </c>
      <c r="H157" s="82" t="s">
        <v>334</v>
      </c>
      <c r="I157" s="82" t="s">
        <v>166</v>
      </c>
      <c r="J157" s="82"/>
      <c r="K157" s="89">
        <v>1.47</v>
      </c>
      <c r="L157" s="95" t="s">
        <v>170</v>
      </c>
      <c r="M157" s="96">
        <v>4.8399999999999999E-2</v>
      </c>
      <c r="N157" s="96">
        <v>8.4000000000000012E-3</v>
      </c>
      <c r="O157" s="89">
        <v>7982.2500000000018</v>
      </c>
      <c r="P157" s="91">
        <v>105.94</v>
      </c>
      <c r="Q157" s="89">
        <v>4.2808799999999989</v>
      </c>
      <c r="R157" s="89">
        <v>12.973809999999999</v>
      </c>
      <c r="S157" s="90">
        <v>1.9005357142857146E-5</v>
      </c>
      <c r="T157" s="90">
        <v>5.3680590831915265E-4</v>
      </c>
      <c r="U157" s="90">
        <f>R157/'סכום נכסי הקרן'!$C$42</f>
        <v>1.054110065633814E-4</v>
      </c>
    </row>
    <row r="158" spans="2:21" s="140" customFormat="1">
      <c r="B158" s="88" t="s">
        <v>657</v>
      </c>
      <c r="C158" s="82" t="s">
        <v>658</v>
      </c>
      <c r="D158" s="95" t="s">
        <v>126</v>
      </c>
      <c r="E158" s="95" t="s">
        <v>296</v>
      </c>
      <c r="F158" s="95" t="s">
        <v>333</v>
      </c>
      <c r="G158" s="95" t="s">
        <v>304</v>
      </c>
      <c r="H158" s="82" t="s">
        <v>334</v>
      </c>
      <c r="I158" s="82" t="s">
        <v>166</v>
      </c>
      <c r="J158" s="82"/>
      <c r="K158" s="89">
        <v>1.5299999999999998</v>
      </c>
      <c r="L158" s="95" t="s">
        <v>170</v>
      </c>
      <c r="M158" s="96">
        <v>1.95E-2</v>
      </c>
      <c r="N158" s="96">
        <v>8.3000000000000001E-3</v>
      </c>
      <c r="O158" s="89">
        <v>59999.999999999993</v>
      </c>
      <c r="P158" s="91">
        <v>102.59</v>
      </c>
      <c r="Q158" s="82"/>
      <c r="R158" s="89">
        <v>61.553999999999995</v>
      </c>
      <c r="S158" s="90">
        <v>8.7591240875912392E-5</v>
      </c>
      <c r="T158" s="90">
        <v>2.5468656378255209E-3</v>
      </c>
      <c r="U158" s="90">
        <f>R158/'סכום נכסי הקרן'!$C$42</f>
        <v>5.0012055810917373E-4</v>
      </c>
    </row>
    <row r="159" spans="2:21" s="140" customFormat="1">
      <c r="B159" s="88" t="s">
        <v>659</v>
      </c>
      <c r="C159" s="82" t="s">
        <v>660</v>
      </c>
      <c r="D159" s="95" t="s">
        <v>126</v>
      </c>
      <c r="E159" s="95" t="s">
        <v>296</v>
      </c>
      <c r="F159" s="95" t="s">
        <v>661</v>
      </c>
      <c r="G159" s="95" t="s">
        <v>304</v>
      </c>
      <c r="H159" s="82" t="s">
        <v>334</v>
      </c>
      <c r="I159" s="82" t="s">
        <v>300</v>
      </c>
      <c r="J159" s="82"/>
      <c r="K159" s="89">
        <v>3.6399999999999997</v>
      </c>
      <c r="L159" s="95" t="s">
        <v>170</v>
      </c>
      <c r="M159" s="96">
        <v>2.07E-2</v>
      </c>
      <c r="N159" s="96">
        <v>1.5800000000000002E-2</v>
      </c>
      <c r="O159" s="89">
        <v>59999.999999999993</v>
      </c>
      <c r="P159" s="91">
        <v>102.27</v>
      </c>
      <c r="Q159" s="82"/>
      <c r="R159" s="89">
        <v>61.361999999999995</v>
      </c>
      <c r="S159" s="90">
        <v>2.3672094151809138E-4</v>
      </c>
      <c r="T159" s="90">
        <v>2.5389214229497616E-3</v>
      </c>
      <c r="U159" s="90">
        <f>R159/'סכום נכסי הקרן'!$C$42</f>
        <v>4.9856057586339017E-4</v>
      </c>
    </row>
    <row r="160" spans="2:21" s="140" customFormat="1">
      <c r="B160" s="88" t="s">
        <v>662</v>
      </c>
      <c r="C160" s="82" t="s">
        <v>663</v>
      </c>
      <c r="D160" s="95" t="s">
        <v>126</v>
      </c>
      <c r="E160" s="95" t="s">
        <v>296</v>
      </c>
      <c r="F160" s="95" t="s">
        <v>343</v>
      </c>
      <c r="G160" s="95" t="s">
        <v>344</v>
      </c>
      <c r="H160" s="82" t="s">
        <v>334</v>
      </c>
      <c r="I160" s="82" t="s">
        <v>166</v>
      </c>
      <c r="J160" s="82"/>
      <c r="K160" s="89">
        <v>4.8099999999999996</v>
      </c>
      <c r="L160" s="95" t="s">
        <v>170</v>
      </c>
      <c r="M160" s="96">
        <v>1.6299999999999999E-2</v>
      </c>
      <c r="N160" s="96">
        <v>1.89E-2</v>
      </c>
      <c r="O160" s="89">
        <v>105999.99999999999</v>
      </c>
      <c r="P160" s="91">
        <v>99.02</v>
      </c>
      <c r="Q160" s="82"/>
      <c r="R160" s="89">
        <v>104.96119999999998</v>
      </c>
      <c r="S160" s="90">
        <v>1.9447578684719889E-4</v>
      </c>
      <c r="T160" s="90">
        <v>4.342887116758164E-3</v>
      </c>
      <c r="U160" s="90">
        <f>R160/'סכום נכסי הקרן'!$C$42</f>
        <v>8.5280004425071639E-4</v>
      </c>
    </row>
    <row r="161" spans="2:21" s="140" customFormat="1">
      <c r="B161" s="88" t="s">
        <v>664</v>
      </c>
      <c r="C161" s="82" t="s">
        <v>665</v>
      </c>
      <c r="D161" s="95" t="s">
        <v>126</v>
      </c>
      <c r="E161" s="95" t="s">
        <v>296</v>
      </c>
      <c r="F161" s="95" t="s">
        <v>369</v>
      </c>
      <c r="G161" s="95" t="s">
        <v>350</v>
      </c>
      <c r="H161" s="82" t="s">
        <v>362</v>
      </c>
      <c r="I161" s="82" t="s">
        <v>166</v>
      </c>
      <c r="J161" s="82"/>
      <c r="K161" s="89">
        <v>4.96</v>
      </c>
      <c r="L161" s="95" t="s">
        <v>170</v>
      </c>
      <c r="M161" s="96">
        <v>3.39E-2</v>
      </c>
      <c r="N161" s="96">
        <v>2.6599999999999999E-2</v>
      </c>
      <c r="O161" s="89">
        <v>98591.999999999985</v>
      </c>
      <c r="P161" s="91">
        <v>105.24</v>
      </c>
      <c r="Q161" s="82"/>
      <c r="R161" s="89">
        <v>103.75821999999998</v>
      </c>
      <c r="S161" s="90">
        <v>9.0850375995346158E-5</v>
      </c>
      <c r="T161" s="90">
        <v>4.2931124729496169E-3</v>
      </c>
      <c r="U161" s="90">
        <f>R161/'סכום נכסי הקרן'!$C$42</f>
        <v>8.4302594299012941E-4</v>
      </c>
    </row>
    <row r="162" spans="2:21" s="140" customFormat="1">
      <c r="B162" s="88" t="s">
        <v>666</v>
      </c>
      <c r="C162" s="82" t="s">
        <v>667</v>
      </c>
      <c r="D162" s="95" t="s">
        <v>126</v>
      </c>
      <c r="E162" s="95" t="s">
        <v>296</v>
      </c>
      <c r="F162" s="95" t="s">
        <v>378</v>
      </c>
      <c r="G162" s="95" t="s">
        <v>379</v>
      </c>
      <c r="H162" s="82" t="s">
        <v>362</v>
      </c>
      <c r="I162" s="82" t="s">
        <v>166</v>
      </c>
      <c r="J162" s="82"/>
      <c r="K162" s="89">
        <v>5.62</v>
      </c>
      <c r="L162" s="95" t="s">
        <v>170</v>
      </c>
      <c r="M162" s="96">
        <v>3.6499999999999998E-2</v>
      </c>
      <c r="N162" s="96">
        <v>3.0200000000000001E-2</v>
      </c>
      <c r="O162" s="89">
        <v>111454.99999999999</v>
      </c>
      <c r="P162" s="91">
        <v>103.95</v>
      </c>
      <c r="Q162" s="82"/>
      <c r="R162" s="89">
        <v>115.85746999999999</v>
      </c>
      <c r="S162" s="90">
        <v>6.9879144910744279E-5</v>
      </c>
      <c r="T162" s="90">
        <v>4.7937324825096852E-3</v>
      </c>
      <c r="U162" s="90">
        <f>R162/'סכום נכסי הקרן'!$C$42</f>
        <v>9.4133123042396669E-4</v>
      </c>
    </row>
    <row r="163" spans="2:21" s="140" customFormat="1">
      <c r="B163" s="88" t="s">
        <v>668</v>
      </c>
      <c r="C163" s="82" t="s">
        <v>669</v>
      </c>
      <c r="D163" s="95" t="s">
        <v>126</v>
      </c>
      <c r="E163" s="95" t="s">
        <v>296</v>
      </c>
      <c r="F163" s="95" t="s">
        <v>303</v>
      </c>
      <c r="G163" s="95" t="s">
        <v>304</v>
      </c>
      <c r="H163" s="82" t="s">
        <v>362</v>
      </c>
      <c r="I163" s="82" t="s">
        <v>166</v>
      </c>
      <c r="J163" s="82"/>
      <c r="K163" s="89">
        <v>2.5499999999999998</v>
      </c>
      <c r="L163" s="95" t="s">
        <v>170</v>
      </c>
      <c r="M163" s="96">
        <v>1.5600000000000001E-2</v>
      </c>
      <c r="N163" s="96">
        <v>8.8999999999999982E-3</v>
      </c>
      <c r="O163" s="89">
        <v>98552.999999999985</v>
      </c>
      <c r="P163" s="91">
        <v>102.06</v>
      </c>
      <c r="Q163" s="82"/>
      <c r="R163" s="89">
        <v>100.58318999999999</v>
      </c>
      <c r="S163" s="90">
        <v>1.0373999999999998E-4</v>
      </c>
      <c r="T163" s="90">
        <v>4.1617420533819989E-3</v>
      </c>
      <c r="U163" s="90">
        <f>R163/'סכום נכסי הקרן'!$C$42</f>
        <v>8.1722911783476391E-4</v>
      </c>
    </row>
    <row r="164" spans="2:21" s="140" customFormat="1">
      <c r="B164" s="88" t="s">
        <v>670</v>
      </c>
      <c r="C164" s="82" t="s">
        <v>671</v>
      </c>
      <c r="D164" s="95" t="s">
        <v>126</v>
      </c>
      <c r="E164" s="95" t="s">
        <v>296</v>
      </c>
      <c r="F164" s="95" t="s">
        <v>467</v>
      </c>
      <c r="G164" s="95" t="s">
        <v>350</v>
      </c>
      <c r="H164" s="82" t="s">
        <v>362</v>
      </c>
      <c r="I164" s="82" t="s">
        <v>300</v>
      </c>
      <c r="J164" s="82"/>
      <c r="K164" s="89">
        <v>6.25</v>
      </c>
      <c r="L164" s="95" t="s">
        <v>170</v>
      </c>
      <c r="M164" s="96">
        <v>2.5499999999999998E-2</v>
      </c>
      <c r="N164" s="96">
        <v>3.0100000000000002E-2</v>
      </c>
      <c r="O164" s="89">
        <v>103999.99999999999</v>
      </c>
      <c r="P164" s="91">
        <v>97.3</v>
      </c>
      <c r="Q164" s="82"/>
      <c r="R164" s="89">
        <v>101.19200999999998</v>
      </c>
      <c r="S164" s="90">
        <v>2.453918246769794E-4</v>
      </c>
      <c r="T164" s="90">
        <v>4.1869326622396025E-3</v>
      </c>
      <c r="U164" s="90">
        <f>R164/'סכום נכסי הקרן'!$C$42</f>
        <v>8.2217572403725319E-4</v>
      </c>
    </row>
    <row r="165" spans="2:21" s="140" customFormat="1">
      <c r="B165" s="88" t="s">
        <v>672</v>
      </c>
      <c r="C165" s="82" t="s">
        <v>673</v>
      </c>
      <c r="D165" s="95" t="s">
        <v>126</v>
      </c>
      <c r="E165" s="95" t="s">
        <v>296</v>
      </c>
      <c r="F165" s="95" t="s">
        <v>674</v>
      </c>
      <c r="G165" s="95" t="s">
        <v>350</v>
      </c>
      <c r="H165" s="82" t="s">
        <v>362</v>
      </c>
      <c r="I165" s="82" t="s">
        <v>300</v>
      </c>
      <c r="J165" s="82"/>
      <c r="K165" s="89">
        <v>5.1099999999999985</v>
      </c>
      <c r="L165" s="95" t="s">
        <v>170</v>
      </c>
      <c r="M165" s="96">
        <v>3.15E-2</v>
      </c>
      <c r="N165" s="96">
        <v>3.4199999999999987E-2</v>
      </c>
      <c r="O165" s="89">
        <v>11999.999999999998</v>
      </c>
      <c r="P165" s="91">
        <v>99.05</v>
      </c>
      <c r="Q165" s="82"/>
      <c r="R165" s="89">
        <v>11.885860000000001</v>
      </c>
      <c r="S165" s="90">
        <v>5.0117148835402744E-5</v>
      </c>
      <c r="T165" s="90">
        <v>4.9179075949580618E-4</v>
      </c>
      <c r="U165" s="90">
        <f>R165/'סכום נכסי הקרן'!$C$42</f>
        <v>9.6571513415984403E-5</v>
      </c>
    </row>
    <row r="166" spans="2:21" s="140" customFormat="1">
      <c r="B166" s="88" t="s">
        <v>675</v>
      </c>
      <c r="C166" s="82" t="s">
        <v>676</v>
      </c>
      <c r="D166" s="95" t="s">
        <v>126</v>
      </c>
      <c r="E166" s="95" t="s">
        <v>296</v>
      </c>
      <c r="F166" s="95" t="s">
        <v>390</v>
      </c>
      <c r="G166" s="95" t="s">
        <v>304</v>
      </c>
      <c r="H166" s="82" t="s">
        <v>362</v>
      </c>
      <c r="I166" s="82" t="s">
        <v>166</v>
      </c>
      <c r="J166" s="82"/>
      <c r="K166" s="89">
        <v>2.33</v>
      </c>
      <c r="L166" s="95" t="s">
        <v>170</v>
      </c>
      <c r="M166" s="96">
        <v>6.4000000000000001E-2</v>
      </c>
      <c r="N166" s="96">
        <v>1.2199999999999999E-2</v>
      </c>
      <c r="O166" s="89">
        <v>7146.9999999999991</v>
      </c>
      <c r="P166" s="91">
        <v>112.76</v>
      </c>
      <c r="Q166" s="82"/>
      <c r="R166" s="89">
        <v>8.0589499999999994</v>
      </c>
      <c r="S166" s="90">
        <v>2.1962657029771122E-5</v>
      </c>
      <c r="T166" s="90">
        <v>3.3344807538021869E-4</v>
      </c>
      <c r="U166" s="90">
        <f>R166/'סכום נכסי הקרן'!$C$42</f>
        <v>6.5478223539882472E-5</v>
      </c>
    </row>
    <row r="167" spans="2:21" s="140" customFormat="1">
      <c r="B167" s="88" t="s">
        <v>677</v>
      </c>
      <c r="C167" s="82" t="s">
        <v>678</v>
      </c>
      <c r="D167" s="95" t="s">
        <v>126</v>
      </c>
      <c r="E167" s="95" t="s">
        <v>296</v>
      </c>
      <c r="F167" s="95" t="s">
        <v>395</v>
      </c>
      <c r="G167" s="95" t="s">
        <v>304</v>
      </c>
      <c r="H167" s="82" t="s">
        <v>362</v>
      </c>
      <c r="I167" s="82" t="s">
        <v>300</v>
      </c>
      <c r="J167" s="82"/>
      <c r="K167" s="89">
        <v>1.75</v>
      </c>
      <c r="L167" s="95" t="s">
        <v>170</v>
      </c>
      <c r="M167" s="96">
        <v>1.0500000000000001E-2</v>
      </c>
      <c r="N167" s="96">
        <v>6.9999999999999993E-3</v>
      </c>
      <c r="O167" s="89">
        <v>21799.999999999996</v>
      </c>
      <c r="P167" s="91">
        <v>100.6</v>
      </c>
      <c r="Q167" s="89">
        <v>5.7069999999999996E-2</v>
      </c>
      <c r="R167" s="89">
        <v>21.987869999999994</v>
      </c>
      <c r="S167" s="90">
        <v>7.2666666666666653E-5</v>
      </c>
      <c r="T167" s="90">
        <v>9.0977272885555164E-4</v>
      </c>
      <c r="U167" s="90">
        <f>R167/'סכום נכסי הקרן'!$C$42</f>
        <v>1.7864941053435935E-4</v>
      </c>
    </row>
    <row r="168" spans="2:21" s="140" customFormat="1">
      <c r="B168" s="88" t="s">
        <v>679</v>
      </c>
      <c r="C168" s="82" t="s">
        <v>680</v>
      </c>
      <c r="D168" s="95" t="s">
        <v>126</v>
      </c>
      <c r="E168" s="95" t="s">
        <v>296</v>
      </c>
      <c r="F168" s="95" t="s">
        <v>409</v>
      </c>
      <c r="G168" s="95" t="s">
        <v>410</v>
      </c>
      <c r="H168" s="82" t="s">
        <v>362</v>
      </c>
      <c r="I168" s="82" t="s">
        <v>166</v>
      </c>
      <c r="J168" s="82"/>
      <c r="K168" s="89">
        <v>3.7299999999999995</v>
      </c>
      <c r="L168" s="95" t="s">
        <v>170</v>
      </c>
      <c r="M168" s="96">
        <v>4.8000000000000001E-2</v>
      </c>
      <c r="N168" s="96">
        <v>1.8100000000000002E-2</v>
      </c>
      <c r="O168" s="89">
        <v>4195.4999999999991</v>
      </c>
      <c r="P168" s="91">
        <v>112.63</v>
      </c>
      <c r="Q168" s="82"/>
      <c r="R168" s="89">
        <v>4.7253899999999991</v>
      </c>
      <c r="S168" s="90">
        <v>1.975436763394685E-6</v>
      </c>
      <c r="T168" s="90">
        <v>1.9551829964461023E-4</v>
      </c>
      <c r="U168" s="90">
        <f>R168/'סכום נכסי הקרן'!$C$42</f>
        <v>3.8393356793766579E-5</v>
      </c>
    </row>
    <row r="169" spans="2:21" s="140" customFormat="1">
      <c r="B169" s="88" t="s">
        <v>681</v>
      </c>
      <c r="C169" s="82" t="s">
        <v>682</v>
      </c>
      <c r="D169" s="95" t="s">
        <v>126</v>
      </c>
      <c r="E169" s="95" t="s">
        <v>296</v>
      </c>
      <c r="F169" s="95" t="s">
        <v>683</v>
      </c>
      <c r="G169" s="95" t="s">
        <v>445</v>
      </c>
      <c r="H169" s="82" t="s">
        <v>362</v>
      </c>
      <c r="I169" s="82" t="s">
        <v>300</v>
      </c>
      <c r="J169" s="82"/>
      <c r="K169" s="89">
        <v>4.03</v>
      </c>
      <c r="L169" s="95" t="s">
        <v>170</v>
      </c>
      <c r="M169" s="96">
        <v>2.4500000000000001E-2</v>
      </c>
      <c r="N169" s="96">
        <v>2.1600000000000001E-2</v>
      </c>
      <c r="O169" s="89">
        <v>10099.999999999998</v>
      </c>
      <c r="P169" s="91">
        <v>101.81</v>
      </c>
      <c r="Q169" s="82"/>
      <c r="R169" s="89">
        <v>10.282819999999997</v>
      </c>
      <c r="S169" s="90">
        <v>6.4386081896546214E-6</v>
      </c>
      <c r="T169" s="90">
        <v>4.2546318546227732E-4</v>
      </c>
      <c r="U169" s="90">
        <f>R169/'סכום נכסי הקרן'!$C$42</f>
        <v>8.3546961648896462E-5</v>
      </c>
    </row>
    <row r="170" spans="2:21" s="140" customFormat="1">
      <c r="B170" s="88" t="s">
        <v>684</v>
      </c>
      <c r="C170" s="82" t="s">
        <v>685</v>
      </c>
      <c r="D170" s="95" t="s">
        <v>126</v>
      </c>
      <c r="E170" s="95" t="s">
        <v>296</v>
      </c>
      <c r="F170" s="95" t="s">
        <v>390</v>
      </c>
      <c r="G170" s="95" t="s">
        <v>304</v>
      </c>
      <c r="H170" s="82" t="s">
        <v>362</v>
      </c>
      <c r="I170" s="82" t="s">
        <v>166</v>
      </c>
      <c r="J170" s="82"/>
      <c r="K170" s="89">
        <v>0.69</v>
      </c>
      <c r="L170" s="95" t="s">
        <v>170</v>
      </c>
      <c r="M170" s="96">
        <v>6.0999999999999999E-2</v>
      </c>
      <c r="N170" s="96">
        <v>4.5000000000000005E-3</v>
      </c>
      <c r="O170" s="89">
        <v>471.39999999999992</v>
      </c>
      <c r="P170" s="91">
        <v>105.77</v>
      </c>
      <c r="Q170" s="82"/>
      <c r="R170" s="89">
        <v>0.49859999999999993</v>
      </c>
      <c r="S170" s="90">
        <v>3.1426666666666662E-6</v>
      </c>
      <c r="T170" s="90">
        <v>2.0630133005487941E-5</v>
      </c>
      <c r="U170" s="90">
        <f>R170/'סכום נכסי הקרן'!$C$42</f>
        <v>4.0510788945191862E-6</v>
      </c>
    </row>
    <row r="171" spans="2:21" s="140" customFormat="1">
      <c r="B171" s="88" t="s">
        <v>686</v>
      </c>
      <c r="C171" s="82" t="s">
        <v>687</v>
      </c>
      <c r="D171" s="95" t="s">
        <v>126</v>
      </c>
      <c r="E171" s="95" t="s">
        <v>296</v>
      </c>
      <c r="F171" s="95" t="s">
        <v>303</v>
      </c>
      <c r="G171" s="95" t="s">
        <v>304</v>
      </c>
      <c r="H171" s="82" t="s">
        <v>362</v>
      </c>
      <c r="I171" s="82" t="s">
        <v>300</v>
      </c>
      <c r="J171" s="82"/>
      <c r="K171" s="89">
        <v>2.4799999999999995</v>
      </c>
      <c r="L171" s="95" t="s">
        <v>170</v>
      </c>
      <c r="M171" s="96">
        <v>3.2500000000000001E-2</v>
      </c>
      <c r="N171" s="96">
        <v>1.9099999999999992E-2</v>
      </c>
      <c r="O171" s="89">
        <f>100000/50000</f>
        <v>2</v>
      </c>
      <c r="P171" s="91">
        <v>5166998</v>
      </c>
      <c r="Q171" s="82"/>
      <c r="R171" s="89">
        <v>103.33996</v>
      </c>
      <c r="S171" s="90">
        <f>540.102619497704%/50000</f>
        <v>1.0802052389954081E-4</v>
      </c>
      <c r="T171" s="90">
        <v>4.2758064973562058E-3</v>
      </c>
      <c r="U171" s="90">
        <f>R171/'סכום נכסי הקרן'!$C$42</f>
        <v>8.3962761916658044E-4</v>
      </c>
    </row>
    <row r="172" spans="2:21" s="140" customFormat="1">
      <c r="B172" s="88" t="s">
        <v>688</v>
      </c>
      <c r="C172" s="82" t="s">
        <v>689</v>
      </c>
      <c r="D172" s="95" t="s">
        <v>126</v>
      </c>
      <c r="E172" s="95" t="s">
        <v>296</v>
      </c>
      <c r="F172" s="95" t="s">
        <v>1054</v>
      </c>
      <c r="G172" s="95" t="s">
        <v>350</v>
      </c>
      <c r="H172" s="82" t="s">
        <v>362</v>
      </c>
      <c r="I172" s="82" t="s">
        <v>300</v>
      </c>
      <c r="J172" s="82"/>
      <c r="K172" s="89">
        <v>4.6099999999999994</v>
      </c>
      <c r="L172" s="95" t="s">
        <v>170</v>
      </c>
      <c r="M172" s="96">
        <v>3.3799999999999997E-2</v>
      </c>
      <c r="N172" s="96">
        <v>3.4500000000000003E-2</v>
      </c>
      <c r="O172" s="89">
        <v>42146.999999999993</v>
      </c>
      <c r="P172" s="91">
        <v>100.27</v>
      </c>
      <c r="Q172" s="82"/>
      <c r="R172" s="89">
        <v>42.260789999999993</v>
      </c>
      <c r="S172" s="90">
        <v>6.6527341289822556E-5</v>
      </c>
      <c r="T172" s="90">
        <v>1.7485874821841049E-3</v>
      </c>
      <c r="U172" s="90">
        <f>R172/'סכום נכסי הקרן'!$C$42</f>
        <v>3.4336501089993475E-4</v>
      </c>
    </row>
    <row r="173" spans="2:21" s="140" customFormat="1">
      <c r="B173" s="88" t="s">
        <v>691</v>
      </c>
      <c r="C173" s="82" t="s">
        <v>692</v>
      </c>
      <c r="D173" s="95" t="s">
        <v>126</v>
      </c>
      <c r="E173" s="95" t="s">
        <v>296</v>
      </c>
      <c r="F173" s="95" t="s">
        <v>693</v>
      </c>
      <c r="G173" s="95" t="s">
        <v>694</v>
      </c>
      <c r="H173" s="82" t="s">
        <v>362</v>
      </c>
      <c r="I173" s="82" t="s">
        <v>166</v>
      </c>
      <c r="J173" s="82"/>
      <c r="K173" s="89">
        <v>6.17</v>
      </c>
      <c r="L173" s="95" t="s">
        <v>170</v>
      </c>
      <c r="M173" s="96">
        <v>2.6099999999999998E-2</v>
      </c>
      <c r="N173" s="96">
        <v>2.3400000000000004E-2</v>
      </c>
      <c r="O173" s="89">
        <v>117999.99999999999</v>
      </c>
      <c r="P173" s="91">
        <v>101.72</v>
      </c>
      <c r="Q173" s="82"/>
      <c r="R173" s="89">
        <v>120.02959999999997</v>
      </c>
      <c r="S173" s="90">
        <v>2.9272261803171324E-4</v>
      </c>
      <c r="T173" s="90">
        <v>4.9663590304763645E-3</v>
      </c>
      <c r="U173" s="90">
        <f>R173/'סכום נכסי הקרן'!$C$42</f>
        <v>9.7522940087761743E-4</v>
      </c>
    </row>
    <row r="174" spans="2:21" s="140" customFormat="1">
      <c r="B174" s="88" t="s">
        <v>695</v>
      </c>
      <c r="C174" s="82" t="s">
        <v>696</v>
      </c>
      <c r="D174" s="95" t="s">
        <v>126</v>
      </c>
      <c r="E174" s="95" t="s">
        <v>296</v>
      </c>
      <c r="F174" s="95" t="s">
        <v>697</v>
      </c>
      <c r="G174" s="95" t="s">
        <v>656</v>
      </c>
      <c r="H174" s="82" t="s">
        <v>362</v>
      </c>
      <c r="I174" s="82" t="s">
        <v>300</v>
      </c>
      <c r="J174" s="82"/>
      <c r="K174" s="89">
        <v>4.33</v>
      </c>
      <c r="L174" s="95" t="s">
        <v>170</v>
      </c>
      <c r="M174" s="96">
        <v>1.0500000000000001E-2</v>
      </c>
      <c r="N174" s="96">
        <v>8.6000000000000017E-3</v>
      </c>
      <c r="O174" s="89">
        <v>34689.999999999993</v>
      </c>
      <c r="P174" s="91">
        <v>100.91</v>
      </c>
      <c r="Q174" s="82"/>
      <c r="R174" s="89">
        <v>35.005679999999991</v>
      </c>
      <c r="S174" s="90">
        <v>7.4869103167854404E-5</v>
      </c>
      <c r="T174" s="90">
        <v>1.4483991864170658E-3</v>
      </c>
      <c r="U174" s="90">
        <f>R174/'סכום נכסי הקרן'!$C$42</f>
        <v>2.8441791302906611E-4</v>
      </c>
    </row>
    <row r="175" spans="2:21" s="140" customFormat="1">
      <c r="B175" s="88" t="s">
        <v>698</v>
      </c>
      <c r="C175" s="82" t="s">
        <v>699</v>
      </c>
      <c r="D175" s="95" t="s">
        <v>126</v>
      </c>
      <c r="E175" s="95" t="s">
        <v>296</v>
      </c>
      <c r="F175" s="95" t="s">
        <v>449</v>
      </c>
      <c r="G175" s="95" t="s">
        <v>350</v>
      </c>
      <c r="H175" s="82" t="s">
        <v>446</v>
      </c>
      <c r="I175" s="82" t="s">
        <v>166</v>
      </c>
      <c r="J175" s="82"/>
      <c r="K175" s="89">
        <v>4.1099999999999994</v>
      </c>
      <c r="L175" s="95" t="s">
        <v>170</v>
      </c>
      <c r="M175" s="96">
        <v>3.5000000000000003E-2</v>
      </c>
      <c r="N175" s="96">
        <v>2.1499999999999998E-2</v>
      </c>
      <c r="O175" s="89">
        <v>17599.999999999996</v>
      </c>
      <c r="P175" s="91">
        <v>105.6</v>
      </c>
      <c r="Q175" s="89">
        <v>1.4272499999999997</v>
      </c>
      <c r="R175" s="89">
        <v>20.074449999999999</v>
      </c>
      <c r="S175" s="90">
        <v>1.1578236525636463E-4</v>
      </c>
      <c r="T175" s="90">
        <v>8.3060283496192821E-4</v>
      </c>
      <c r="U175" s="90">
        <f>R175/'סכום נכסי הקרן'!$C$42</f>
        <v>1.6310304996807197E-4</v>
      </c>
    </row>
    <row r="176" spans="2:21" s="140" customFormat="1">
      <c r="B176" s="88" t="s">
        <v>700</v>
      </c>
      <c r="C176" s="82" t="s">
        <v>701</v>
      </c>
      <c r="D176" s="95" t="s">
        <v>126</v>
      </c>
      <c r="E176" s="95" t="s">
        <v>296</v>
      </c>
      <c r="F176" s="95" t="s">
        <v>674</v>
      </c>
      <c r="G176" s="95" t="s">
        <v>350</v>
      </c>
      <c r="H176" s="82" t="s">
        <v>446</v>
      </c>
      <c r="I176" s="82" t="s">
        <v>166</v>
      </c>
      <c r="J176" s="82"/>
      <c r="K176" s="89">
        <v>4.5500000000000007</v>
      </c>
      <c r="L176" s="95" t="s">
        <v>170</v>
      </c>
      <c r="M176" s="96">
        <v>4.3499999999999997E-2</v>
      </c>
      <c r="N176" s="96">
        <v>3.8399999999999997E-2</v>
      </c>
      <c r="O176" s="89">
        <v>79460.999999999985</v>
      </c>
      <c r="P176" s="91">
        <v>102.97</v>
      </c>
      <c r="Q176" s="82"/>
      <c r="R176" s="89">
        <v>81.820989999999995</v>
      </c>
      <c r="S176" s="90">
        <v>4.2352726722283449E-5</v>
      </c>
      <c r="T176" s="90">
        <v>3.3854350307675469E-3</v>
      </c>
      <c r="U176" s="90">
        <f>R176/'סכום נכסי הקרן'!$C$42</f>
        <v>6.6478797777309547E-4</v>
      </c>
    </row>
    <row r="177" spans="2:21" s="140" customFormat="1">
      <c r="B177" s="88" t="s">
        <v>702</v>
      </c>
      <c r="C177" s="82" t="s">
        <v>703</v>
      </c>
      <c r="D177" s="95" t="s">
        <v>126</v>
      </c>
      <c r="E177" s="95" t="s">
        <v>296</v>
      </c>
      <c r="F177" s="95" t="s">
        <v>434</v>
      </c>
      <c r="G177" s="95" t="s">
        <v>403</v>
      </c>
      <c r="H177" s="82" t="s">
        <v>446</v>
      </c>
      <c r="I177" s="82" t="s">
        <v>166</v>
      </c>
      <c r="J177" s="82"/>
      <c r="K177" s="89">
        <v>6.2599999999999989</v>
      </c>
      <c r="L177" s="95" t="s">
        <v>170</v>
      </c>
      <c r="M177" s="96">
        <v>3.61E-2</v>
      </c>
      <c r="N177" s="96">
        <v>2.8399999999999995E-2</v>
      </c>
      <c r="O177" s="89">
        <v>129314.99999999999</v>
      </c>
      <c r="P177" s="91">
        <v>106.5</v>
      </c>
      <c r="Q177" s="82"/>
      <c r="R177" s="89">
        <v>137.72048000000001</v>
      </c>
      <c r="S177" s="90">
        <v>1.6848859934853419E-4</v>
      </c>
      <c r="T177" s="90">
        <v>5.6983389891288455E-3</v>
      </c>
      <c r="U177" s="90">
        <f>R177/'סכום נכסי הקרן'!$C$42</f>
        <v>1.1189661650041151E-3</v>
      </c>
    </row>
    <row r="178" spans="2:21" s="140" customFormat="1">
      <c r="B178" s="88" t="s">
        <v>704</v>
      </c>
      <c r="C178" s="82" t="s">
        <v>705</v>
      </c>
      <c r="D178" s="95" t="s">
        <v>126</v>
      </c>
      <c r="E178" s="95" t="s">
        <v>296</v>
      </c>
      <c r="F178" s="95" t="s">
        <v>402</v>
      </c>
      <c r="G178" s="95" t="s">
        <v>403</v>
      </c>
      <c r="H178" s="82" t="s">
        <v>446</v>
      </c>
      <c r="I178" s="82" t="s">
        <v>300</v>
      </c>
      <c r="J178" s="82"/>
      <c r="K178" s="89">
        <v>8.76</v>
      </c>
      <c r="L178" s="95" t="s">
        <v>170</v>
      </c>
      <c r="M178" s="96">
        <v>3.95E-2</v>
      </c>
      <c r="N178" s="96">
        <v>3.44E-2</v>
      </c>
      <c r="O178" s="89">
        <v>43919.999999999993</v>
      </c>
      <c r="P178" s="91">
        <v>104.66</v>
      </c>
      <c r="Q178" s="82"/>
      <c r="R178" s="89">
        <v>45.966669999999993</v>
      </c>
      <c r="S178" s="90">
        <v>1.8299239590348186E-4</v>
      </c>
      <c r="T178" s="90">
        <v>1.9019224145996236E-3</v>
      </c>
      <c r="U178" s="90">
        <f>R178/'סכום נכסי הקרן'!$C$42</f>
        <v>3.7347494321766597E-4</v>
      </c>
    </row>
    <row r="179" spans="2:21" s="140" customFormat="1">
      <c r="B179" s="88" t="s">
        <v>706</v>
      </c>
      <c r="C179" s="82" t="s">
        <v>707</v>
      </c>
      <c r="D179" s="95" t="s">
        <v>126</v>
      </c>
      <c r="E179" s="95" t="s">
        <v>296</v>
      </c>
      <c r="F179" s="95" t="s">
        <v>402</v>
      </c>
      <c r="G179" s="95" t="s">
        <v>403</v>
      </c>
      <c r="H179" s="82" t="s">
        <v>446</v>
      </c>
      <c r="I179" s="82" t="s">
        <v>300</v>
      </c>
      <c r="J179" s="82"/>
      <c r="K179" s="89">
        <v>9.42</v>
      </c>
      <c r="L179" s="95" t="s">
        <v>170</v>
      </c>
      <c r="M179" s="96">
        <v>3.95E-2</v>
      </c>
      <c r="N179" s="96">
        <v>3.5299999999999998E-2</v>
      </c>
      <c r="O179" s="89">
        <v>8107.9999999999991</v>
      </c>
      <c r="P179" s="91">
        <v>104.21</v>
      </c>
      <c r="Q179" s="82"/>
      <c r="R179" s="89">
        <v>8.449349999999999</v>
      </c>
      <c r="S179" s="90">
        <v>3.3781929553402344E-5</v>
      </c>
      <c r="T179" s="90">
        <v>3.4960131229426299E-4</v>
      </c>
      <c r="U179" s="90">
        <f>R179/'סכום נכסי הקרן'!$C$42</f>
        <v>6.8650187439642368E-5</v>
      </c>
    </row>
    <row r="180" spans="2:21" s="140" customFormat="1">
      <c r="B180" s="88" t="s">
        <v>708</v>
      </c>
      <c r="C180" s="82" t="s">
        <v>709</v>
      </c>
      <c r="D180" s="95" t="s">
        <v>126</v>
      </c>
      <c r="E180" s="95" t="s">
        <v>296</v>
      </c>
      <c r="F180" s="95" t="s">
        <v>710</v>
      </c>
      <c r="G180" s="95" t="s">
        <v>350</v>
      </c>
      <c r="H180" s="82" t="s">
        <v>446</v>
      </c>
      <c r="I180" s="82" t="s">
        <v>166</v>
      </c>
      <c r="J180" s="82"/>
      <c r="K180" s="89">
        <v>3.359999999999999</v>
      </c>
      <c r="L180" s="95" t="s">
        <v>170</v>
      </c>
      <c r="M180" s="96">
        <v>3.9E-2</v>
      </c>
      <c r="N180" s="96">
        <v>4.2899999999999994E-2</v>
      </c>
      <c r="O180" s="89">
        <v>88768.999999999985</v>
      </c>
      <c r="P180" s="91">
        <v>99.2</v>
      </c>
      <c r="Q180" s="82"/>
      <c r="R180" s="89">
        <v>88.058850000000007</v>
      </c>
      <c r="S180" s="90">
        <v>9.8835934064098771E-5</v>
      </c>
      <c r="T180" s="90">
        <v>3.6435334693347616E-3</v>
      </c>
      <c r="U180" s="90">
        <f>R180/'סכום נכסי הקרן'!$C$42</f>
        <v>7.1547001345894691E-4</v>
      </c>
    </row>
    <row r="181" spans="2:21" s="140" customFormat="1">
      <c r="B181" s="88" t="s">
        <v>711</v>
      </c>
      <c r="C181" s="82" t="s">
        <v>712</v>
      </c>
      <c r="D181" s="95" t="s">
        <v>126</v>
      </c>
      <c r="E181" s="95" t="s">
        <v>296</v>
      </c>
      <c r="F181" s="95" t="s">
        <v>485</v>
      </c>
      <c r="G181" s="95" t="s">
        <v>403</v>
      </c>
      <c r="H181" s="82" t="s">
        <v>446</v>
      </c>
      <c r="I181" s="82" t="s">
        <v>166</v>
      </c>
      <c r="J181" s="82"/>
      <c r="K181" s="89">
        <v>5.42</v>
      </c>
      <c r="L181" s="95" t="s">
        <v>170</v>
      </c>
      <c r="M181" s="96">
        <v>3.9199999999999999E-2</v>
      </c>
      <c r="N181" s="96">
        <v>2.6499999999999999E-2</v>
      </c>
      <c r="O181" s="89">
        <v>0.97999999999999987</v>
      </c>
      <c r="P181" s="91">
        <v>108.81</v>
      </c>
      <c r="Q181" s="82"/>
      <c r="R181" s="89">
        <v>1.0699999999999998E-3</v>
      </c>
      <c r="S181" s="90">
        <v>1.0209886086842373E-9</v>
      </c>
      <c r="T181" s="90">
        <v>4.4272447484701357E-8</v>
      </c>
      <c r="U181" s="90">
        <f>R181/'סכום נכסי הקרן'!$C$42</f>
        <v>8.693651057231306E-9</v>
      </c>
    </row>
    <row r="182" spans="2:21" s="140" customFormat="1">
      <c r="B182" s="88" t="s">
        <v>713</v>
      </c>
      <c r="C182" s="82" t="s">
        <v>714</v>
      </c>
      <c r="D182" s="95" t="s">
        <v>126</v>
      </c>
      <c r="E182" s="95" t="s">
        <v>296</v>
      </c>
      <c r="F182" s="95" t="s">
        <v>518</v>
      </c>
      <c r="G182" s="95" t="s">
        <v>519</v>
      </c>
      <c r="H182" s="82" t="s">
        <v>446</v>
      </c>
      <c r="I182" s="82" t="s">
        <v>300</v>
      </c>
      <c r="J182" s="82"/>
      <c r="K182" s="89">
        <v>0.89999999999999991</v>
      </c>
      <c r="L182" s="95" t="s">
        <v>170</v>
      </c>
      <c r="M182" s="96">
        <v>2.3E-2</v>
      </c>
      <c r="N182" s="96">
        <v>7.7999999999999988E-3</v>
      </c>
      <c r="O182" s="89">
        <v>263183.99999999994</v>
      </c>
      <c r="P182" s="91">
        <v>101.35</v>
      </c>
      <c r="Q182" s="82"/>
      <c r="R182" s="89">
        <v>266.73698999999999</v>
      </c>
      <c r="S182" s="90">
        <v>8.8438547482102482E-5</v>
      </c>
      <c r="T182" s="90">
        <v>1.1036541478506834E-2</v>
      </c>
      <c r="U182" s="90">
        <f>R182/'סכום נכסי הקרן'!$C$42</f>
        <v>2.1672133786132678E-3</v>
      </c>
    </row>
    <row r="183" spans="2:21" s="140" customFormat="1">
      <c r="B183" s="88" t="s">
        <v>715</v>
      </c>
      <c r="C183" s="82" t="s">
        <v>716</v>
      </c>
      <c r="D183" s="95" t="s">
        <v>126</v>
      </c>
      <c r="E183" s="95" t="s">
        <v>296</v>
      </c>
      <c r="F183" s="95" t="s">
        <v>518</v>
      </c>
      <c r="G183" s="95" t="s">
        <v>519</v>
      </c>
      <c r="H183" s="82" t="s">
        <v>446</v>
      </c>
      <c r="I183" s="82" t="s">
        <v>300</v>
      </c>
      <c r="J183" s="82"/>
      <c r="K183" s="89">
        <v>5.6399999999999988</v>
      </c>
      <c r="L183" s="95" t="s">
        <v>170</v>
      </c>
      <c r="M183" s="96">
        <v>1.7500000000000002E-2</v>
      </c>
      <c r="N183" s="96">
        <v>1.4099999999999996E-2</v>
      </c>
      <c r="O183" s="89">
        <v>519568.99999999994</v>
      </c>
      <c r="P183" s="91">
        <v>102.1</v>
      </c>
      <c r="Q183" s="82"/>
      <c r="R183" s="89">
        <v>530.47996999999998</v>
      </c>
      <c r="S183" s="90">
        <v>3.5966338040063734E-4</v>
      </c>
      <c r="T183" s="90">
        <v>2.1949202442533601E-2</v>
      </c>
      <c r="U183" s="90">
        <f>R183/'סכום נכסי הקרן'!$C$42</f>
        <v>4.3101007028322732E-3</v>
      </c>
    </row>
    <row r="184" spans="2:21" s="140" customFormat="1">
      <c r="B184" s="88" t="s">
        <v>717</v>
      </c>
      <c r="C184" s="82" t="s">
        <v>718</v>
      </c>
      <c r="D184" s="95" t="s">
        <v>126</v>
      </c>
      <c r="E184" s="95" t="s">
        <v>296</v>
      </c>
      <c r="F184" s="95" t="s">
        <v>518</v>
      </c>
      <c r="G184" s="95" t="s">
        <v>519</v>
      </c>
      <c r="H184" s="82" t="s">
        <v>446</v>
      </c>
      <c r="I184" s="82" t="s">
        <v>300</v>
      </c>
      <c r="J184" s="82"/>
      <c r="K184" s="89">
        <v>4.1799999999999988</v>
      </c>
      <c r="L184" s="95" t="s">
        <v>170</v>
      </c>
      <c r="M184" s="96">
        <v>2.9600000000000001E-2</v>
      </c>
      <c r="N184" s="96">
        <v>2.0999999999999998E-2</v>
      </c>
      <c r="O184" s="89">
        <v>101999.99999999999</v>
      </c>
      <c r="P184" s="91">
        <v>103.88</v>
      </c>
      <c r="Q184" s="82"/>
      <c r="R184" s="89">
        <v>105.9576</v>
      </c>
      <c r="S184" s="90">
        <v>2.4975881134394726E-4</v>
      </c>
      <c r="T184" s="90">
        <v>4.3841142818738252E-3</v>
      </c>
      <c r="U184" s="90">
        <f>R184/'סכום נכסי הקרן'!$C$42</f>
        <v>8.6089570211373085E-4</v>
      </c>
    </row>
    <row r="185" spans="2:21" s="140" customFormat="1">
      <c r="B185" s="88" t="s">
        <v>719</v>
      </c>
      <c r="C185" s="82" t="s">
        <v>720</v>
      </c>
      <c r="D185" s="95" t="s">
        <v>126</v>
      </c>
      <c r="E185" s="95" t="s">
        <v>296</v>
      </c>
      <c r="F185" s="95" t="s">
        <v>390</v>
      </c>
      <c r="G185" s="95" t="s">
        <v>304</v>
      </c>
      <c r="H185" s="82" t="s">
        <v>529</v>
      </c>
      <c r="I185" s="82" t="s">
        <v>166</v>
      </c>
      <c r="J185" s="82"/>
      <c r="K185" s="89">
        <v>3.34</v>
      </c>
      <c r="L185" s="95" t="s">
        <v>170</v>
      </c>
      <c r="M185" s="96">
        <v>3.6000000000000004E-2</v>
      </c>
      <c r="N185" s="96">
        <v>2.6000000000000002E-2</v>
      </c>
      <c r="O185" s="89">
        <f>200000/50000</f>
        <v>4</v>
      </c>
      <c r="P185" s="91">
        <v>5250001</v>
      </c>
      <c r="Q185" s="82"/>
      <c r="R185" s="89">
        <v>210.00003999999996</v>
      </c>
      <c r="S185" s="90">
        <f>1275.42886295517%/50000</f>
        <v>2.5508577259103401E-4</v>
      </c>
      <c r="T185" s="90">
        <v>8.6889866754067142E-3</v>
      </c>
      <c r="U185" s="90">
        <f>R185/'סכום נכסי הקרן'!$C$42</f>
        <v>1.7062309063220714E-3</v>
      </c>
    </row>
    <row r="186" spans="2:21" s="140" customFormat="1">
      <c r="B186" s="88" t="s">
        <v>721</v>
      </c>
      <c r="C186" s="82" t="s">
        <v>722</v>
      </c>
      <c r="D186" s="95" t="s">
        <v>29</v>
      </c>
      <c r="E186" s="95" t="s">
        <v>296</v>
      </c>
      <c r="F186" s="95" t="s">
        <v>723</v>
      </c>
      <c r="G186" s="95" t="s">
        <v>694</v>
      </c>
      <c r="H186" s="82" t="s">
        <v>529</v>
      </c>
      <c r="I186" s="82" t="s">
        <v>166</v>
      </c>
      <c r="J186" s="82"/>
      <c r="K186" s="89">
        <v>1.1299999999999997</v>
      </c>
      <c r="L186" s="95" t="s">
        <v>170</v>
      </c>
      <c r="M186" s="96">
        <v>5.5500000000000001E-2</v>
      </c>
      <c r="N186" s="96">
        <v>1.3499999999999998E-2</v>
      </c>
      <c r="O186" s="89">
        <v>525.99999999999989</v>
      </c>
      <c r="P186" s="91">
        <v>106.69</v>
      </c>
      <c r="Q186" s="82"/>
      <c r="R186" s="89">
        <v>0.56119000000000008</v>
      </c>
      <c r="S186" s="90">
        <v>2.1916666666666663E-5</v>
      </c>
      <c r="T186" s="90">
        <v>2.3219864302747254E-5</v>
      </c>
      <c r="U186" s="90">
        <f>R186/'סכום נכסי הקרן'!$C$42</f>
        <v>4.5596168568295685E-6</v>
      </c>
    </row>
    <row r="187" spans="2:21" s="140" customFormat="1">
      <c r="B187" s="88" t="s">
        <v>724</v>
      </c>
      <c r="C187" s="82" t="s">
        <v>725</v>
      </c>
      <c r="D187" s="95" t="s">
        <v>126</v>
      </c>
      <c r="E187" s="95" t="s">
        <v>296</v>
      </c>
      <c r="F187" s="95" t="s">
        <v>726</v>
      </c>
      <c r="G187" s="95" t="s">
        <v>350</v>
      </c>
      <c r="H187" s="82" t="s">
        <v>529</v>
      </c>
      <c r="I187" s="82" t="s">
        <v>166</v>
      </c>
      <c r="J187" s="82"/>
      <c r="K187" s="89">
        <v>3.09</v>
      </c>
      <c r="L187" s="95" t="s">
        <v>170</v>
      </c>
      <c r="M187" s="96">
        <v>6.7500000000000004E-2</v>
      </c>
      <c r="N187" s="96">
        <v>4.3400000000000001E-2</v>
      </c>
      <c r="O187" s="89">
        <v>60926.939999999988</v>
      </c>
      <c r="P187" s="91">
        <v>107.05</v>
      </c>
      <c r="Q187" s="82"/>
      <c r="R187" s="89">
        <v>65.222289999999987</v>
      </c>
      <c r="S187" s="90">
        <v>7.6182100043487109E-5</v>
      </c>
      <c r="T187" s="90">
        <v>2.6986452419223948E-3</v>
      </c>
      <c r="U187" s="90">
        <f>R187/'סכום נכסי הקרן'!$C$42</f>
        <v>5.2992507515284748E-4</v>
      </c>
    </row>
    <row r="188" spans="2:21" s="140" customFormat="1">
      <c r="B188" s="88" t="s">
        <v>727</v>
      </c>
      <c r="C188" s="82" t="s">
        <v>728</v>
      </c>
      <c r="D188" s="95" t="s">
        <v>126</v>
      </c>
      <c r="E188" s="95" t="s">
        <v>296</v>
      </c>
      <c r="F188" s="95" t="s">
        <v>490</v>
      </c>
      <c r="G188" s="95" t="s">
        <v>350</v>
      </c>
      <c r="H188" s="82" t="s">
        <v>529</v>
      </c>
      <c r="I188" s="82" t="s">
        <v>300</v>
      </c>
      <c r="J188" s="82"/>
      <c r="K188" s="89">
        <v>3.0099999999999993</v>
      </c>
      <c r="L188" s="95" t="s">
        <v>170</v>
      </c>
      <c r="M188" s="96">
        <v>5.74E-2</v>
      </c>
      <c r="N188" s="96">
        <v>2.2099999999999995E-2</v>
      </c>
      <c r="O188" s="89">
        <v>0.34999999999999992</v>
      </c>
      <c r="P188" s="91">
        <v>112.35</v>
      </c>
      <c r="Q188" s="82"/>
      <c r="R188" s="89">
        <v>4.0000000000000002E-4</v>
      </c>
      <c r="S188" s="90">
        <v>1.889734264811788E-9</v>
      </c>
      <c r="T188" s="90">
        <v>1.6550447657832286E-8</v>
      </c>
      <c r="U188" s="90">
        <f>R188/'סכום נכסי הקרן'!$C$42</f>
        <v>3.249963012049087E-9</v>
      </c>
    </row>
    <row r="189" spans="2:21" s="140" customFormat="1">
      <c r="B189" s="88" t="s">
        <v>729</v>
      </c>
      <c r="C189" s="82" t="s">
        <v>730</v>
      </c>
      <c r="D189" s="95" t="s">
        <v>126</v>
      </c>
      <c r="E189" s="95" t="s">
        <v>296</v>
      </c>
      <c r="F189" s="95" t="s">
        <v>493</v>
      </c>
      <c r="G189" s="95" t="s">
        <v>350</v>
      </c>
      <c r="H189" s="82" t="s">
        <v>529</v>
      </c>
      <c r="I189" s="82" t="s">
        <v>300</v>
      </c>
      <c r="J189" s="82"/>
      <c r="K189" s="89">
        <v>3.83</v>
      </c>
      <c r="L189" s="95" t="s">
        <v>170</v>
      </c>
      <c r="M189" s="96">
        <v>3.7000000000000005E-2</v>
      </c>
      <c r="N189" s="96">
        <v>2.2099999999999995E-2</v>
      </c>
      <c r="O189" s="89">
        <v>15518.999999999998</v>
      </c>
      <c r="P189" s="91">
        <v>105.79</v>
      </c>
      <c r="Q189" s="82"/>
      <c r="R189" s="89">
        <v>16.417549999999999</v>
      </c>
      <c r="S189" s="90">
        <v>6.537565881857839E-5</v>
      </c>
      <c r="T189" s="90">
        <v>6.7929450486211098E-4</v>
      </c>
      <c r="U189" s="90">
        <f>R189/'סכום נכסי הקרן'!$C$42</f>
        <v>1.3339107562116621E-4</v>
      </c>
    </row>
    <row r="190" spans="2:21" s="140" customFormat="1">
      <c r="B190" s="88" t="s">
        <v>731</v>
      </c>
      <c r="C190" s="82" t="s">
        <v>732</v>
      </c>
      <c r="D190" s="95" t="s">
        <v>126</v>
      </c>
      <c r="E190" s="95" t="s">
        <v>296</v>
      </c>
      <c r="F190" s="95" t="s">
        <v>733</v>
      </c>
      <c r="G190" s="95" t="s">
        <v>350</v>
      </c>
      <c r="H190" s="82" t="s">
        <v>529</v>
      </c>
      <c r="I190" s="82" t="s">
        <v>166</v>
      </c>
      <c r="J190" s="82"/>
      <c r="K190" s="89">
        <v>2.54</v>
      </c>
      <c r="L190" s="95" t="s">
        <v>170</v>
      </c>
      <c r="M190" s="96">
        <v>4.4500000000000005E-2</v>
      </c>
      <c r="N190" s="96">
        <v>3.6799999999999999E-2</v>
      </c>
      <c r="O190" s="89">
        <v>10086.199999999999</v>
      </c>
      <c r="P190" s="91">
        <v>101.99</v>
      </c>
      <c r="Q190" s="82"/>
      <c r="R190" s="89">
        <v>10.286919999999999</v>
      </c>
      <c r="S190" s="90">
        <v>8.0049206349206337E-6</v>
      </c>
      <c r="T190" s="90">
        <v>4.2563282755077016E-4</v>
      </c>
      <c r="U190" s="90">
        <f>R190/'סכום נכסי הקרן'!$C$42</f>
        <v>8.3580273769769966E-5</v>
      </c>
    </row>
    <row r="191" spans="2:21" s="140" customFormat="1">
      <c r="B191" s="88" t="s">
        <v>734</v>
      </c>
      <c r="C191" s="82" t="s">
        <v>735</v>
      </c>
      <c r="D191" s="95" t="s">
        <v>126</v>
      </c>
      <c r="E191" s="95" t="s">
        <v>296</v>
      </c>
      <c r="F191" s="95" t="s">
        <v>736</v>
      </c>
      <c r="G191" s="95" t="s">
        <v>606</v>
      </c>
      <c r="H191" s="82" t="s">
        <v>529</v>
      </c>
      <c r="I191" s="82" t="s">
        <v>300</v>
      </c>
      <c r="J191" s="82"/>
      <c r="K191" s="89">
        <v>3.34</v>
      </c>
      <c r="L191" s="95" t="s">
        <v>170</v>
      </c>
      <c r="M191" s="96">
        <v>2.9500000000000002E-2</v>
      </c>
      <c r="N191" s="96">
        <v>2.1799999999999996E-2</v>
      </c>
      <c r="O191" s="89">
        <v>61941.19999999999</v>
      </c>
      <c r="P191" s="91">
        <v>102.58</v>
      </c>
      <c r="Q191" s="82"/>
      <c r="R191" s="89">
        <v>63.539279999999991</v>
      </c>
      <c r="S191" s="90">
        <v>2.6648372659421516E-4</v>
      </c>
      <c r="T191" s="90">
        <v>2.6290088196408742E-3</v>
      </c>
      <c r="U191" s="90">
        <f>R191/'סכום נכסי הקרן'!$C$42</f>
        <v>5.1625077453057574E-4</v>
      </c>
    </row>
    <row r="192" spans="2:21" s="140" customFormat="1">
      <c r="B192" s="88" t="s">
        <v>737</v>
      </c>
      <c r="C192" s="82" t="s">
        <v>738</v>
      </c>
      <c r="D192" s="95" t="s">
        <v>126</v>
      </c>
      <c r="E192" s="95" t="s">
        <v>296</v>
      </c>
      <c r="F192" s="95" t="s">
        <v>506</v>
      </c>
      <c r="G192" s="95" t="s">
        <v>403</v>
      </c>
      <c r="H192" s="82" t="s">
        <v>529</v>
      </c>
      <c r="I192" s="82" t="s">
        <v>166</v>
      </c>
      <c r="J192" s="82"/>
      <c r="K192" s="89">
        <v>9.25</v>
      </c>
      <c r="L192" s="95" t="s">
        <v>170</v>
      </c>
      <c r="M192" s="96">
        <v>3.4300000000000004E-2</v>
      </c>
      <c r="N192" s="96">
        <v>3.6500000000000005E-2</v>
      </c>
      <c r="O192" s="89">
        <v>61515.999999999993</v>
      </c>
      <c r="P192" s="91">
        <v>98.23</v>
      </c>
      <c r="Q192" s="82"/>
      <c r="R192" s="89">
        <v>60.42716999999999</v>
      </c>
      <c r="S192" s="90">
        <v>2.4230345044903102E-4</v>
      </c>
      <c r="T192" s="90">
        <v>2.5002417854898327E-3</v>
      </c>
      <c r="U192" s="90">
        <f>R192/'סכום נכסי הקרן'!$C$42</f>
        <v>4.9096516855700548E-4</v>
      </c>
    </row>
    <row r="193" spans="2:21" s="140" customFormat="1">
      <c r="B193" s="88" t="s">
        <v>739</v>
      </c>
      <c r="C193" s="82" t="s">
        <v>740</v>
      </c>
      <c r="D193" s="95" t="s">
        <v>126</v>
      </c>
      <c r="E193" s="95" t="s">
        <v>296</v>
      </c>
      <c r="F193" s="95" t="s">
        <v>552</v>
      </c>
      <c r="G193" s="95" t="s">
        <v>350</v>
      </c>
      <c r="H193" s="82" t="s">
        <v>529</v>
      </c>
      <c r="I193" s="82" t="s">
        <v>166</v>
      </c>
      <c r="J193" s="82"/>
      <c r="K193" s="89">
        <v>3.64</v>
      </c>
      <c r="L193" s="95" t="s">
        <v>170</v>
      </c>
      <c r="M193" s="96">
        <v>7.0499999999999993E-2</v>
      </c>
      <c r="N193" s="96">
        <v>2.6000000000000002E-2</v>
      </c>
      <c r="O193" s="89">
        <v>71.109999999999985</v>
      </c>
      <c r="P193" s="91">
        <v>116.57</v>
      </c>
      <c r="Q193" s="82"/>
      <c r="R193" s="89">
        <v>8.2889999999999991E-2</v>
      </c>
      <c r="S193" s="90">
        <v>1.3456108194149214E-7</v>
      </c>
      <c r="T193" s="90">
        <v>3.429666515894295E-6</v>
      </c>
      <c r="U193" s="90">
        <f>R193/'סכום נכסי הקרן'!$C$42</f>
        <v>6.7347358517187197E-7</v>
      </c>
    </row>
    <row r="194" spans="2:21" s="140" customFormat="1">
      <c r="B194" s="88" t="s">
        <v>741</v>
      </c>
      <c r="C194" s="82" t="s">
        <v>742</v>
      </c>
      <c r="D194" s="95" t="s">
        <v>126</v>
      </c>
      <c r="E194" s="95" t="s">
        <v>296</v>
      </c>
      <c r="F194" s="95" t="s">
        <v>555</v>
      </c>
      <c r="G194" s="95" t="s">
        <v>379</v>
      </c>
      <c r="H194" s="82" t="s">
        <v>529</v>
      </c>
      <c r="I194" s="82" t="s">
        <v>300</v>
      </c>
      <c r="J194" s="82"/>
      <c r="K194" s="89">
        <v>3.9300000000000006</v>
      </c>
      <c r="L194" s="95" t="s">
        <v>170</v>
      </c>
      <c r="M194" s="96">
        <v>4.1399999999999999E-2</v>
      </c>
      <c r="N194" s="96">
        <v>2.6200000000000001E-2</v>
      </c>
      <c r="O194" s="89">
        <v>14993.139999999998</v>
      </c>
      <c r="P194" s="91">
        <v>105.99</v>
      </c>
      <c r="Q194" s="89">
        <v>2.0107399999999997</v>
      </c>
      <c r="R194" s="89">
        <v>18.001759999999994</v>
      </c>
      <c r="S194" s="90">
        <v>2.0719948855136362E-5</v>
      </c>
      <c r="T194" s="90">
        <v>7.4484296657214709E-4</v>
      </c>
      <c r="U194" s="90">
        <f>R194/'סכום נכסי הקרן'!$C$42</f>
        <v>1.4626263537946188E-4</v>
      </c>
    </row>
    <row r="195" spans="2:21" s="140" customFormat="1">
      <c r="B195" s="88" t="s">
        <v>743</v>
      </c>
      <c r="C195" s="82" t="s">
        <v>744</v>
      </c>
      <c r="D195" s="95" t="s">
        <v>126</v>
      </c>
      <c r="E195" s="95" t="s">
        <v>296</v>
      </c>
      <c r="F195" s="95" t="s">
        <v>555</v>
      </c>
      <c r="G195" s="95" t="s">
        <v>379</v>
      </c>
      <c r="H195" s="82" t="s">
        <v>529</v>
      </c>
      <c r="I195" s="82" t="s">
        <v>300</v>
      </c>
      <c r="J195" s="82"/>
      <c r="K195" s="89">
        <v>5.12</v>
      </c>
      <c r="L195" s="95" t="s">
        <v>170</v>
      </c>
      <c r="M195" s="96">
        <v>3.5499999999999997E-2</v>
      </c>
      <c r="N195" s="96">
        <v>3.1199999999999995E-2</v>
      </c>
      <c r="O195" s="89">
        <v>12017.999999999998</v>
      </c>
      <c r="P195" s="91">
        <v>104.03</v>
      </c>
      <c r="Q195" s="82"/>
      <c r="R195" s="89">
        <v>12.502329999999999</v>
      </c>
      <c r="S195" s="90">
        <v>3.953666632672195E-5</v>
      </c>
      <c r="T195" s="90">
        <v>5.1729789566486574E-4</v>
      </c>
      <c r="U195" s="90">
        <f>R195/'סכום נכסי הקרן'!$C$42</f>
        <v>1.0158027516107914E-4</v>
      </c>
    </row>
    <row r="196" spans="2:21" s="140" customFormat="1">
      <c r="B196" s="88" t="s">
        <v>745</v>
      </c>
      <c r="C196" s="82" t="s">
        <v>746</v>
      </c>
      <c r="D196" s="95" t="s">
        <v>126</v>
      </c>
      <c r="E196" s="95" t="s">
        <v>296</v>
      </c>
      <c r="F196" s="95" t="s">
        <v>747</v>
      </c>
      <c r="G196" s="95" t="s">
        <v>350</v>
      </c>
      <c r="H196" s="82" t="s">
        <v>529</v>
      </c>
      <c r="I196" s="82" t="s">
        <v>300</v>
      </c>
      <c r="J196" s="82"/>
      <c r="K196" s="89">
        <v>5.6</v>
      </c>
      <c r="L196" s="95" t="s">
        <v>170</v>
      </c>
      <c r="M196" s="96">
        <v>3.9E-2</v>
      </c>
      <c r="N196" s="96">
        <v>3.9800000000000002E-2</v>
      </c>
      <c r="O196" s="89">
        <v>61999.999999999993</v>
      </c>
      <c r="P196" s="91">
        <v>100</v>
      </c>
      <c r="Q196" s="82"/>
      <c r="R196" s="89">
        <v>62.000009999999989</v>
      </c>
      <c r="S196" s="90">
        <v>1.4730689728907788E-4</v>
      </c>
      <c r="T196" s="90">
        <v>2.5653198007251953E-3</v>
      </c>
      <c r="U196" s="90">
        <f>R196/'סכום נכסי הקרן'!$C$42</f>
        <v>5.0374434811668368E-4</v>
      </c>
    </row>
    <row r="197" spans="2:21" s="140" customFormat="1">
      <c r="B197" s="88" t="s">
        <v>748</v>
      </c>
      <c r="C197" s="82" t="s">
        <v>749</v>
      </c>
      <c r="D197" s="95" t="s">
        <v>126</v>
      </c>
      <c r="E197" s="95" t="s">
        <v>296</v>
      </c>
      <c r="F197" s="95" t="s">
        <v>562</v>
      </c>
      <c r="G197" s="95" t="s">
        <v>379</v>
      </c>
      <c r="H197" s="82" t="s">
        <v>529</v>
      </c>
      <c r="I197" s="82" t="s">
        <v>300</v>
      </c>
      <c r="J197" s="82"/>
      <c r="K197" s="89">
        <v>1.98</v>
      </c>
      <c r="L197" s="95" t="s">
        <v>170</v>
      </c>
      <c r="M197" s="96">
        <v>1.3899999999999999E-2</v>
      </c>
      <c r="N197" s="96">
        <v>9.5000000000000015E-3</v>
      </c>
      <c r="O197" s="89">
        <v>11388.399999999998</v>
      </c>
      <c r="P197" s="91">
        <v>100.89</v>
      </c>
      <c r="Q197" s="82"/>
      <c r="R197" s="89">
        <v>11.489759999999999</v>
      </c>
      <c r="S197" s="90">
        <v>2.6065565365783986E-5</v>
      </c>
      <c r="T197" s="90">
        <v>4.7540167870263763E-4</v>
      </c>
      <c r="U197" s="90">
        <f>R197/'סכום נכסי הקרן'!$C$42</f>
        <v>9.3353237543302776E-5</v>
      </c>
    </row>
    <row r="198" spans="2:21" s="140" customFormat="1">
      <c r="B198" s="88" t="s">
        <v>750</v>
      </c>
      <c r="C198" s="82" t="s">
        <v>751</v>
      </c>
      <c r="D198" s="95" t="s">
        <v>126</v>
      </c>
      <c r="E198" s="95" t="s">
        <v>296</v>
      </c>
      <c r="F198" s="95" t="s">
        <v>562</v>
      </c>
      <c r="G198" s="95" t="s">
        <v>379</v>
      </c>
      <c r="H198" s="82" t="s">
        <v>529</v>
      </c>
      <c r="I198" s="82" t="s">
        <v>300</v>
      </c>
      <c r="J198" s="82"/>
      <c r="K198" s="89">
        <v>3.8200000000000003</v>
      </c>
      <c r="L198" s="95" t="s">
        <v>170</v>
      </c>
      <c r="M198" s="96">
        <v>2.1600000000000001E-2</v>
      </c>
      <c r="N198" s="96">
        <v>2.5800000000000003E-2</v>
      </c>
      <c r="O198" s="89">
        <v>8493.9999999999982</v>
      </c>
      <c r="P198" s="91">
        <v>98.51</v>
      </c>
      <c r="Q198" s="82"/>
      <c r="R198" s="89">
        <v>8.3674399999999984</v>
      </c>
      <c r="S198" s="90">
        <v>1.3188765171970999E-5</v>
      </c>
      <c r="T198" s="90">
        <v>3.462121943751304E-4</v>
      </c>
      <c r="U198" s="90">
        <f>R198/'סכום נכסי הקרן'!$C$42</f>
        <v>6.7984676263850019E-5</v>
      </c>
    </row>
    <row r="199" spans="2:21" s="140" customFormat="1">
      <c r="B199" s="88" t="s">
        <v>752</v>
      </c>
      <c r="C199" s="82" t="s">
        <v>753</v>
      </c>
      <c r="D199" s="95" t="s">
        <v>126</v>
      </c>
      <c r="E199" s="95" t="s">
        <v>296</v>
      </c>
      <c r="F199" s="95" t="s">
        <v>754</v>
      </c>
      <c r="G199" s="95" t="s">
        <v>157</v>
      </c>
      <c r="H199" s="82" t="s">
        <v>529</v>
      </c>
      <c r="I199" s="82" t="s">
        <v>166</v>
      </c>
      <c r="J199" s="82"/>
      <c r="K199" s="89">
        <v>2.9299999999999993</v>
      </c>
      <c r="L199" s="95" t="s">
        <v>170</v>
      </c>
      <c r="M199" s="96">
        <v>2.4E-2</v>
      </c>
      <c r="N199" s="96">
        <v>2.0999999999999991E-2</v>
      </c>
      <c r="O199" s="89">
        <v>33351.37999999999</v>
      </c>
      <c r="P199" s="91">
        <v>101.09</v>
      </c>
      <c r="Q199" s="82"/>
      <c r="R199" s="89">
        <v>33.714910000000003</v>
      </c>
      <c r="S199" s="90">
        <v>8.9315269932195595E-5</v>
      </c>
      <c r="T199" s="90">
        <v>1.3949921331088159E-3</v>
      </c>
      <c r="U199" s="90">
        <f>R199/'סכום נכסי הקרן'!$C$42</f>
        <v>2.7393052613640975E-4</v>
      </c>
    </row>
    <row r="200" spans="2:21" s="140" customFormat="1">
      <c r="B200" s="88" t="s">
        <v>755</v>
      </c>
      <c r="C200" s="82" t="s">
        <v>756</v>
      </c>
      <c r="D200" s="95" t="s">
        <v>126</v>
      </c>
      <c r="E200" s="95" t="s">
        <v>296</v>
      </c>
      <c r="F200" s="95" t="s">
        <v>757</v>
      </c>
      <c r="G200" s="95" t="s">
        <v>350</v>
      </c>
      <c r="H200" s="82" t="s">
        <v>529</v>
      </c>
      <c r="I200" s="82" t="s">
        <v>300</v>
      </c>
      <c r="J200" s="82"/>
      <c r="K200" s="89">
        <v>1.9100000000000001</v>
      </c>
      <c r="L200" s="95" t="s">
        <v>170</v>
      </c>
      <c r="M200" s="96">
        <v>5.0999999999999997E-2</v>
      </c>
      <c r="N200" s="96">
        <v>2.6000000000000002E-2</v>
      </c>
      <c r="O200" s="89">
        <v>151199.99999999997</v>
      </c>
      <c r="P200" s="91">
        <v>106.11</v>
      </c>
      <c r="Q200" s="82"/>
      <c r="R200" s="89">
        <v>160.43830999999997</v>
      </c>
      <c r="S200" s="90">
        <v>1.7851239669421483E-4</v>
      </c>
      <c r="T200" s="90">
        <v>6.638314629915174E-3</v>
      </c>
      <c r="U200" s="90">
        <f>R200/'סכום נכסי הקרן'!$C$42</f>
        <v>1.3035464330391625E-3</v>
      </c>
    </row>
    <row r="201" spans="2:21" s="140" customFormat="1">
      <c r="B201" s="88" t="s">
        <v>758</v>
      </c>
      <c r="C201" s="82" t="s">
        <v>759</v>
      </c>
      <c r="D201" s="95" t="s">
        <v>126</v>
      </c>
      <c r="E201" s="95" t="s">
        <v>296</v>
      </c>
      <c r="F201" s="95" t="s">
        <v>760</v>
      </c>
      <c r="G201" s="95" t="s">
        <v>350</v>
      </c>
      <c r="H201" s="82" t="s">
        <v>529</v>
      </c>
      <c r="I201" s="82" t="s">
        <v>300</v>
      </c>
      <c r="J201" s="82"/>
      <c r="K201" s="89">
        <v>3.5200000000000009</v>
      </c>
      <c r="L201" s="95" t="s">
        <v>170</v>
      </c>
      <c r="M201" s="96">
        <v>3.3500000000000002E-2</v>
      </c>
      <c r="N201" s="96">
        <v>2.2400000000000003E-2</v>
      </c>
      <c r="O201" s="89">
        <v>71851.999999999985</v>
      </c>
      <c r="P201" s="91">
        <v>104.76</v>
      </c>
      <c r="Q201" s="82"/>
      <c r="R201" s="89">
        <v>75.272149999999982</v>
      </c>
      <c r="S201" s="90">
        <v>1.3070235690627671E-4</v>
      </c>
      <c r="T201" s="90">
        <v>3.1144694466687505E-3</v>
      </c>
      <c r="U201" s="90">
        <f>R201/'סכום נכסי הקרן'!$C$42</f>
        <v>6.1157925834352659E-4</v>
      </c>
    </row>
    <row r="202" spans="2:21" s="140" customFormat="1">
      <c r="B202" s="88" t="s">
        <v>761</v>
      </c>
      <c r="C202" s="82" t="s">
        <v>762</v>
      </c>
      <c r="D202" s="95" t="s">
        <v>126</v>
      </c>
      <c r="E202" s="95" t="s">
        <v>296</v>
      </c>
      <c r="F202" s="95" t="s">
        <v>763</v>
      </c>
      <c r="G202" s="95" t="s">
        <v>764</v>
      </c>
      <c r="H202" s="82" t="s">
        <v>574</v>
      </c>
      <c r="I202" s="82" t="s">
        <v>300</v>
      </c>
      <c r="J202" s="82"/>
      <c r="K202" s="89">
        <v>0.51</v>
      </c>
      <c r="L202" s="95" t="s">
        <v>170</v>
      </c>
      <c r="M202" s="96">
        <v>6.3E-2</v>
      </c>
      <c r="N202" s="96">
        <v>1.2E-2</v>
      </c>
      <c r="O202" s="89">
        <v>3749.9999999999995</v>
      </c>
      <c r="P202" s="91">
        <v>102.53</v>
      </c>
      <c r="Q202" s="82"/>
      <c r="R202" s="89">
        <v>3.8448799999999994</v>
      </c>
      <c r="S202" s="90">
        <v>3.9999999999999996E-5</v>
      </c>
      <c r="T202" s="90">
        <v>1.5908621297661547E-4</v>
      </c>
      <c r="U202" s="90">
        <f>R202/'סכום נכסי הקרן'!$C$42</f>
        <v>3.1239294464418225E-5</v>
      </c>
    </row>
    <row r="203" spans="2:21" s="140" customFormat="1">
      <c r="B203" s="88" t="s">
        <v>765</v>
      </c>
      <c r="C203" s="82" t="s">
        <v>766</v>
      </c>
      <c r="D203" s="95" t="s">
        <v>126</v>
      </c>
      <c r="E203" s="95" t="s">
        <v>296</v>
      </c>
      <c r="F203" s="95" t="s">
        <v>528</v>
      </c>
      <c r="G203" s="95" t="s">
        <v>304</v>
      </c>
      <c r="H203" s="82" t="s">
        <v>574</v>
      </c>
      <c r="I203" s="82" t="s">
        <v>166</v>
      </c>
      <c r="J203" s="82"/>
      <c r="K203" s="89">
        <v>2.1400000000000006</v>
      </c>
      <c r="L203" s="95" t="s">
        <v>170</v>
      </c>
      <c r="M203" s="96">
        <v>2.6800000000000001E-2</v>
      </c>
      <c r="N203" s="96">
        <v>1.3300000000000001E-2</v>
      </c>
      <c r="O203" s="89">
        <v>2594.9999999999995</v>
      </c>
      <c r="P203" s="91">
        <v>103.11</v>
      </c>
      <c r="Q203" s="82"/>
      <c r="R203" s="89">
        <v>2.6756999999999995</v>
      </c>
      <c r="S203" s="90">
        <v>2.688339134758826E-5</v>
      </c>
      <c r="T203" s="90">
        <v>1.1071008199515459E-4</v>
      </c>
      <c r="U203" s="90">
        <f>R203/'סכום נכסי הקרן'!$C$42</f>
        <v>2.1739815078349351E-5</v>
      </c>
    </row>
    <row r="204" spans="2:21" s="140" customFormat="1">
      <c r="B204" s="88" t="s">
        <v>767</v>
      </c>
      <c r="C204" s="82" t="s">
        <v>768</v>
      </c>
      <c r="D204" s="95" t="s">
        <v>126</v>
      </c>
      <c r="E204" s="95" t="s">
        <v>296</v>
      </c>
      <c r="F204" s="95" t="s">
        <v>769</v>
      </c>
      <c r="G204" s="95" t="s">
        <v>350</v>
      </c>
      <c r="H204" s="82" t="s">
        <v>574</v>
      </c>
      <c r="I204" s="82" t="s">
        <v>166</v>
      </c>
      <c r="J204" s="82"/>
      <c r="K204" s="89">
        <v>4.7099999999999982</v>
      </c>
      <c r="L204" s="95" t="s">
        <v>170</v>
      </c>
      <c r="M204" s="96">
        <v>3.95E-2</v>
      </c>
      <c r="N204" s="96">
        <v>4.2099999999999992E-2</v>
      </c>
      <c r="O204" s="89">
        <v>53408.999999999993</v>
      </c>
      <c r="P204" s="91">
        <v>100.3</v>
      </c>
      <c r="Q204" s="82"/>
      <c r="R204" s="89">
        <v>53.569230000000005</v>
      </c>
      <c r="S204" s="90">
        <v>8.6426525559493171E-5</v>
      </c>
      <c r="T204" s="90">
        <v>2.2164868429634479E-3</v>
      </c>
      <c r="U204" s="90">
        <f>R204/'סכום נכסי הקרן'!$C$42</f>
        <v>4.352450402098758E-4</v>
      </c>
    </row>
    <row r="205" spans="2:21" s="140" customFormat="1">
      <c r="B205" s="88" t="s">
        <v>770</v>
      </c>
      <c r="C205" s="82" t="s">
        <v>771</v>
      </c>
      <c r="D205" s="95" t="s">
        <v>126</v>
      </c>
      <c r="E205" s="95" t="s">
        <v>296</v>
      </c>
      <c r="F205" s="95" t="s">
        <v>769</v>
      </c>
      <c r="G205" s="95" t="s">
        <v>350</v>
      </c>
      <c r="H205" s="82" t="s">
        <v>574</v>
      </c>
      <c r="I205" s="82" t="s">
        <v>166</v>
      </c>
      <c r="J205" s="82"/>
      <c r="K205" s="89">
        <v>5.3899999999999988</v>
      </c>
      <c r="L205" s="95" t="s">
        <v>170</v>
      </c>
      <c r="M205" s="96">
        <v>0.03</v>
      </c>
      <c r="N205" s="96">
        <v>4.0899999999999992E-2</v>
      </c>
      <c r="O205" s="89">
        <v>90268.999999999985</v>
      </c>
      <c r="P205" s="91">
        <v>95.68</v>
      </c>
      <c r="Q205" s="82"/>
      <c r="R205" s="89">
        <v>86.369380000000007</v>
      </c>
      <c r="S205" s="90">
        <v>1.4022151112215729E-4</v>
      </c>
      <c r="T205" s="90">
        <v>3.5736297573235667E-3</v>
      </c>
      <c r="U205" s="90">
        <f>R205/'סכום נכסי הקרן'!$C$42</f>
        <v>7.017432259340305E-4</v>
      </c>
    </row>
    <row r="206" spans="2:21" s="140" customFormat="1">
      <c r="B206" s="88" t="s">
        <v>772</v>
      </c>
      <c r="C206" s="82" t="s">
        <v>773</v>
      </c>
      <c r="D206" s="95" t="s">
        <v>126</v>
      </c>
      <c r="E206" s="95" t="s">
        <v>296</v>
      </c>
      <c r="F206" s="95" t="s">
        <v>577</v>
      </c>
      <c r="G206" s="95" t="s">
        <v>350</v>
      </c>
      <c r="H206" s="82" t="s">
        <v>574</v>
      </c>
      <c r="I206" s="82" t="s">
        <v>166</v>
      </c>
      <c r="J206" s="82"/>
      <c r="K206" s="89">
        <v>1.9100000000000001</v>
      </c>
      <c r="L206" s="95" t="s">
        <v>170</v>
      </c>
      <c r="M206" s="96">
        <v>0.05</v>
      </c>
      <c r="N206" s="96">
        <v>2.29E-2</v>
      </c>
      <c r="O206" s="89">
        <v>0.93999999999999984</v>
      </c>
      <c r="P206" s="91">
        <v>105.16</v>
      </c>
      <c r="Q206" s="82"/>
      <c r="R206" s="89">
        <v>9.8999999999999978E-4</v>
      </c>
      <c r="S206" s="90">
        <v>5.6969696969696957E-9</v>
      </c>
      <c r="T206" s="90">
        <v>4.0962357953134899E-8</v>
      </c>
      <c r="U206" s="90">
        <f>R206/'סכום נכסי הקרן'!$C$42</f>
        <v>8.0436584548214888E-9</v>
      </c>
    </row>
    <row r="207" spans="2:21" s="140" customFormat="1">
      <c r="B207" s="88" t="s">
        <v>774</v>
      </c>
      <c r="C207" s="82" t="s">
        <v>775</v>
      </c>
      <c r="D207" s="95" t="s">
        <v>126</v>
      </c>
      <c r="E207" s="95" t="s">
        <v>296</v>
      </c>
      <c r="F207" s="95" t="s">
        <v>577</v>
      </c>
      <c r="G207" s="95" t="s">
        <v>350</v>
      </c>
      <c r="H207" s="82" t="s">
        <v>574</v>
      </c>
      <c r="I207" s="82" t="s">
        <v>166</v>
      </c>
      <c r="J207" s="82"/>
      <c r="K207" s="89">
        <v>2.8</v>
      </c>
      <c r="L207" s="95" t="s">
        <v>170</v>
      </c>
      <c r="M207" s="96">
        <v>4.6500000000000007E-2</v>
      </c>
      <c r="N207" s="96">
        <v>2.4699999999999996E-2</v>
      </c>
      <c r="O207" s="89">
        <v>9.9600000000000009</v>
      </c>
      <c r="P207" s="91">
        <v>106.15</v>
      </c>
      <c r="Q207" s="82"/>
      <c r="R207" s="89">
        <v>1.0569999999999998E-2</v>
      </c>
      <c r="S207" s="90">
        <v>6.1866863540774646E-8</v>
      </c>
      <c r="T207" s="90">
        <v>4.3734557935821805E-7</v>
      </c>
      <c r="U207" s="90">
        <f>R207/'סכום נכסי הקרן'!$C$42</f>
        <v>8.5880272593397103E-8</v>
      </c>
    </row>
    <row r="208" spans="2:21" s="140" customFormat="1">
      <c r="B208" s="88" t="s">
        <v>776</v>
      </c>
      <c r="C208" s="82" t="s">
        <v>777</v>
      </c>
      <c r="D208" s="95" t="s">
        <v>126</v>
      </c>
      <c r="E208" s="95" t="s">
        <v>296</v>
      </c>
      <c r="F208" s="95" t="s">
        <v>778</v>
      </c>
      <c r="G208" s="95" t="s">
        <v>157</v>
      </c>
      <c r="H208" s="82" t="s">
        <v>574</v>
      </c>
      <c r="I208" s="82" t="s">
        <v>300</v>
      </c>
      <c r="J208" s="82"/>
      <c r="K208" s="89">
        <v>2.4899999999999998</v>
      </c>
      <c r="L208" s="95" t="s">
        <v>170</v>
      </c>
      <c r="M208" s="96">
        <v>3.4000000000000002E-2</v>
      </c>
      <c r="N208" s="96">
        <v>2.69E-2</v>
      </c>
      <c r="O208" s="89">
        <v>14929.119999999997</v>
      </c>
      <c r="P208" s="91">
        <v>102.28</v>
      </c>
      <c r="Q208" s="82"/>
      <c r="R208" s="89">
        <v>15.269499999999999</v>
      </c>
      <c r="S208" s="90">
        <v>2.872667059140117E-5</v>
      </c>
      <c r="T208" s="90">
        <v>6.3179265127817521E-4</v>
      </c>
      <c r="U208" s="90">
        <f>R208/'סכום נכסי הקרן'!$C$42</f>
        <v>1.2406327553120882E-4</v>
      </c>
    </row>
    <row r="209" spans="2:21" s="140" customFormat="1">
      <c r="B209" s="88" t="s">
        <v>779</v>
      </c>
      <c r="C209" s="82" t="s">
        <v>780</v>
      </c>
      <c r="D209" s="95" t="s">
        <v>126</v>
      </c>
      <c r="E209" s="95" t="s">
        <v>296</v>
      </c>
      <c r="F209" s="95" t="s">
        <v>781</v>
      </c>
      <c r="G209" s="95" t="s">
        <v>410</v>
      </c>
      <c r="H209" s="82" t="s">
        <v>602</v>
      </c>
      <c r="I209" s="82" t="s">
        <v>166</v>
      </c>
      <c r="J209" s="82"/>
      <c r="K209" s="89">
        <v>6.05</v>
      </c>
      <c r="L209" s="95" t="s">
        <v>170</v>
      </c>
      <c r="M209" s="96">
        <v>4.4500000000000005E-2</v>
      </c>
      <c r="N209" s="96">
        <v>3.5400000000000001E-2</v>
      </c>
      <c r="O209" s="89">
        <v>57899.999999999993</v>
      </c>
      <c r="P209" s="91">
        <v>105.64</v>
      </c>
      <c r="Q209" s="82"/>
      <c r="R209" s="89">
        <v>61.165549999999989</v>
      </c>
      <c r="S209" s="90">
        <v>1.8749999999999998E-4</v>
      </c>
      <c r="T209" s="90">
        <v>2.5307930843438083E-3</v>
      </c>
      <c r="U209" s="90">
        <f>R209/'סכום נכסי הקרן'!$C$42</f>
        <v>4.969644377790975E-4</v>
      </c>
    </row>
    <row r="210" spans="2:21" s="140" customFormat="1">
      <c r="B210" s="88" t="s">
        <v>783</v>
      </c>
      <c r="C210" s="82" t="s">
        <v>784</v>
      </c>
      <c r="D210" s="95" t="s">
        <v>126</v>
      </c>
      <c r="E210" s="95" t="s">
        <v>296</v>
      </c>
      <c r="F210" s="95" t="s">
        <v>605</v>
      </c>
      <c r="G210" s="95" t="s">
        <v>606</v>
      </c>
      <c r="H210" s="82" t="s">
        <v>602</v>
      </c>
      <c r="I210" s="82" t="s">
        <v>166</v>
      </c>
      <c r="J210" s="82"/>
      <c r="K210" s="89">
        <v>1.7</v>
      </c>
      <c r="L210" s="95" t="s">
        <v>170</v>
      </c>
      <c r="M210" s="96">
        <v>3.3000000000000002E-2</v>
      </c>
      <c r="N210" s="96">
        <v>2.75E-2</v>
      </c>
      <c r="O210" s="89">
        <v>20655.199999999997</v>
      </c>
      <c r="P210" s="91">
        <v>101.37</v>
      </c>
      <c r="Q210" s="82"/>
      <c r="R210" s="89">
        <v>20.938179999999996</v>
      </c>
      <c r="S210" s="90">
        <v>3.8845934586437948E-5</v>
      </c>
      <c r="T210" s="90">
        <v>8.6634063035067677E-4</v>
      </c>
      <c r="U210" s="90">
        <f>R210/'סכום נכסי הקרן'!$C$42</f>
        <v>1.7012077634906485E-4</v>
      </c>
    </row>
    <row r="211" spans="2:21" s="140" customFormat="1">
      <c r="B211" s="88" t="s">
        <v>785</v>
      </c>
      <c r="C211" s="82" t="s">
        <v>786</v>
      </c>
      <c r="D211" s="95" t="s">
        <v>126</v>
      </c>
      <c r="E211" s="95" t="s">
        <v>296</v>
      </c>
      <c r="F211" s="95" t="s">
        <v>612</v>
      </c>
      <c r="G211" s="95" t="s">
        <v>445</v>
      </c>
      <c r="H211" s="82" t="s">
        <v>602</v>
      </c>
      <c r="I211" s="82" t="s">
        <v>300</v>
      </c>
      <c r="J211" s="82"/>
      <c r="K211" s="89">
        <v>1.93</v>
      </c>
      <c r="L211" s="95" t="s">
        <v>170</v>
      </c>
      <c r="M211" s="96">
        <v>0.06</v>
      </c>
      <c r="N211" s="96">
        <v>2.3E-2</v>
      </c>
      <c r="O211" s="89">
        <v>49059.999999999993</v>
      </c>
      <c r="P211" s="91">
        <v>107.14</v>
      </c>
      <c r="Q211" s="82"/>
      <c r="R211" s="89">
        <v>52.562889999999989</v>
      </c>
      <c r="S211" s="90">
        <v>8.9673135025441857E-5</v>
      </c>
      <c r="T211" s="90">
        <v>2.1748483992234898E-3</v>
      </c>
      <c r="U211" s="90">
        <f>R211/'סכום נכסי הקרן'!$C$42</f>
        <v>4.2706862076601196E-4</v>
      </c>
    </row>
    <row r="212" spans="2:21" s="140" customFormat="1">
      <c r="B212" s="88" t="s">
        <v>787</v>
      </c>
      <c r="C212" s="82" t="s">
        <v>788</v>
      </c>
      <c r="D212" s="95" t="s">
        <v>126</v>
      </c>
      <c r="E212" s="95" t="s">
        <v>296</v>
      </c>
      <c r="F212" s="95" t="s">
        <v>612</v>
      </c>
      <c r="G212" s="95" t="s">
        <v>445</v>
      </c>
      <c r="H212" s="82" t="s">
        <v>602</v>
      </c>
      <c r="I212" s="82" t="s">
        <v>300</v>
      </c>
      <c r="J212" s="82"/>
      <c r="K212" s="89">
        <v>3.879999999999999</v>
      </c>
      <c r="L212" s="95" t="s">
        <v>170</v>
      </c>
      <c r="M212" s="96">
        <v>5.9000000000000004E-2</v>
      </c>
      <c r="N212" s="96">
        <v>3.429999999999999E-2</v>
      </c>
      <c r="O212" s="89">
        <v>1303.9999999999998</v>
      </c>
      <c r="P212" s="91">
        <v>109.81</v>
      </c>
      <c r="Q212" s="82"/>
      <c r="R212" s="89">
        <v>1.4319200000000001</v>
      </c>
      <c r="S212" s="90">
        <v>1.4662410369832312E-6</v>
      </c>
      <c r="T212" s="90">
        <v>5.9247292525508018E-5</v>
      </c>
      <c r="U212" s="90">
        <f>R212/'סכום נכסי הקרן'!$C$42</f>
        <v>1.1634217590533322E-5</v>
      </c>
    </row>
    <row r="213" spans="2:21" s="140" customFormat="1">
      <c r="B213" s="88" t="s">
        <v>789</v>
      </c>
      <c r="C213" s="82" t="s">
        <v>790</v>
      </c>
      <c r="D213" s="95" t="s">
        <v>126</v>
      </c>
      <c r="E213" s="95" t="s">
        <v>296</v>
      </c>
      <c r="F213" s="95" t="s">
        <v>615</v>
      </c>
      <c r="G213" s="95" t="s">
        <v>350</v>
      </c>
      <c r="H213" s="82" t="s">
        <v>602</v>
      </c>
      <c r="I213" s="82" t="s">
        <v>300</v>
      </c>
      <c r="J213" s="82"/>
      <c r="K213" s="89">
        <v>4.4000000000000004</v>
      </c>
      <c r="L213" s="95" t="s">
        <v>170</v>
      </c>
      <c r="M213" s="96">
        <v>6.9000000000000006E-2</v>
      </c>
      <c r="N213" s="96">
        <v>7.2399999999999992E-2</v>
      </c>
      <c r="O213" s="89">
        <v>75637.999999999985</v>
      </c>
      <c r="P213" s="91">
        <v>99.9</v>
      </c>
      <c r="Q213" s="82"/>
      <c r="R213" s="89">
        <v>75.562349999999995</v>
      </c>
      <c r="S213" s="90">
        <v>1.1433261634225715E-4</v>
      </c>
      <c r="T213" s="90">
        <v>3.1264767964445084E-3</v>
      </c>
      <c r="U213" s="90">
        <f>R213/'סכום נכסי הקרן'!$C$42</f>
        <v>6.1393710650876822E-4</v>
      </c>
    </row>
    <row r="214" spans="2:21" s="140" customFormat="1">
      <c r="B214" s="88" t="s">
        <v>791</v>
      </c>
      <c r="C214" s="82" t="s">
        <v>792</v>
      </c>
      <c r="D214" s="95" t="s">
        <v>126</v>
      </c>
      <c r="E214" s="95" t="s">
        <v>296</v>
      </c>
      <c r="F214" s="95" t="s">
        <v>793</v>
      </c>
      <c r="G214" s="95" t="s">
        <v>350</v>
      </c>
      <c r="H214" s="82" t="s">
        <v>602</v>
      </c>
      <c r="I214" s="82" t="s">
        <v>166</v>
      </c>
      <c r="J214" s="82"/>
      <c r="K214" s="89">
        <v>3.97</v>
      </c>
      <c r="L214" s="95" t="s">
        <v>170</v>
      </c>
      <c r="M214" s="96">
        <v>4.5999999999999999E-2</v>
      </c>
      <c r="N214" s="96">
        <v>5.8200000000000002E-2</v>
      </c>
      <c r="O214" s="89">
        <v>23300.999999999996</v>
      </c>
      <c r="P214" s="91">
        <v>96.74</v>
      </c>
      <c r="Q214" s="82"/>
      <c r="R214" s="89">
        <v>22.541389999999996</v>
      </c>
      <c r="S214" s="90">
        <v>9.4336032388663948E-5</v>
      </c>
      <c r="T214" s="90">
        <v>9.326752383244601E-4</v>
      </c>
      <c r="U214" s="90">
        <f>R214/'סכום נכסי הקרן'!$C$42</f>
        <v>1.8314670935043288E-4</v>
      </c>
    </row>
    <row r="215" spans="2:21" s="140" customFormat="1">
      <c r="B215" s="88" t="s">
        <v>794</v>
      </c>
      <c r="C215" s="82" t="s">
        <v>795</v>
      </c>
      <c r="D215" s="95" t="s">
        <v>126</v>
      </c>
      <c r="E215" s="95" t="s">
        <v>296</v>
      </c>
      <c r="F215" s="95" t="s">
        <v>628</v>
      </c>
      <c r="G215" s="95" t="s">
        <v>606</v>
      </c>
      <c r="H215" s="82" t="s">
        <v>629</v>
      </c>
      <c r="I215" s="82" t="s">
        <v>166</v>
      </c>
      <c r="J215" s="82"/>
      <c r="K215" s="89">
        <v>1.3799999999999997</v>
      </c>
      <c r="L215" s="95" t="s">
        <v>170</v>
      </c>
      <c r="M215" s="96">
        <v>4.2999999999999997E-2</v>
      </c>
      <c r="N215" s="96">
        <v>3.6199999999999989E-2</v>
      </c>
      <c r="O215" s="89">
        <v>42378.429999999993</v>
      </c>
      <c r="P215" s="91">
        <v>101.32</v>
      </c>
      <c r="Q215" s="82"/>
      <c r="R215" s="89">
        <v>42.937830000000005</v>
      </c>
      <c r="S215" s="90">
        <v>9.7845895903066641E-5</v>
      </c>
      <c r="T215" s="90">
        <v>1.7766007698897524E-3</v>
      </c>
      <c r="U215" s="90">
        <f>R215/'סכום נכסי הקרן'!$C$42</f>
        <v>3.4886589829412915E-4</v>
      </c>
    </row>
    <row r="216" spans="2:21" s="140" customFormat="1">
      <c r="B216" s="88" t="s">
        <v>796</v>
      </c>
      <c r="C216" s="82" t="s">
        <v>797</v>
      </c>
      <c r="D216" s="95" t="s">
        <v>126</v>
      </c>
      <c r="E216" s="95" t="s">
        <v>296</v>
      </c>
      <c r="F216" s="95" t="s">
        <v>628</v>
      </c>
      <c r="G216" s="95" t="s">
        <v>606</v>
      </c>
      <c r="H216" s="82" t="s">
        <v>629</v>
      </c>
      <c r="I216" s="82" t="s">
        <v>166</v>
      </c>
      <c r="J216" s="82"/>
      <c r="K216" s="89">
        <v>2.3099999999999992</v>
      </c>
      <c r="L216" s="95" t="s">
        <v>170</v>
      </c>
      <c r="M216" s="96">
        <v>4.2500000000000003E-2</v>
      </c>
      <c r="N216" s="96">
        <v>0.04</v>
      </c>
      <c r="O216" s="89">
        <v>27438.869999999995</v>
      </c>
      <c r="P216" s="91">
        <v>101.29</v>
      </c>
      <c r="Q216" s="82"/>
      <c r="R216" s="89">
        <v>27.792830000000002</v>
      </c>
      <c r="S216" s="90">
        <v>5.5853773521534093E-5</v>
      </c>
      <c r="T216" s="90">
        <v>1.1499594454450772E-3</v>
      </c>
      <c r="U216" s="90">
        <f>R216/'סכום נכסי הקרן'!$C$42</f>
        <v>2.2581417375042059E-4</v>
      </c>
    </row>
    <row r="217" spans="2:21" s="140" customFormat="1">
      <c r="B217" s="88" t="s">
        <v>798</v>
      </c>
      <c r="C217" s="82" t="s">
        <v>799</v>
      </c>
      <c r="D217" s="95" t="s">
        <v>126</v>
      </c>
      <c r="E217" s="95" t="s">
        <v>296</v>
      </c>
      <c r="F217" s="95" t="s">
        <v>628</v>
      </c>
      <c r="G217" s="95" t="s">
        <v>606</v>
      </c>
      <c r="H217" s="82" t="s">
        <v>629</v>
      </c>
      <c r="I217" s="82" t="s">
        <v>166</v>
      </c>
      <c r="J217" s="82"/>
      <c r="K217" s="89">
        <v>2.21</v>
      </c>
      <c r="L217" s="95" t="s">
        <v>170</v>
      </c>
      <c r="M217" s="96">
        <v>3.7000000000000005E-2</v>
      </c>
      <c r="N217" s="96">
        <v>3.9299999999999988E-2</v>
      </c>
      <c r="O217" s="89">
        <v>66999.999999999985</v>
      </c>
      <c r="P217" s="91">
        <v>100.16</v>
      </c>
      <c r="Q217" s="82"/>
      <c r="R217" s="89">
        <v>67.107199999999992</v>
      </c>
      <c r="S217" s="90">
        <v>2.0320385759776944E-4</v>
      </c>
      <c r="T217" s="90">
        <v>2.7766355026592063E-3</v>
      </c>
      <c r="U217" s="90">
        <f>R217/'סכום נכסי הקרן'!$C$42</f>
        <v>5.452397946054512E-4</v>
      </c>
    </row>
    <row r="218" spans="2:21" s="140" customFormat="1">
      <c r="B218" s="88" t="s">
        <v>800</v>
      </c>
      <c r="C218" s="82" t="s">
        <v>801</v>
      </c>
      <c r="D218" s="95" t="s">
        <v>126</v>
      </c>
      <c r="E218" s="95" t="s">
        <v>296</v>
      </c>
      <c r="F218" s="95" t="s">
        <v>802</v>
      </c>
      <c r="G218" s="95" t="s">
        <v>606</v>
      </c>
      <c r="H218" s="82" t="s">
        <v>629</v>
      </c>
      <c r="I218" s="82" t="s">
        <v>300</v>
      </c>
      <c r="J218" s="82"/>
      <c r="K218" s="89">
        <v>1.2</v>
      </c>
      <c r="L218" s="95" t="s">
        <v>170</v>
      </c>
      <c r="M218" s="96">
        <v>4.7E-2</v>
      </c>
      <c r="N218" s="96">
        <v>3.1599999999999996E-2</v>
      </c>
      <c r="O218" s="89">
        <v>3999.9999999999995</v>
      </c>
      <c r="P218" s="91">
        <v>102.2</v>
      </c>
      <c r="Q218" s="82"/>
      <c r="R218" s="89">
        <v>4.0879999999999992</v>
      </c>
      <c r="S218" s="90">
        <v>3.6316095293434049E-5</v>
      </c>
      <c r="T218" s="90">
        <v>1.6914557506304592E-4</v>
      </c>
      <c r="U218" s="90">
        <f>R218/'סכום נכסי הקרן'!$C$42</f>
        <v>3.3214621983141665E-5</v>
      </c>
    </row>
    <row r="219" spans="2:21" s="140" customFormat="1">
      <c r="B219" s="85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9"/>
      <c r="P219" s="91"/>
      <c r="Q219" s="82"/>
      <c r="R219" s="82"/>
      <c r="S219" s="82"/>
      <c r="T219" s="90"/>
      <c r="U219" s="82"/>
    </row>
    <row r="220" spans="2:21" s="140" customFormat="1">
      <c r="B220" s="101" t="s">
        <v>48</v>
      </c>
      <c r="C220" s="84"/>
      <c r="D220" s="84"/>
      <c r="E220" s="84"/>
      <c r="F220" s="84"/>
      <c r="G220" s="84"/>
      <c r="H220" s="84"/>
      <c r="I220" s="84"/>
      <c r="J220" s="84"/>
      <c r="K220" s="92">
        <v>4.574195949284432</v>
      </c>
      <c r="L220" s="84"/>
      <c r="M220" s="84"/>
      <c r="N220" s="106">
        <v>5.6043990617337114E-2</v>
      </c>
      <c r="O220" s="92"/>
      <c r="P220" s="94"/>
      <c r="Q220" s="84"/>
      <c r="R220" s="92">
        <v>657.22066999999981</v>
      </c>
      <c r="S220" s="84"/>
      <c r="T220" s="93">
        <v>2.7193240746201157E-2</v>
      </c>
      <c r="U220" s="93">
        <f>R220/'סכום נכסי הקרן'!$C$42</f>
        <v>5.3398571706352958E-3</v>
      </c>
    </row>
    <row r="221" spans="2:21" s="140" customFormat="1">
      <c r="B221" s="88" t="s">
        <v>803</v>
      </c>
      <c r="C221" s="82" t="s">
        <v>804</v>
      </c>
      <c r="D221" s="95" t="s">
        <v>126</v>
      </c>
      <c r="E221" s="95" t="s">
        <v>296</v>
      </c>
      <c r="F221" s="95" t="s">
        <v>805</v>
      </c>
      <c r="G221" s="95" t="s">
        <v>410</v>
      </c>
      <c r="H221" s="82" t="s">
        <v>362</v>
      </c>
      <c r="I221" s="82" t="s">
        <v>300</v>
      </c>
      <c r="J221" s="82"/>
      <c r="K221" s="89">
        <v>3.8499999999999988</v>
      </c>
      <c r="L221" s="95" t="s">
        <v>170</v>
      </c>
      <c r="M221" s="96">
        <v>3.49E-2</v>
      </c>
      <c r="N221" s="96">
        <v>4.9000000000000002E-2</v>
      </c>
      <c r="O221" s="89">
        <v>294544.59999999992</v>
      </c>
      <c r="P221" s="91">
        <v>96.99</v>
      </c>
      <c r="Q221" s="82"/>
      <c r="R221" s="89">
        <v>285.67879999999997</v>
      </c>
      <c r="S221" s="90">
        <v>1.3493324043513705E-4</v>
      </c>
      <c r="T221" s="90">
        <v>1.1820280065880843E-2</v>
      </c>
      <c r="U221" s="90">
        <f>R221/'סכום נכסי הקרן'!$C$42</f>
        <v>2.3211138333164216E-3</v>
      </c>
    </row>
    <row r="222" spans="2:21" s="140" customFormat="1">
      <c r="B222" s="88" t="s">
        <v>806</v>
      </c>
      <c r="C222" s="82" t="s">
        <v>807</v>
      </c>
      <c r="D222" s="95" t="s">
        <v>126</v>
      </c>
      <c r="E222" s="95" t="s">
        <v>296</v>
      </c>
      <c r="F222" s="95" t="s">
        <v>808</v>
      </c>
      <c r="G222" s="95" t="s">
        <v>410</v>
      </c>
      <c r="H222" s="82" t="s">
        <v>529</v>
      </c>
      <c r="I222" s="82" t="s">
        <v>166</v>
      </c>
      <c r="J222" s="82"/>
      <c r="K222" s="89">
        <v>5.5</v>
      </c>
      <c r="L222" s="95" t="s">
        <v>170</v>
      </c>
      <c r="M222" s="96">
        <v>4.6900000000000004E-2</v>
      </c>
      <c r="N222" s="96">
        <v>6.2899999999999998E-2</v>
      </c>
      <c r="O222" s="89">
        <v>308463.99999999994</v>
      </c>
      <c r="P222" s="91">
        <v>98.77</v>
      </c>
      <c r="Q222" s="82"/>
      <c r="R222" s="89">
        <v>304.66989999999998</v>
      </c>
      <c r="S222" s="90">
        <v>1.5924503365960432E-4</v>
      </c>
      <c r="T222" s="90">
        <v>1.2606058082167491E-2</v>
      </c>
      <c r="U222" s="90">
        <f>R222/'סכום נכסי הקרן'!$C$42</f>
        <v>2.4754147647117349E-3</v>
      </c>
    </row>
    <row r="223" spans="2:21" s="140" customFormat="1">
      <c r="B223" s="88" t="s">
        <v>809</v>
      </c>
      <c r="C223" s="82" t="s">
        <v>810</v>
      </c>
      <c r="D223" s="95" t="s">
        <v>126</v>
      </c>
      <c r="E223" s="95" t="s">
        <v>296</v>
      </c>
      <c r="F223" s="95" t="s">
        <v>612</v>
      </c>
      <c r="G223" s="95" t="s">
        <v>445</v>
      </c>
      <c r="H223" s="82" t="s">
        <v>602</v>
      </c>
      <c r="I223" s="82" t="s">
        <v>300</v>
      </c>
      <c r="J223" s="82"/>
      <c r="K223" s="89">
        <v>3.4499999999999997</v>
      </c>
      <c r="L223" s="95" t="s">
        <v>170</v>
      </c>
      <c r="M223" s="96">
        <v>6.7000000000000004E-2</v>
      </c>
      <c r="N223" s="96">
        <v>5.4900000000000004E-2</v>
      </c>
      <c r="O223" s="89">
        <v>67910.999999999985</v>
      </c>
      <c r="P223" s="91">
        <v>98.47</v>
      </c>
      <c r="Q223" s="82"/>
      <c r="R223" s="89">
        <v>66.87196999999999</v>
      </c>
      <c r="S223" s="90">
        <v>5.6390574750248473E-5</v>
      </c>
      <c r="T223" s="90">
        <v>2.7669025981528267E-3</v>
      </c>
      <c r="U223" s="90">
        <f>R223/'סכום נכסי הקרן'!$C$42</f>
        <v>5.4332857260714035E-4</v>
      </c>
    </row>
    <row r="224" spans="2:21" s="140" customFormat="1">
      <c r="B224" s="144"/>
    </row>
    <row r="225" spans="2:11" s="140" customFormat="1">
      <c r="B225" s="144"/>
    </row>
    <row r="226" spans="2:11" s="140" customFormat="1">
      <c r="B226" s="144"/>
    </row>
    <row r="227" spans="2:11" s="140" customFormat="1">
      <c r="B227" s="143" t="s">
        <v>257</v>
      </c>
      <c r="C227" s="139"/>
      <c r="D227" s="139"/>
      <c r="E227" s="139"/>
      <c r="F227" s="139"/>
      <c r="G227" s="139"/>
      <c r="H227" s="139"/>
      <c r="I227" s="139"/>
      <c r="J227" s="139"/>
      <c r="K227" s="139"/>
    </row>
    <row r="228" spans="2:11" s="140" customFormat="1">
      <c r="B228" s="143" t="s">
        <v>117</v>
      </c>
      <c r="C228" s="139"/>
      <c r="D228" s="139"/>
      <c r="E228" s="139"/>
      <c r="F228" s="139"/>
      <c r="G228" s="139"/>
      <c r="H228" s="139"/>
      <c r="I228" s="139"/>
      <c r="J228" s="139"/>
      <c r="K228" s="139"/>
    </row>
    <row r="229" spans="2:11" s="140" customFormat="1">
      <c r="B229" s="143" t="s">
        <v>240</v>
      </c>
      <c r="C229" s="139"/>
      <c r="D229" s="139"/>
      <c r="E229" s="139"/>
      <c r="F229" s="139"/>
      <c r="G229" s="139"/>
      <c r="H229" s="139"/>
      <c r="I229" s="139"/>
      <c r="J229" s="139"/>
      <c r="K229" s="139"/>
    </row>
    <row r="230" spans="2:11" s="140" customFormat="1">
      <c r="B230" s="143" t="s">
        <v>248</v>
      </c>
      <c r="C230" s="139"/>
      <c r="D230" s="139"/>
      <c r="E230" s="139"/>
      <c r="F230" s="139"/>
      <c r="G230" s="139"/>
      <c r="H230" s="139"/>
      <c r="I230" s="139"/>
      <c r="J230" s="139"/>
      <c r="K230" s="139"/>
    </row>
    <row r="231" spans="2:11" s="140" customFormat="1">
      <c r="B231" s="158" t="s">
        <v>253</v>
      </c>
      <c r="C231" s="158"/>
      <c r="D231" s="158"/>
      <c r="E231" s="158"/>
      <c r="F231" s="158"/>
      <c r="G231" s="158"/>
      <c r="H231" s="158"/>
      <c r="I231" s="158"/>
      <c r="J231" s="158"/>
      <c r="K231" s="158"/>
    </row>
    <row r="232" spans="2:11" s="140" customFormat="1">
      <c r="B232" s="144"/>
    </row>
    <row r="233" spans="2:11" s="140" customFormat="1">
      <c r="B233" s="144"/>
    </row>
    <row r="234" spans="2:11" s="140" customFormat="1">
      <c r="B234" s="144"/>
    </row>
    <row r="235" spans="2:11" s="140" customFormat="1">
      <c r="B235" s="144"/>
    </row>
    <row r="236" spans="2:11" s="140" customFormat="1">
      <c r="B236" s="144"/>
    </row>
    <row r="237" spans="2:11" s="140" customFormat="1">
      <c r="B237" s="144"/>
    </row>
    <row r="238" spans="2:11" s="140" customFormat="1">
      <c r="B238" s="144"/>
    </row>
    <row r="239" spans="2:11" s="140" customFormat="1">
      <c r="B239" s="144"/>
    </row>
    <row r="240" spans="2:11" s="140" customFormat="1">
      <c r="B240" s="144"/>
    </row>
    <row r="241" spans="2:6" s="140" customFormat="1">
      <c r="B241" s="144"/>
    </row>
    <row r="242" spans="2:6">
      <c r="C242" s="1"/>
      <c r="D242" s="1"/>
      <c r="E242" s="1"/>
      <c r="F242" s="1"/>
    </row>
    <row r="243" spans="2:6">
      <c r="C243" s="1"/>
      <c r="D243" s="1"/>
      <c r="E243" s="1"/>
      <c r="F243" s="1"/>
    </row>
    <row r="244" spans="2:6">
      <c r="C244" s="1"/>
      <c r="D244" s="1"/>
      <c r="E244" s="1"/>
      <c r="F244" s="1"/>
    </row>
    <row r="245" spans="2:6">
      <c r="C245" s="1"/>
      <c r="D245" s="1"/>
      <c r="E245" s="1"/>
      <c r="F245" s="1"/>
    </row>
    <row r="246" spans="2:6">
      <c r="C246" s="1"/>
      <c r="D246" s="1"/>
      <c r="E246" s="1"/>
      <c r="F246" s="1"/>
    </row>
    <row r="247" spans="2:6">
      <c r="C247" s="1"/>
      <c r="D247" s="1"/>
      <c r="E247" s="1"/>
      <c r="F247" s="1"/>
    </row>
    <row r="248" spans="2:6">
      <c r="C248" s="1"/>
      <c r="D248" s="1"/>
      <c r="E248" s="1"/>
      <c r="F248" s="1"/>
    </row>
    <row r="249" spans="2:6">
      <c r="C249" s="1"/>
      <c r="D249" s="1"/>
      <c r="E249" s="1"/>
      <c r="F249" s="1"/>
    </row>
    <row r="250" spans="2:6">
      <c r="C250" s="1"/>
      <c r="D250" s="1"/>
      <c r="E250" s="1"/>
      <c r="F250" s="1"/>
    </row>
    <row r="251" spans="2:6">
      <c r="C251" s="1"/>
      <c r="D251" s="1"/>
      <c r="E251" s="1"/>
      <c r="F251" s="1"/>
    </row>
    <row r="252" spans="2:6">
      <c r="C252" s="1"/>
      <c r="D252" s="1"/>
      <c r="E252" s="1"/>
      <c r="F252" s="1"/>
    </row>
    <row r="253" spans="2:6">
      <c r="C253" s="1"/>
      <c r="D253" s="1"/>
      <c r="E253" s="1"/>
      <c r="F253" s="1"/>
    </row>
    <row r="254" spans="2:6">
      <c r="C254" s="1"/>
      <c r="D254" s="1"/>
      <c r="E254" s="1"/>
      <c r="F254" s="1"/>
    </row>
    <row r="255" spans="2:6">
      <c r="C255" s="1"/>
      <c r="D255" s="1"/>
      <c r="E255" s="1"/>
      <c r="F255" s="1"/>
    </row>
    <row r="256" spans="2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5"/>
      <c r="C796" s="1"/>
      <c r="D796" s="1"/>
      <c r="E796" s="1"/>
      <c r="F796" s="1"/>
    </row>
    <row r="797" spans="2:6">
      <c r="B797" s="45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231:K231"/>
  </mergeCells>
  <phoneticPr fontId="3" type="noConversion"/>
  <conditionalFormatting sqref="B12:B223">
    <cfRule type="cellIs" dxfId="12" priority="2" operator="equal">
      <formula>"NR3"</formula>
    </cfRule>
  </conditionalFormatting>
  <conditionalFormatting sqref="B12:B223">
    <cfRule type="containsText" dxfId="11" priority="1" operator="containsText" text="הפרשה ">
      <formula>NOT(ISERROR(SEARCH("הפרשה ",B12)))</formula>
    </cfRule>
  </conditionalFormatting>
  <dataValidations count="7">
    <dataValidation type="list" allowBlank="1" showInputMessage="1" showErrorMessage="1" sqref="G556:G828">
      <formula1>$BC$7:$BC$24</formula1>
    </dataValidation>
    <dataValidation allowBlank="1" showInputMessage="1" showErrorMessage="1" sqref="H2 B34 Q9 B36 B229 B231"/>
    <dataValidation type="list" allowBlank="1" showInputMessage="1" showErrorMessage="1" sqref="I12:I35 I232:I828 I37:I230">
      <formula1>$BE$7:$BE$10</formula1>
    </dataValidation>
    <dataValidation type="list" allowBlank="1" showInputMessage="1" showErrorMessage="1" sqref="E12:E35 E232:E822 E37:E230">
      <formula1>$BA$7:$BA$24</formula1>
    </dataValidation>
    <dataValidation type="list" allowBlank="1" showInputMessage="1" showErrorMessage="1" sqref="L12:L828">
      <formula1>$BF$7:$BF$20</formula1>
    </dataValidation>
    <dataValidation type="list" allowBlank="1" showInputMessage="1" showErrorMessage="1" sqref="G12:G35 G223:G230 G210:G221 G191:G207 G173:G189 G37:G171 G232:G555">
      <formula1>$BC$7:$BC$29</formula1>
    </dataValidation>
    <dataValidation type="list" allowBlank="1" showInputMessage="1" showErrorMessage="1" sqref="G172 G222 G208:G209 G190">
      <formula1>$BA$7:$BA$29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zoomScale="90" zoomScaleNormal="90" workbookViewId="0">
      <selection activeCell="C13" sqref="C13"/>
    </sheetView>
  </sheetViews>
  <sheetFormatPr defaultColWidth="9.140625" defaultRowHeight="18"/>
  <cols>
    <col min="1" max="1" width="6.28515625" style="1" customWidth="1"/>
    <col min="2" max="2" width="30.570312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18.85546875" style="2" bestFit="1" customWidth="1"/>
    <col min="8" max="8" width="12" style="1" bestFit="1" customWidth="1"/>
    <col min="9" max="9" width="7.28515625" style="1" bestFit="1" customWidth="1"/>
    <col min="10" max="10" width="9.5703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8" t="s">
        <v>185</v>
      </c>
      <c r="C1" s="80" t="s" vm="1">
        <v>258</v>
      </c>
    </row>
    <row r="2" spans="2:62">
      <c r="B2" s="58" t="s">
        <v>184</v>
      </c>
      <c r="C2" s="80" t="s">
        <v>259</v>
      </c>
    </row>
    <row r="3" spans="2:62">
      <c r="B3" s="58" t="s">
        <v>186</v>
      </c>
      <c r="C3" s="80" t="s">
        <v>260</v>
      </c>
    </row>
    <row r="4" spans="2:62">
      <c r="B4" s="58" t="s">
        <v>187</v>
      </c>
      <c r="C4" s="80">
        <v>2208</v>
      </c>
    </row>
    <row r="6" spans="2:62" ht="26.25" customHeight="1">
      <c r="B6" s="161" t="s">
        <v>215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3"/>
      <c r="BJ6" s="3"/>
    </row>
    <row r="7" spans="2:62" ht="26.25" customHeight="1">
      <c r="B7" s="161" t="s">
        <v>93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3"/>
      <c r="BF7" s="3"/>
      <c r="BJ7" s="3"/>
    </row>
    <row r="8" spans="2:62" s="3" customFormat="1" ht="78.75">
      <c r="B8" s="23" t="s">
        <v>120</v>
      </c>
      <c r="C8" s="31" t="s">
        <v>46</v>
      </c>
      <c r="D8" s="31" t="s">
        <v>125</v>
      </c>
      <c r="E8" s="31" t="s">
        <v>231</v>
      </c>
      <c r="F8" s="31" t="s">
        <v>122</v>
      </c>
      <c r="G8" s="31" t="s">
        <v>66</v>
      </c>
      <c r="H8" s="31" t="s">
        <v>105</v>
      </c>
      <c r="I8" s="14" t="s">
        <v>242</v>
      </c>
      <c r="J8" s="14" t="s">
        <v>241</v>
      </c>
      <c r="K8" s="31" t="s">
        <v>256</v>
      </c>
      <c r="L8" s="14" t="s">
        <v>63</v>
      </c>
      <c r="M8" s="14" t="s">
        <v>60</v>
      </c>
      <c r="N8" s="14" t="s">
        <v>188</v>
      </c>
      <c r="O8" s="15" t="s">
        <v>190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249</v>
      </c>
      <c r="J9" s="17"/>
      <c r="K9" s="17" t="s">
        <v>245</v>
      </c>
      <c r="L9" s="17" t="s">
        <v>245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138" customFormat="1" ht="18" customHeight="1">
      <c r="B11" s="99" t="s">
        <v>31</v>
      </c>
      <c r="C11" s="100"/>
      <c r="D11" s="100"/>
      <c r="E11" s="100"/>
      <c r="F11" s="100"/>
      <c r="G11" s="100"/>
      <c r="H11" s="100"/>
      <c r="I11" s="102"/>
      <c r="J11" s="104"/>
      <c r="K11" s="100"/>
      <c r="L11" s="102">
        <v>56.501429999999992</v>
      </c>
      <c r="M11" s="100"/>
      <c r="N11" s="105">
        <v>1</v>
      </c>
      <c r="O11" s="105">
        <f>L11/'סכום נכסי הקרן'!$C$42</f>
        <v>4.5906889406970155E-4</v>
      </c>
      <c r="BF11" s="140"/>
      <c r="BG11" s="142"/>
      <c r="BH11" s="140"/>
      <c r="BJ11" s="140"/>
    </row>
    <row r="12" spans="2:62" s="140" customFormat="1" ht="20.25">
      <c r="B12" s="83" t="s">
        <v>238</v>
      </c>
      <c r="C12" s="84"/>
      <c r="D12" s="84"/>
      <c r="E12" s="84"/>
      <c r="F12" s="84"/>
      <c r="G12" s="84"/>
      <c r="H12" s="84"/>
      <c r="I12" s="92"/>
      <c r="J12" s="94"/>
      <c r="K12" s="84"/>
      <c r="L12" s="92">
        <v>52.952169999999995</v>
      </c>
      <c r="M12" s="84"/>
      <c r="N12" s="93">
        <v>0.93718282882397852</v>
      </c>
      <c r="O12" s="93">
        <f>L12/'סכום נכסי הקרן'!$C$42</f>
        <v>4.3023148476933822E-4</v>
      </c>
      <c r="BG12" s="138"/>
    </row>
    <row r="13" spans="2:62" s="140" customFormat="1">
      <c r="B13" s="101" t="s">
        <v>811</v>
      </c>
      <c r="C13" s="84"/>
      <c r="D13" s="84"/>
      <c r="E13" s="84"/>
      <c r="F13" s="84"/>
      <c r="G13" s="84"/>
      <c r="H13" s="84"/>
      <c r="I13" s="92"/>
      <c r="J13" s="94"/>
      <c r="K13" s="84"/>
      <c r="L13" s="92">
        <v>52.913410000000006</v>
      </c>
      <c r="M13" s="84"/>
      <c r="N13" s="93">
        <v>0.93649682848735005</v>
      </c>
      <c r="O13" s="93">
        <f>L13/'סכום נכסי הקרן'!$C$42</f>
        <v>4.2991656335347072E-4</v>
      </c>
    </row>
    <row r="14" spans="2:62" s="140" customFormat="1">
      <c r="B14" s="88" t="s">
        <v>812</v>
      </c>
      <c r="C14" s="82" t="s">
        <v>813</v>
      </c>
      <c r="D14" s="95" t="s">
        <v>126</v>
      </c>
      <c r="E14" s="95" t="s">
        <v>296</v>
      </c>
      <c r="F14" s="95" t="s">
        <v>814</v>
      </c>
      <c r="G14" s="95" t="s">
        <v>196</v>
      </c>
      <c r="H14" s="95" t="s">
        <v>170</v>
      </c>
      <c r="I14" s="89">
        <v>0.66</v>
      </c>
      <c r="J14" s="91">
        <v>19280</v>
      </c>
      <c r="K14" s="82"/>
      <c r="L14" s="89">
        <v>0.12647999999999998</v>
      </c>
      <c r="M14" s="90">
        <v>1.3039043697569339E-8</v>
      </c>
      <c r="N14" s="90">
        <v>2.2385274142619044E-3</v>
      </c>
      <c r="O14" s="90">
        <f>L14/'סכום נכסי הקרן'!$C$42</f>
        <v>1.0276383044099211E-6</v>
      </c>
    </row>
    <row r="15" spans="2:62" s="140" customFormat="1">
      <c r="B15" s="88" t="s">
        <v>815</v>
      </c>
      <c r="C15" s="82" t="s">
        <v>816</v>
      </c>
      <c r="D15" s="95" t="s">
        <v>126</v>
      </c>
      <c r="E15" s="95" t="s">
        <v>296</v>
      </c>
      <c r="F15" s="95" t="s">
        <v>361</v>
      </c>
      <c r="G15" s="95" t="s">
        <v>350</v>
      </c>
      <c r="H15" s="95" t="s">
        <v>170</v>
      </c>
      <c r="I15" s="89">
        <v>0.58999999999999986</v>
      </c>
      <c r="J15" s="91">
        <v>4051</v>
      </c>
      <c r="K15" s="82"/>
      <c r="L15" s="89">
        <v>2.3899999999999994E-2</v>
      </c>
      <c r="M15" s="90">
        <v>4.487054050520729E-9</v>
      </c>
      <c r="N15" s="90">
        <v>4.229981435868083E-4</v>
      </c>
      <c r="O15" s="90">
        <f>L15/'סכום נכסי הקרן'!$C$42</f>
        <v>1.9418528996993291E-7</v>
      </c>
    </row>
    <row r="16" spans="2:62" s="140" customFormat="1" ht="20.25">
      <c r="B16" s="88" t="s">
        <v>817</v>
      </c>
      <c r="C16" s="82" t="s">
        <v>818</v>
      </c>
      <c r="D16" s="95" t="s">
        <v>126</v>
      </c>
      <c r="E16" s="95" t="s">
        <v>296</v>
      </c>
      <c r="F16" s="95" t="s">
        <v>612</v>
      </c>
      <c r="G16" s="95" t="s">
        <v>445</v>
      </c>
      <c r="H16" s="95" t="s">
        <v>170</v>
      </c>
      <c r="I16" s="89">
        <v>0.14000000000000001</v>
      </c>
      <c r="J16" s="91">
        <v>153.69999999999999</v>
      </c>
      <c r="K16" s="82"/>
      <c r="L16" s="89">
        <v>2.1999999999999998E-4</v>
      </c>
      <c r="M16" s="90">
        <v>4.37441914275413E-11</v>
      </c>
      <c r="N16" s="90">
        <v>3.8937067610501189E-6</v>
      </c>
      <c r="O16" s="90">
        <f>L16/'סכום נכסי הקרן'!$C$42</f>
        <v>1.7874796566269976E-9</v>
      </c>
      <c r="BF16" s="138"/>
    </row>
    <row r="17" spans="2:15" s="140" customFormat="1">
      <c r="B17" s="88" t="s">
        <v>819</v>
      </c>
      <c r="C17" s="82" t="s">
        <v>820</v>
      </c>
      <c r="D17" s="95" t="s">
        <v>126</v>
      </c>
      <c r="E17" s="95" t="s">
        <v>296</v>
      </c>
      <c r="F17" s="95" t="s">
        <v>821</v>
      </c>
      <c r="G17" s="95" t="s">
        <v>410</v>
      </c>
      <c r="H17" s="95" t="s">
        <v>170</v>
      </c>
      <c r="I17" s="89">
        <v>0.82999999999999985</v>
      </c>
      <c r="J17" s="91">
        <v>916</v>
      </c>
      <c r="K17" s="82"/>
      <c r="L17" s="89">
        <v>7.559999999999999E-3</v>
      </c>
      <c r="M17" s="90">
        <v>7.0709627879414556E-10</v>
      </c>
      <c r="N17" s="90">
        <v>1.3380192324335862E-4</v>
      </c>
      <c r="O17" s="90">
        <f>L17/'סכום נכסי הקרן'!$C$42</f>
        <v>6.1424300927727736E-8</v>
      </c>
    </row>
    <row r="18" spans="2:15" s="140" customFormat="1">
      <c r="B18" s="88" t="s">
        <v>822</v>
      </c>
      <c r="C18" s="82" t="s">
        <v>823</v>
      </c>
      <c r="D18" s="95" t="s">
        <v>126</v>
      </c>
      <c r="E18" s="95" t="s">
        <v>296</v>
      </c>
      <c r="F18" s="95" t="s">
        <v>805</v>
      </c>
      <c r="G18" s="95" t="s">
        <v>410</v>
      </c>
      <c r="H18" s="95" t="s">
        <v>170</v>
      </c>
      <c r="I18" s="89">
        <v>0.12999999999999998</v>
      </c>
      <c r="J18" s="91">
        <v>37.6</v>
      </c>
      <c r="K18" s="82"/>
      <c r="L18" s="89">
        <v>5.0000000000000002E-5</v>
      </c>
      <c r="M18" s="90">
        <v>1.0036839048048078E-11</v>
      </c>
      <c r="N18" s="90">
        <v>8.8493335478411805E-7</v>
      </c>
      <c r="O18" s="90">
        <f>L18/'סכום נכסי הקרן'!$C$42</f>
        <v>4.0624537650613588E-10</v>
      </c>
    </row>
    <row r="19" spans="2:15" s="140" customFormat="1">
      <c r="B19" s="88" t="s">
        <v>824</v>
      </c>
      <c r="C19" s="82" t="s">
        <v>825</v>
      </c>
      <c r="D19" s="95" t="s">
        <v>126</v>
      </c>
      <c r="E19" s="95" t="s">
        <v>296</v>
      </c>
      <c r="F19" s="95" t="s">
        <v>417</v>
      </c>
      <c r="G19" s="95" t="s">
        <v>350</v>
      </c>
      <c r="H19" s="95" t="s">
        <v>170</v>
      </c>
      <c r="I19" s="89">
        <v>0.36999999999999994</v>
      </c>
      <c r="J19" s="91">
        <v>15150</v>
      </c>
      <c r="K19" s="82"/>
      <c r="L19" s="89">
        <v>5.6059999999999985E-2</v>
      </c>
      <c r="M19" s="90">
        <v>8.3200721876447002E-9</v>
      </c>
      <c r="N19" s="90">
        <v>9.9218727738395289E-4</v>
      </c>
      <c r="O19" s="90">
        <f>L19/'סכום נכסי הקרן'!$C$42</f>
        <v>4.5548231613867939E-7</v>
      </c>
    </row>
    <row r="20" spans="2:15" s="140" customFormat="1">
      <c r="B20" s="88" t="s">
        <v>826</v>
      </c>
      <c r="C20" s="82" t="s">
        <v>827</v>
      </c>
      <c r="D20" s="95" t="s">
        <v>126</v>
      </c>
      <c r="E20" s="95" t="s">
        <v>296</v>
      </c>
      <c r="F20" s="95" t="s">
        <v>828</v>
      </c>
      <c r="G20" s="95" t="s">
        <v>445</v>
      </c>
      <c r="H20" s="95" t="s">
        <v>170</v>
      </c>
      <c r="I20" s="89">
        <v>0.99999999999999989</v>
      </c>
      <c r="J20" s="91">
        <v>26790</v>
      </c>
      <c r="K20" s="82"/>
      <c r="L20" s="89">
        <v>0.26789999999999992</v>
      </c>
      <c r="M20" s="90">
        <v>7.1141427350580692E-9</v>
      </c>
      <c r="N20" s="90">
        <v>4.7414729149333028E-3</v>
      </c>
      <c r="O20" s="90">
        <f>L20/'סכום נכסי הקרן'!$C$42</f>
        <v>2.1766627273198751E-6</v>
      </c>
    </row>
    <row r="21" spans="2:15" s="140" customFormat="1">
      <c r="B21" s="88" t="s">
        <v>829</v>
      </c>
      <c r="C21" s="82" t="s">
        <v>830</v>
      </c>
      <c r="D21" s="95" t="s">
        <v>126</v>
      </c>
      <c r="E21" s="95" t="s">
        <v>296</v>
      </c>
      <c r="F21" s="95" t="s">
        <v>831</v>
      </c>
      <c r="G21" s="95" t="s">
        <v>157</v>
      </c>
      <c r="H21" s="95" t="s">
        <v>170</v>
      </c>
      <c r="I21" s="89">
        <v>601.99999999999989</v>
      </c>
      <c r="J21" s="91">
        <v>2242</v>
      </c>
      <c r="K21" s="82"/>
      <c r="L21" s="89">
        <v>13.496839999999999</v>
      </c>
      <c r="M21" s="90">
        <v>2.548618345308777E-6</v>
      </c>
      <c r="N21" s="90">
        <v>0.23887607800368948</v>
      </c>
      <c r="O21" s="90">
        <f>L21/'סכום נכסי הקרן'!$C$42</f>
        <v>1.0966057694886148E-4</v>
      </c>
    </row>
    <row r="22" spans="2:15" s="140" customFormat="1">
      <c r="B22" s="88" t="s">
        <v>832</v>
      </c>
      <c r="C22" s="82" t="s">
        <v>833</v>
      </c>
      <c r="D22" s="95" t="s">
        <v>126</v>
      </c>
      <c r="E22" s="95" t="s">
        <v>296</v>
      </c>
      <c r="F22" s="95" t="s">
        <v>693</v>
      </c>
      <c r="G22" s="95" t="s">
        <v>694</v>
      </c>
      <c r="H22" s="95" t="s">
        <v>170</v>
      </c>
      <c r="I22" s="89">
        <v>528.99999999999989</v>
      </c>
      <c r="J22" s="91">
        <v>7360</v>
      </c>
      <c r="K22" s="82"/>
      <c r="L22" s="89">
        <v>38.934399999999997</v>
      </c>
      <c r="M22" s="90">
        <v>4.6095357666819937E-6</v>
      </c>
      <c r="N22" s="90">
        <v>0.68908698417013525</v>
      </c>
      <c r="O22" s="90">
        <f>L22/'סכום נכסי הקרן'!$C$42</f>
        <v>3.1633839974080989E-4</v>
      </c>
    </row>
    <row r="23" spans="2:15" s="140" customFormat="1">
      <c r="B23" s="85"/>
      <c r="C23" s="82"/>
      <c r="D23" s="82"/>
      <c r="E23" s="82"/>
      <c r="F23" s="82"/>
      <c r="G23" s="82"/>
      <c r="H23" s="82"/>
      <c r="I23" s="89"/>
      <c r="J23" s="91"/>
      <c r="K23" s="82"/>
      <c r="L23" s="82"/>
      <c r="M23" s="82"/>
      <c r="N23" s="90"/>
      <c r="O23" s="82"/>
    </row>
    <row r="24" spans="2:15" s="140" customFormat="1">
      <c r="B24" s="101" t="s">
        <v>834</v>
      </c>
      <c r="C24" s="84"/>
      <c r="D24" s="84"/>
      <c r="E24" s="84"/>
      <c r="F24" s="84"/>
      <c r="G24" s="84"/>
      <c r="H24" s="84"/>
      <c r="I24" s="92"/>
      <c r="J24" s="94"/>
      <c r="K24" s="84"/>
      <c r="L24" s="92">
        <v>1.1849999999999999E-2</v>
      </c>
      <c r="M24" s="84"/>
      <c r="N24" s="93">
        <v>2.0972920508383595E-4</v>
      </c>
      <c r="O24" s="93">
        <f>L24/'סכום נכסי הקרן'!$C$42</f>
        <v>9.6280154231954191E-8</v>
      </c>
    </row>
    <row r="25" spans="2:15" s="140" customFormat="1">
      <c r="B25" s="88" t="s">
        <v>835</v>
      </c>
      <c r="C25" s="82" t="s">
        <v>836</v>
      </c>
      <c r="D25" s="95" t="s">
        <v>126</v>
      </c>
      <c r="E25" s="95" t="s">
        <v>296</v>
      </c>
      <c r="F25" s="95" t="s">
        <v>837</v>
      </c>
      <c r="G25" s="95" t="s">
        <v>838</v>
      </c>
      <c r="H25" s="95" t="s">
        <v>170</v>
      </c>
      <c r="I25" s="89">
        <v>0.29999999999999993</v>
      </c>
      <c r="J25" s="91">
        <v>1972</v>
      </c>
      <c r="K25" s="82"/>
      <c r="L25" s="89">
        <v>5.919999999999999E-3</v>
      </c>
      <c r="M25" s="90">
        <v>2.7864509935021352E-9</v>
      </c>
      <c r="N25" s="90">
        <v>1.0477610920643955E-4</v>
      </c>
      <c r="O25" s="90">
        <f>L25/'סכום נכסי הקרן'!$C$42</f>
        <v>4.809945257832648E-8</v>
      </c>
    </row>
    <row r="26" spans="2:15" s="140" customFormat="1">
      <c r="B26" s="88" t="s">
        <v>839</v>
      </c>
      <c r="C26" s="82" t="s">
        <v>840</v>
      </c>
      <c r="D26" s="95" t="s">
        <v>126</v>
      </c>
      <c r="E26" s="95" t="s">
        <v>296</v>
      </c>
      <c r="F26" s="95" t="s">
        <v>841</v>
      </c>
      <c r="G26" s="95" t="s">
        <v>410</v>
      </c>
      <c r="H26" s="95" t="s">
        <v>170</v>
      </c>
      <c r="I26" s="89">
        <v>0.24999999999999997</v>
      </c>
      <c r="J26" s="91">
        <v>2143</v>
      </c>
      <c r="K26" s="82"/>
      <c r="L26" s="89">
        <v>5.3600000000000002E-3</v>
      </c>
      <c r="M26" s="90">
        <v>2.5499914345787708E-9</v>
      </c>
      <c r="N26" s="90">
        <v>9.4864855632857445E-5</v>
      </c>
      <c r="O26" s="90">
        <f>L26/'סכום נכסי הקרן'!$C$42</f>
        <v>4.3549504361457768E-8</v>
      </c>
    </row>
    <row r="27" spans="2:15" s="140" customFormat="1">
      <c r="B27" s="88" t="s">
        <v>842</v>
      </c>
      <c r="C27" s="82" t="s">
        <v>843</v>
      </c>
      <c r="D27" s="95" t="s">
        <v>126</v>
      </c>
      <c r="E27" s="95" t="s">
        <v>296</v>
      </c>
      <c r="F27" s="95" t="s">
        <v>844</v>
      </c>
      <c r="G27" s="95" t="s">
        <v>410</v>
      </c>
      <c r="H27" s="95" t="s">
        <v>170</v>
      </c>
      <c r="I27" s="89">
        <v>0.24999999999999997</v>
      </c>
      <c r="J27" s="91">
        <v>227.5</v>
      </c>
      <c r="K27" s="82"/>
      <c r="L27" s="89">
        <v>5.6999999999999987E-4</v>
      </c>
      <c r="M27" s="90">
        <v>2.3935231050318168E-10</v>
      </c>
      <c r="N27" s="90">
        <v>1.0088240244538943E-5</v>
      </c>
      <c r="O27" s="90">
        <f>L27/'סכום נכסי הקרן'!$C$42</f>
        <v>4.6311972921699475E-9</v>
      </c>
    </row>
    <row r="28" spans="2:15" s="140" customFormat="1">
      <c r="B28" s="85"/>
      <c r="C28" s="82"/>
      <c r="D28" s="82"/>
      <c r="E28" s="82"/>
      <c r="F28" s="82"/>
      <c r="G28" s="82"/>
      <c r="H28" s="82"/>
      <c r="I28" s="89"/>
      <c r="J28" s="91"/>
      <c r="K28" s="82"/>
      <c r="L28" s="82"/>
      <c r="M28" s="82"/>
      <c r="N28" s="90"/>
      <c r="O28" s="82"/>
    </row>
    <row r="29" spans="2:15" s="140" customFormat="1">
      <c r="B29" s="101" t="s">
        <v>30</v>
      </c>
      <c r="C29" s="84"/>
      <c r="D29" s="84"/>
      <c r="E29" s="84"/>
      <c r="F29" s="84"/>
      <c r="G29" s="84"/>
      <c r="H29" s="84"/>
      <c r="I29" s="92"/>
      <c r="J29" s="94"/>
      <c r="K29" s="84"/>
      <c r="L29" s="92">
        <v>2.6909999999999996E-2</v>
      </c>
      <c r="M29" s="84"/>
      <c r="N29" s="93">
        <v>4.7627113154481221E-4</v>
      </c>
      <c r="O29" s="93">
        <f>L29/'סכום נכסי הקרן'!$C$42</f>
        <v>2.186412616356023E-7</v>
      </c>
    </row>
    <row r="30" spans="2:15" s="140" customFormat="1">
      <c r="B30" s="88" t="s">
        <v>845</v>
      </c>
      <c r="C30" s="82" t="s">
        <v>846</v>
      </c>
      <c r="D30" s="95" t="s">
        <v>126</v>
      </c>
      <c r="E30" s="95" t="s">
        <v>296</v>
      </c>
      <c r="F30" s="95" t="s">
        <v>847</v>
      </c>
      <c r="G30" s="95" t="s">
        <v>848</v>
      </c>
      <c r="H30" s="95" t="s">
        <v>170</v>
      </c>
      <c r="I30" s="89">
        <v>0.69999999999999984</v>
      </c>
      <c r="J30" s="91">
        <v>76</v>
      </c>
      <c r="K30" s="82"/>
      <c r="L30" s="89">
        <v>5.2999999999999987E-4</v>
      </c>
      <c r="M30" s="90">
        <v>6.8958556163877272E-9</v>
      </c>
      <c r="N30" s="90">
        <v>9.3802935607116484E-6</v>
      </c>
      <c r="O30" s="90">
        <f>L30/'סכום נכסי הקרן'!$C$42</f>
        <v>4.3062009909650389E-9</v>
      </c>
    </row>
    <row r="31" spans="2:15" s="140" customFormat="1">
      <c r="B31" s="88" t="s">
        <v>849</v>
      </c>
      <c r="C31" s="82" t="s">
        <v>850</v>
      </c>
      <c r="D31" s="95" t="s">
        <v>126</v>
      </c>
      <c r="E31" s="95" t="s">
        <v>296</v>
      </c>
      <c r="F31" s="95" t="s">
        <v>851</v>
      </c>
      <c r="G31" s="95" t="s">
        <v>848</v>
      </c>
      <c r="H31" s="95" t="s">
        <v>170</v>
      </c>
      <c r="I31" s="89">
        <v>0.12999999999999998</v>
      </c>
      <c r="J31" s="91">
        <v>1326</v>
      </c>
      <c r="K31" s="82"/>
      <c r="L31" s="89">
        <v>1.7199999999999997E-3</v>
      </c>
      <c r="M31" s="90">
        <v>5.0855598501152497E-9</v>
      </c>
      <c r="N31" s="90">
        <v>3.0441707404573655E-5</v>
      </c>
      <c r="O31" s="90">
        <f>L31/'סכום נכסי הקרן'!$C$42</f>
        <v>1.3974840951811071E-8</v>
      </c>
    </row>
    <row r="32" spans="2:15" s="140" customFormat="1">
      <c r="B32" s="88" t="s">
        <v>852</v>
      </c>
      <c r="C32" s="82" t="s">
        <v>853</v>
      </c>
      <c r="D32" s="95" t="s">
        <v>126</v>
      </c>
      <c r="E32" s="95" t="s">
        <v>296</v>
      </c>
      <c r="F32" s="95" t="s">
        <v>854</v>
      </c>
      <c r="G32" s="95" t="s">
        <v>855</v>
      </c>
      <c r="H32" s="95" t="s">
        <v>170</v>
      </c>
      <c r="I32" s="89">
        <v>0.59999999999999987</v>
      </c>
      <c r="J32" s="91">
        <v>9.3000000000000007</v>
      </c>
      <c r="K32" s="82"/>
      <c r="L32" s="89">
        <v>5.9999999999999988E-5</v>
      </c>
      <c r="M32" s="90">
        <v>3.1284904829025278E-9</v>
      </c>
      <c r="N32" s="90">
        <v>1.0619200257409413E-6</v>
      </c>
      <c r="O32" s="90">
        <f>L32/'סכום נכסי הקרן'!$C$42</f>
        <v>4.8749445180736297E-10</v>
      </c>
    </row>
    <row r="33" spans="2:15" s="140" customFormat="1">
      <c r="B33" s="88" t="s">
        <v>856</v>
      </c>
      <c r="C33" s="82" t="s">
        <v>857</v>
      </c>
      <c r="D33" s="95" t="s">
        <v>126</v>
      </c>
      <c r="E33" s="95" t="s">
        <v>296</v>
      </c>
      <c r="F33" s="95" t="s">
        <v>858</v>
      </c>
      <c r="G33" s="95" t="s">
        <v>848</v>
      </c>
      <c r="H33" s="95" t="s">
        <v>170</v>
      </c>
      <c r="I33" s="89">
        <v>0.18999999999999997</v>
      </c>
      <c r="J33" s="91">
        <v>585</v>
      </c>
      <c r="K33" s="82"/>
      <c r="L33" s="89">
        <v>1.1299999999999997E-3</v>
      </c>
      <c r="M33" s="90">
        <v>1.0484227858690265E-7</v>
      </c>
      <c r="N33" s="90">
        <v>1.9999493818121061E-5</v>
      </c>
      <c r="O33" s="90">
        <f>L33/'סכום נכסי הקרן'!$C$42</f>
        <v>9.1811455090386684E-9</v>
      </c>
    </row>
    <row r="34" spans="2:15" s="140" customFormat="1">
      <c r="B34" s="88" t="s">
        <v>859</v>
      </c>
      <c r="C34" s="82" t="s">
        <v>860</v>
      </c>
      <c r="D34" s="95" t="s">
        <v>126</v>
      </c>
      <c r="E34" s="95" t="s">
        <v>296</v>
      </c>
      <c r="F34" s="95" t="s">
        <v>861</v>
      </c>
      <c r="G34" s="95" t="s">
        <v>764</v>
      </c>
      <c r="H34" s="95" t="s">
        <v>170</v>
      </c>
      <c r="I34" s="89">
        <v>0.43999999999999995</v>
      </c>
      <c r="J34" s="91">
        <v>4412</v>
      </c>
      <c r="K34" s="82"/>
      <c r="L34" s="89">
        <v>1.9409999999999997E-2</v>
      </c>
      <c r="M34" s="90">
        <v>4.1782422970304847E-8</v>
      </c>
      <c r="N34" s="90">
        <v>3.4353112832719452E-4</v>
      </c>
      <c r="O34" s="90">
        <f>L34/'סכום נכסי הקרן'!$C$42</f>
        <v>1.5770445515968191E-7</v>
      </c>
    </row>
    <row r="35" spans="2:15" s="140" customFormat="1">
      <c r="B35" s="88" t="s">
        <v>862</v>
      </c>
      <c r="C35" s="82" t="s">
        <v>863</v>
      </c>
      <c r="D35" s="95" t="s">
        <v>126</v>
      </c>
      <c r="E35" s="95" t="s">
        <v>296</v>
      </c>
      <c r="F35" s="95" t="s">
        <v>864</v>
      </c>
      <c r="G35" s="95" t="s">
        <v>445</v>
      </c>
      <c r="H35" s="95" t="s">
        <v>170</v>
      </c>
      <c r="I35" s="89">
        <v>0.78999999999999981</v>
      </c>
      <c r="J35" s="91">
        <v>300.60000000000002</v>
      </c>
      <c r="K35" s="82"/>
      <c r="L35" s="89">
        <v>2.3699999999999997E-3</v>
      </c>
      <c r="M35" s="90">
        <v>1.398736356787545E-7</v>
      </c>
      <c r="N35" s="90">
        <v>4.1945841016767186E-5</v>
      </c>
      <c r="O35" s="90">
        <f>L35/'סכום נכסי הקרן'!$C$42</f>
        <v>1.9256030846390837E-8</v>
      </c>
    </row>
    <row r="36" spans="2:15" s="140" customFormat="1">
      <c r="B36" s="88" t="s">
        <v>865</v>
      </c>
      <c r="C36" s="82" t="s">
        <v>866</v>
      </c>
      <c r="D36" s="95" t="s">
        <v>126</v>
      </c>
      <c r="E36" s="95" t="s">
        <v>296</v>
      </c>
      <c r="F36" s="95" t="s">
        <v>867</v>
      </c>
      <c r="G36" s="95" t="s">
        <v>350</v>
      </c>
      <c r="H36" s="95" t="s">
        <v>170</v>
      </c>
      <c r="I36" s="89">
        <v>0.81</v>
      </c>
      <c r="J36" s="91">
        <v>210</v>
      </c>
      <c r="K36" s="82"/>
      <c r="L36" s="89">
        <v>1.6899999999999997E-3</v>
      </c>
      <c r="M36" s="90">
        <v>1.1815153240349536E-7</v>
      </c>
      <c r="N36" s="90">
        <v>2.9910747391703183E-5</v>
      </c>
      <c r="O36" s="90">
        <f>L36/'סכום נכסי הקרן'!$C$42</f>
        <v>1.373109372590739E-8</v>
      </c>
    </row>
    <row r="37" spans="2:15" s="140" customFormat="1">
      <c r="B37" s="85"/>
      <c r="C37" s="82"/>
      <c r="D37" s="82"/>
      <c r="E37" s="82"/>
      <c r="F37" s="82"/>
      <c r="G37" s="82"/>
      <c r="H37" s="82"/>
      <c r="I37" s="89"/>
      <c r="J37" s="91"/>
      <c r="K37" s="82"/>
      <c r="L37" s="82"/>
      <c r="M37" s="82"/>
      <c r="N37" s="90"/>
      <c r="O37" s="82"/>
    </row>
    <row r="38" spans="2:15" s="140" customFormat="1">
      <c r="B38" s="83" t="s">
        <v>237</v>
      </c>
      <c r="C38" s="84"/>
      <c r="D38" s="84"/>
      <c r="E38" s="84"/>
      <c r="F38" s="84"/>
      <c r="G38" s="84"/>
      <c r="H38" s="84"/>
      <c r="I38" s="92"/>
      <c r="J38" s="94"/>
      <c r="K38" s="84"/>
      <c r="L38" s="92">
        <v>3.5492600000000003</v>
      </c>
      <c r="M38" s="84"/>
      <c r="N38" s="93">
        <v>6.2817171176021577E-2</v>
      </c>
      <c r="O38" s="93">
        <f>L38/'סכום נכסי הקרן'!$C$42</f>
        <v>2.8837409300363359E-5</v>
      </c>
    </row>
    <row r="39" spans="2:15" s="140" customFormat="1">
      <c r="B39" s="101" t="s">
        <v>65</v>
      </c>
      <c r="C39" s="84"/>
      <c r="D39" s="84"/>
      <c r="E39" s="84"/>
      <c r="F39" s="84"/>
      <c r="G39" s="84"/>
      <c r="H39" s="84"/>
      <c r="I39" s="92"/>
      <c r="J39" s="94"/>
      <c r="K39" s="84"/>
      <c r="L39" s="92">
        <v>3.5492600000000003</v>
      </c>
      <c r="M39" s="84"/>
      <c r="N39" s="93">
        <v>6.2817171176021577E-2</v>
      </c>
      <c r="O39" s="93">
        <f>L39/'סכום נכסי הקרן'!$C$42</f>
        <v>2.8837409300363359E-5</v>
      </c>
    </row>
    <row r="40" spans="2:15" s="140" customFormat="1">
      <c r="B40" s="88" t="s">
        <v>868</v>
      </c>
      <c r="C40" s="82" t="s">
        <v>869</v>
      </c>
      <c r="D40" s="95" t="s">
        <v>870</v>
      </c>
      <c r="E40" s="95" t="s">
        <v>871</v>
      </c>
      <c r="F40" s="95" t="s">
        <v>872</v>
      </c>
      <c r="G40" s="95" t="s">
        <v>855</v>
      </c>
      <c r="H40" s="95" t="s">
        <v>169</v>
      </c>
      <c r="I40" s="89">
        <v>220.99999999999997</v>
      </c>
      <c r="J40" s="91">
        <v>440</v>
      </c>
      <c r="K40" s="82"/>
      <c r="L40" s="89">
        <v>3.5492600000000003</v>
      </c>
      <c r="M40" s="90">
        <v>6.6514199668042969E-6</v>
      </c>
      <c r="N40" s="90">
        <v>6.2817171176021577E-2</v>
      </c>
      <c r="O40" s="90">
        <f>L40/'סכום נכסי הקרן'!$C$42</f>
        <v>2.8837409300363359E-5</v>
      </c>
    </row>
    <row r="41" spans="2:15" s="140" customFormat="1">
      <c r="B41" s="144"/>
      <c r="C41" s="144"/>
      <c r="D41" s="144"/>
    </row>
    <row r="42" spans="2:15" s="140" customFormat="1">
      <c r="B42" s="144"/>
      <c r="C42" s="144"/>
      <c r="D42" s="144"/>
    </row>
    <row r="43" spans="2:15" s="140" customFormat="1">
      <c r="B43" s="144"/>
      <c r="C43" s="144"/>
      <c r="D43" s="144"/>
    </row>
    <row r="44" spans="2:15" s="140" customFormat="1">
      <c r="B44" s="143" t="s">
        <v>257</v>
      </c>
      <c r="C44" s="144"/>
      <c r="D44" s="144"/>
    </row>
    <row r="45" spans="2:15" s="140" customFormat="1">
      <c r="B45" s="143" t="s">
        <v>117</v>
      </c>
      <c r="C45" s="144"/>
      <c r="D45" s="144"/>
    </row>
    <row r="46" spans="2:15" s="140" customFormat="1">
      <c r="B46" s="143" t="s">
        <v>240</v>
      </c>
      <c r="C46" s="144"/>
      <c r="D46" s="144"/>
    </row>
    <row r="47" spans="2:15" s="140" customFormat="1">
      <c r="B47" s="143" t="s">
        <v>248</v>
      </c>
      <c r="C47" s="144"/>
      <c r="D47" s="144"/>
    </row>
    <row r="48" spans="2:15" s="140" customFormat="1">
      <c r="B48" s="143" t="s">
        <v>254</v>
      </c>
      <c r="C48" s="144"/>
      <c r="D48" s="144"/>
    </row>
    <row r="49" spans="2:7" s="140" customFormat="1">
      <c r="B49" s="144"/>
      <c r="C49" s="144"/>
      <c r="D49" s="144"/>
    </row>
    <row r="50" spans="2:7" s="140" customFormat="1">
      <c r="B50" s="144"/>
      <c r="C50" s="144"/>
      <c r="D50" s="144"/>
    </row>
    <row r="51" spans="2:7">
      <c r="E51" s="1"/>
      <c r="F51" s="1"/>
      <c r="G51" s="1"/>
    </row>
    <row r="52" spans="2:7">
      <c r="E52" s="1"/>
      <c r="F52" s="1"/>
      <c r="G52" s="1"/>
    </row>
    <row r="53" spans="2:7">
      <c r="E53" s="1"/>
      <c r="F53" s="1"/>
      <c r="G53" s="1"/>
    </row>
    <row r="54" spans="2:7">
      <c r="E54" s="1"/>
      <c r="F54" s="1"/>
      <c r="G54" s="1"/>
    </row>
    <row r="55" spans="2:7">
      <c r="E55" s="1"/>
      <c r="F55" s="1"/>
      <c r="G55" s="1"/>
    </row>
    <row r="56" spans="2:7">
      <c r="E56" s="1"/>
      <c r="F56" s="1"/>
      <c r="G56" s="1"/>
    </row>
    <row r="57" spans="2:7">
      <c r="E57" s="1"/>
      <c r="F57" s="1"/>
      <c r="G57" s="1"/>
    </row>
    <row r="58" spans="2:7">
      <c r="E58" s="1"/>
      <c r="F58" s="1"/>
      <c r="G58" s="1"/>
    </row>
    <row r="59" spans="2:7">
      <c r="E59" s="1"/>
      <c r="F59" s="1"/>
      <c r="G59" s="1"/>
    </row>
    <row r="60" spans="2:7">
      <c r="E60" s="1"/>
      <c r="F60" s="1"/>
      <c r="G60" s="1"/>
    </row>
    <row r="61" spans="2:7">
      <c r="E61" s="1"/>
      <c r="F61" s="1"/>
      <c r="G61" s="1"/>
    </row>
    <row r="62" spans="2:7">
      <c r="E62" s="1"/>
      <c r="F62" s="1"/>
      <c r="G62" s="1"/>
    </row>
    <row r="63" spans="2:7">
      <c r="E63" s="1"/>
      <c r="F63" s="1"/>
      <c r="G63" s="1"/>
    </row>
    <row r="64" spans="2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5"/>
      <c r="E273" s="1"/>
      <c r="F273" s="1"/>
      <c r="G273" s="1"/>
    </row>
    <row r="274" spans="2:7">
      <c r="B274" s="45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5"/>
      <c r="E294" s="1"/>
      <c r="F294" s="1"/>
      <c r="G294" s="1"/>
    </row>
    <row r="295" spans="2:7">
      <c r="B295" s="45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5"/>
      <c r="E361" s="1"/>
      <c r="F361" s="1"/>
      <c r="G361" s="1"/>
    </row>
    <row r="362" spans="2:7">
      <c r="B362" s="45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46 B48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37:G363 G12:G35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F255"/>
  <sheetViews>
    <sheetView rightToLeft="1" zoomScale="90" zoomScaleNormal="90" workbookViewId="0">
      <selection activeCell="B18" sqref="B18"/>
    </sheetView>
  </sheetViews>
  <sheetFormatPr defaultColWidth="9.140625" defaultRowHeight="18"/>
  <cols>
    <col min="1" max="1" width="6.28515625" style="1" customWidth="1"/>
    <col min="2" max="2" width="47" style="2" bestFit="1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0.140625" style="1" bestFit="1" customWidth="1"/>
    <col min="9" max="9" width="11.85546875" style="1" bestFit="1" customWidth="1"/>
    <col min="10" max="10" width="8.28515625" style="1" bestFit="1" customWidth="1"/>
    <col min="11" max="11" width="9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8">
      <c r="B1" s="58" t="s">
        <v>185</v>
      </c>
      <c r="C1" s="80" t="s" vm="1">
        <v>258</v>
      </c>
    </row>
    <row r="2" spans="2:58">
      <c r="B2" s="58" t="s">
        <v>184</v>
      </c>
      <c r="C2" s="80" t="s">
        <v>259</v>
      </c>
    </row>
    <row r="3" spans="2:58">
      <c r="B3" s="58" t="s">
        <v>186</v>
      </c>
      <c r="C3" s="80" t="s">
        <v>260</v>
      </c>
    </row>
    <row r="4" spans="2:58">
      <c r="B4" s="58" t="s">
        <v>187</v>
      </c>
      <c r="C4" s="80">
        <v>2208</v>
      </c>
    </row>
    <row r="6" spans="2:58" ht="26.25" customHeight="1">
      <c r="B6" s="161" t="s">
        <v>215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3"/>
      <c r="BF6" s="3"/>
    </row>
    <row r="7" spans="2:58" ht="26.25" customHeight="1">
      <c r="B7" s="161" t="s">
        <v>94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3"/>
      <c r="BC7" s="3"/>
      <c r="BF7" s="3"/>
    </row>
    <row r="8" spans="2:58" s="3" customFormat="1" ht="74.25" customHeight="1">
      <c r="B8" s="23" t="s">
        <v>120</v>
      </c>
      <c r="C8" s="31" t="s">
        <v>46</v>
      </c>
      <c r="D8" s="31" t="s">
        <v>125</v>
      </c>
      <c r="E8" s="31" t="s">
        <v>122</v>
      </c>
      <c r="F8" s="31" t="s">
        <v>66</v>
      </c>
      <c r="G8" s="31" t="s">
        <v>105</v>
      </c>
      <c r="H8" s="31" t="s">
        <v>242</v>
      </c>
      <c r="I8" s="31" t="s">
        <v>241</v>
      </c>
      <c r="J8" s="31" t="s">
        <v>256</v>
      </c>
      <c r="K8" s="31" t="s">
        <v>63</v>
      </c>
      <c r="L8" s="31" t="s">
        <v>60</v>
      </c>
      <c r="M8" s="31" t="s">
        <v>188</v>
      </c>
      <c r="N8" s="15" t="s">
        <v>190</v>
      </c>
      <c r="O8" s="1"/>
      <c r="BC8" s="1"/>
      <c r="BD8" s="1"/>
      <c r="BF8" s="4"/>
    </row>
    <row r="9" spans="2:58" s="3" customFormat="1" ht="26.25" customHeight="1">
      <c r="B9" s="16"/>
      <c r="C9" s="17"/>
      <c r="D9" s="17"/>
      <c r="E9" s="17"/>
      <c r="F9" s="17"/>
      <c r="G9" s="17"/>
      <c r="H9" s="33" t="s">
        <v>249</v>
      </c>
      <c r="I9" s="33"/>
      <c r="J9" s="17" t="s">
        <v>245</v>
      </c>
      <c r="K9" s="33" t="s">
        <v>245</v>
      </c>
      <c r="L9" s="33" t="s">
        <v>20</v>
      </c>
      <c r="M9" s="18" t="s">
        <v>20</v>
      </c>
      <c r="N9" s="18" t="s">
        <v>20</v>
      </c>
      <c r="BC9" s="1"/>
      <c r="BF9" s="4"/>
    </row>
    <row r="10" spans="2:5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C10" s="1"/>
      <c r="BD10" s="3"/>
      <c r="BF10" s="1"/>
    </row>
    <row r="11" spans="2:58" s="138" customFormat="1" ht="18" customHeight="1">
      <c r="B11" s="125" t="s">
        <v>32</v>
      </c>
      <c r="C11" s="84"/>
      <c r="D11" s="84"/>
      <c r="E11" s="84"/>
      <c r="F11" s="84"/>
      <c r="G11" s="84"/>
      <c r="H11" s="92"/>
      <c r="I11" s="94"/>
      <c r="J11" s="92">
        <v>2.6183299999999994</v>
      </c>
      <c r="K11" s="92">
        <v>2944.99973</v>
      </c>
      <c r="L11" s="84"/>
      <c r="M11" s="93">
        <v>1</v>
      </c>
      <c r="N11" s="93">
        <f>K11/'סכום נכסי הקרן'!$C$42</f>
        <v>2.3927850482486371E-2</v>
      </c>
      <c r="O11" s="141"/>
      <c r="BC11" s="139"/>
      <c r="BD11" s="142"/>
      <c r="BF11" s="139"/>
    </row>
    <row r="12" spans="2:58" s="139" customFormat="1" ht="20.25">
      <c r="B12" s="83" t="s">
        <v>238</v>
      </c>
      <c r="C12" s="84"/>
      <c r="D12" s="84"/>
      <c r="E12" s="84"/>
      <c r="F12" s="84"/>
      <c r="G12" s="84"/>
      <c r="H12" s="92"/>
      <c r="I12" s="94"/>
      <c r="J12" s="84"/>
      <c r="K12" s="92">
        <v>1106.8086000000001</v>
      </c>
      <c r="L12" s="84"/>
      <c r="M12" s="93">
        <v>0.3758263842014003</v>
      </c>
      <c r="N12" s="93">
        <f>K12/'סכום נכסי הקרן'!$C$42</f>
        <v>8.9927175285445839E-3</v>
      </c>
      <c r="BD12" s="138"/>
    </row>
    <row r="13" spans="2:58" s="140" customFormat="1">
      <c r="B13" s="101" t="s">
        <v>68</v>
      </c>
      <c r="C13" s="84"/>
      <c r="D13" s="84"/>
      <c r="E13" s="84"/>
      <c r="F13" s="84"/>
      <c r="G13" s="84"/>
      <c r="H13" s="92"/>
      <c r="I13" s="94"/>
      <c r="J13" s="84"/>
      <c r="K13" s="92">
        <v>1106.8086000000001</v>
      </c>
      <c r="L13" s="84"/>
      <c r="M13" s="93">
        <v>0.3758263842014003</v>
      </c>
      <c r="N13" s="93">
        <f>K13/'סכום נכסי הקרן'!$C$42</f>
        <v>8.9927175285445839E-3</v>
      </c>
    </row>
    <row r="14" spans="2:58" s="140" customFormat="1">
      <c r="B14" s="88" t="s">
        <v>873</v>
      </c>
      <c r="C14" s="82" t="s">
        <v>874</v>
      </c>
      <c r="D14" s="95" t="s">
        <v>126</v>
      </c>
      <c r="E14" s="95" t="s">
        <v>875</v>
      </c>
      <c r="F14" s="95" t="s">
        <v>876</v>
      </c>
      <c r="G14" s="95" t="s">
        <v>170</v>
      </c>
      <c r="H14" s="89">
        <v>23199.999999999996</v>
      </c>
      <c r="I14" s="91">
        <v>1355</v>
      </c>
      <c r="J14" s="82"/>
      <c r="K14" s="89">
        <v>314.35999999999996</v>
      </c>
      <c r="L14" s="90">
        <v>9.0980392156862728E-5</v>
      </c>
      <c r="M14" s="90">
        <v>0.10674364306308441</v>
      </c>
      <c r="N14" s="90">
        <f>K14/'סכום נכסי הקרן'!$C$42</f>
        <v>2.5541459311693771E-3</v>
      </c>
    </row>
    <row r="15" spans="2:58" s="140" customFormat="1">
      <c r="B15" s="88" t="s">
        <v>877</v>
      </c>
      <c r="C15" s="82" t="s">
        <v>878</v>
      </c>
      <c r="D15" s="95" t="s">
        <v>126</v>
      </c>
      <c r="E15" s="95" t="s">
        <v>879</v>
      </c>
      <c r="F15" s="95" t="s">
        <v>876</v>
      </c>
      <c r="G15" s="95" t="s">
        <v>170</v>
      </c>
      <c r="H15" s="89">
        <v>2319.9999999999995</v>
      </c>
      <c r="I15" s="91">
        <v>13580</v>
      </c>
      <c r="J15" s="82"/>
      <c r="K15" s="89">
        <v>315.05599999999993</v>
      </c>
      <c r="L15" s="90">
        <v>2.2599429648842459E-5</v>
      </c>
      <c r="M15" s="90">
        <v>0.10697997585215396</v>
      </c>
      <c r="N15" s="90">
        <f>K15/'סכום נכסי הקרן'!$C$42</f>
        <v>2.5598008668103423E-3</v>
      </c>
    </row>
    <row r="16" spans="2:58" s="140" customFormat="1" ht="20.25">
      <c r="B16" s="88" t="s">
        <v>880</v>
      </c>
      <c r="C16" s="82" t="s">
        <v>881</v>
      </c>
      <c r="D16" s="95" t="s">
        <v>126</v>
      </c>
      <c r="E16" s="95" t="s">
        <v>882</v>
      </c>
      <c r="F16" s="95" t="s">
        <v>876</v>
      </c>
      <c r="G16" s="95" t="s">
        <v>170</v>
      </c>
      <c r="H16" s="89">
        <v>3517.9999999999995</v>
      </c>
      <c r="I16" s="91">
        <v>13570</v>
      </c>
      <c r="J16" s="82"/>
      <c r="K16" s="89">
        <v>477.3925999999999</v>
      </c>
      <c r="L16" s="90">
        <v>8.5085696388211341E-5</v>
      </c>
      <c r="M16" s="90">
        <v>0.1621027652861618</v>
      </c>
      <c r="N16" s="90">
        <f>K16/'סכום נכסי הקרן'!$C$42</f>
        <v>3.8787707305648613E-3</v>
      </c>
      <c r="BC16" s="138"/>
    </row>
    <row r="17" spans="2:14" s="140" customFormat="1">
      <c r="B17" s="85"/>
      <c r="C17" s="82"/>
      <c r="D17" s="82"/>
      <c r="E17" s="82"/>
      <c r="F17" s="82"/>
      <c r="G17" s="82"/>
      <c r="H17" s="89"/>
      <c r="I17" s="91"/>
      <c r="J17" s="82"/>
      <c r="K17" s="82"/>
      <c r="L17" s="82"/>
      <c r="M17" s="90"/>
      <c r="N17" s="82"/>
    </row>
    <row r="18" spans="2:14" s="139" customFormat="1">
      <c r="B18" s="83" t="s">
        <v>237</v>
      </c>
      <c r="C18" s="84"/>
      <c r="D18" s="84"/>
      <c r="E18" s="84"/>
      <c r="F18" s="84"/>
      <c r="G18" s="84"/>
      <c r="H18" s="92"/>
      <c r="I18" s="94"/>
      <c r="J18" s="92">
        <v>2.6183299999999994</v>
      </c>
      <c r="K18" s="92">
        <v>1838.1911299999999</v>
      </c>
      <c r="L18" s="84"/>
      <c r="M18" s="93">
        <v>0.62417361579859976</v>
      </c>
      <c r="N18" s="93">
        <f>K18/'סכום נכסי הקרן'!$C$42</f>
        <v>1.4935132953941785E-2</v>
      </c>
    </row>
    <row r="19" spans="2:14" s="140" customFormat="1">
      <c r="B19" s="101" t="s">
        <v>69</v>
      </c>
      <c r="C19" s="84"/>
      <c r="D19" s="84"/>
      <c r="E19" s="84"/>
      <c r="F19" s="84"/>
      <c r="G19" s="84"/>
      <c r="H19" s="92"/>
      <c r="I19" s="94"/>
      <c r="J19" s="92">
        <v>2.6183299999999994</v>
      </c>
      <c r="K19" s="92">
        <v>1838.1911299999999</v>
      </c>
      <c r="L19" s="84"/>
      <c r="M19" s="93">
        <v>0.62417361579859976</v>
      </c>
      <c r="N19" s="93">
        <f>K19/'סכום נכסי הקרן'!$C$42</f>
        <v>1.4935132953941785E-2</v>
      </c>
    </row>
    <row r="20" spans="2:14" s="140" customFormat="1">
      <c r="B20" s="88" t="s">
        <v>883</v>
      </c>
      <c r="C20" s="82" t="s">
        <v>884</v>
      </c>
      <c r="D20" s="95" t="s">
        <v>29</v>
      </c>
      <c r="E20" s="95"/>
      <c r="F20" s="95" t="s">
        <v>876</v>
      </c>
      <c r="G20" s="95" t="s">
        <v>179</v>
      </c>
      <c r="H20" s="89">
        <v>98.999999999999986</v>
      </c>
      <c r="I20" s="91">
        <v>23110</v>
      </c>
      <c r="J20" s="82"/>
      <c r="K20" s="89">
        <v>75.420299999999983</v>
      </c>
      <c r="L20" s="90">
        <v>8.887099978501296E-7</v>
      </c>
      <c r="M20" s="90">
        <v>2.5609611855550149E-2</v>
      </c>
      <c r="N20" s="90">
        <f>K20/'סכום נכסי הקרן'!$C$42</f>
        <v>6.1278296339411424E-4</v>
      </c>
    </row>
    <row r="21" spans="2:14" s="140" customFormat="1">
      <c r="B21" s="88" t="s">
        <v>885</v>
      </c>
      <c r="C21" s="82" t="s">
        <v>886</v>
      </c>
      <c r="D21" s="95" t="s">
        <v>29</v>
      </c>
      <c r="E21" s="95"/>
      <c r="F21" s="95" t="s">
        <v>876</v>
      </c>
      <c r="G21" s="95" t="s">
        <v>171</v>
      </c>
      <c r="H21" s="89">
        <v>455.99999999999983</v>
      </c>
      <c r="I21" s="91">
        <v>7919</v>
      </c>
      <c r="J21" s="82"/>
      <c r="K21" s="89">
        <v>153.65437999999997</v>
      </c>
      <c r="L21" s="90">
        <v>2.2398359339826034E-5</v>
      </c>
      <c r="M21" s="90">
        <v>5.2174666922634991E-2</v>
      </c>
      <c r="N21" s="90">
        <f>K21/'סכום נכסי הקרן'!$C$42</f>
        <v>1.2484276290983373E-3</v>
      </c>
    </row>
    <row r="22" spans="2:14" s="140" customFormat="1">
      <c r="B22" s="88" t="s">
        <v>887</v>
      </c>
      <c r="C22" s="82" t="s">
        <v>888</v>
      </c>
      <c r="D22" s="95" t="s">
        <v>29</v>
      </c>
      <c r="E22" s="95"/>
      <c r="F22" s="95" t="s">
        <v>876</v>
      </c>
      <c r="G22" s="95" t="s">
        <v>178</v>
      </c>
      <c r="H22" s="89">
        <v>267.99999999999994</v>
      </c>
      <c r="I22" s="91">
        <v>3416</v>
      </c>
      <c r="J22" s="82"/>
      <c r="K22" s="89">
        <v>25.276619999999994</v>
      </c>
      <c r="L22" s="90">
        <v>4.8261440144784314E-6</v>
      </c>
      <c r="M22" s="90">
        <v>8.5828938259359337E-3</v>
      </c>
      <c r="N22" s="90">
        <f>K22/'סכום נכסי הקרן'!$C$42</f>
        <v>2.0537020017405042E-4</v>
      </c>
    </row>
    <row r="23" spans="2:14" s="140" customFormat="1">
      <c r="B23" s="88" t="s">
        <v>889</v>
      </c>
      <c r="C23" s="82" t="s">
        <v>890</v>
      </c>
      <c r="D23" s="95" t="s">
        <v>891</v>
      </c>
      <c r="E23" s="95"/>
      <c r="F23" s="95" t="s">
        <v>876</v>
      </c>
      <c r="G23" s="95" t="s">
        <v>169</v>
      </c>
      <c r="H23" s="89">
        <v>587.99999999999989</v>
      </c>
      <c r="I23" s="91">
        <v>2561</v>
      </c>
      <c r="J23" s="82"/>
      <c r="K23" s="89">
        <v>54.964179999999992</v>
      </c>
      <c r="L23" s="90">
        <v>4.0551724137931027E-5</v>
      </c>
      <c r="M23" s="90">
        <v>1.8663560284944404E-2</v>
      </c>
      <c r="N23" s="90">
        <f>K23/'סכום נכסי הקרן'!$C$42</f>
        <v>4.4657887996902039E-4</v>
      </c>
    </row>
    <row r="24" spans="2:14" s="140" customFormat="1">
      <c r="B24" s="88" t="s">
        <v>892</v>
      </c>
      <c r="C24" s="82" t="s">
        <v>893</v>
      </c>
      <c r="D24" s="95" t="s">
        <v>891</v>
      </c>
      <c r="E24" s="95"/>
      <c r="F24" s="95" t="s">
        <v>876</v>
      </c>
      <c r="G24" s="95" t="s">
        <v>169</v>
      </c>
      <c r="H24" s="89">
        <v>997.99999999999989</v>
      </c>
      <c r="I24" s="91">
        <v>3225</v>
      </c>
      <c r="J24" s="82"/>
      <c r="K24" s="89">
        <v>117.47706999999998</v>
      </c>
      <c r="L24" s="90">
        <v>3.148264984227129E-5</v>
      </c>
      <c r="M24" s="90">
        <v>3.9890350006925125E-2</v>
      </c>
      <c r="N24" s="90">
        <f>K24/'סכום נכסי הקרן'!$C$42</f>
        <v>9.5449033065975338E-4</v>
      </c>
    </row>
    <row r="25" spans="2:14" s="140" customFormat="1">
      <c r="B25" s="88" t="s">
        <v>894</v>
      </c>
      <c r="C25" s="82" t="s">
        <v>895</v>
      </c>
      <c r="D25" s="95" t="s">
        <v>129</v>
      </c>
      <c r="E25" s="95"/>
      <c r="F25" s="95" t="s">
        <v>876</v>
      </c>
      <c r="G25" s="95" t="s">
        <v>169</v>
      </c>
      <c r="H25" s="89">
        <v>271.99999999999994</v>
      </c>
      <c r="I25" s="91">
        <v>48654</v>
      </c>
      <c r="J25" s="82"/>
      <c r="K25" s="89">
        <v>483.03690999999992</v>
      </c>
      <c r="L25" s="90">
        <v>4.6222610129617028E-5</v>
      </c>
      <c r="M25" s="90">
        <v>0.16401933931586471</v>
      </c>
      <c r="N25" s="90">
        <f>K25/'סכום נכסי הקרן'!$C$42</f>
        <v>3.924630227386209E-3</v>
      </c>
    </row>
    <row r="26" spans="2:14" s="140" customFormat="1">
      <c r="B26" s="88" t="s">
        <v>896</v>
      </c>
      <c r="C26" s="82" t="s">
        <v>897</v>
      </c>
      <c r="D26" s="95" t="s">
        <v>141</v>
      </c>
      <c r="E26" s="95"/>
      <c r="F26" s="95" t="s">
        <v>876</v>
      </c>
      <c r="G26" s="95" t="s">
        <v>173</v>
      </c>
      <c r="H26" s="89">
        <v>72.999999999999986</v>
      </c>
      <c r="I26" s="91">
        <v>7976</v>
      </c>
      <c r="J26" s="82"/>
      <c r="K26" s="89">
        <v>15.714289999999997</v>
      </c>
      <c r="L26" s="90">
        <v>2.0743505194315774E-6</v>
      </c>
      <c r="M26" s="90">
        <v>5.3359223907297254E-3</v>
      </c>
      <c r="N26" s="90">
        <f>K26/'סכום נכסי הקרן'!$C$42</f>
        <v>1.276771531515321E-4</v>
      </c>
    </row>
    <row r="27" spans="2:14" s="140" customFormat="1">
      <c r="B27" s="88" t="s">
        <v>898</v>
      </c>
      <c r="C27" s="82" t="s">
        <v>899</v>
      </c>
      <c r="D27" s="95" t="s">
        <v>891</v>
      </c>
      <c r="E27" s="95"/>
      <c r="F27" s="95" t="s">
        <v>876</v>
      </c>
      <c r="G27" s="95" t="s">
        <v>169</v>
      </c>
      <c r="H27" s="89">
        <v>893.99999999999989</v>
      </c>
      <c r="I27" s="91">
        <v>4220</v>
      </c>
      <c r="J27" s="82"/>
      <c r="K27" s="89">
        <v>137.70281999999995</v>
      </c>
      <c r="L27" s="90">
        <v>6.2246880311165883E-7</v>
      </c>
      <c r="M27" s="90">
        <v>4.6758177461700461E-2</v>
      </c>
      <c r="N27" s="90">
        <f>K27/'סכום נכסי הקרן'!$C$42</f>
        <v>1.1188226791371326E-3</v>
      </c>
    </row>
    <row r="28" spans="2:14" s="140" customFormat="1">
      <c r="B28" s="88" t="s">
        <v>900</v>
      </c>
      <c r="C28" s="82" t="s">
        <v>901</v>
      </c>
      <c r="D28" s="95" t="s">
        <v>891</v>
      </c>
      <c r="E28" s="95"/>
      <c r="F28" s="95" t="s">
        <v>876</v>
      </c>
      <c r="G28" s="95" t="s">
        <v>169</v>
      </c>
      <c r="H28" s="89">
        <v>618.99999999999989</v>
      </c>
      <c r="I28" s="91">
        <v>24951</v>
      </c>
      <c r="J28" s="89">
        <v>2.6183299999999994</v>
      </c>
      <c r="K28" s="89">
        <v>566.34516999999994</v>
      </c>
      <c r="L28" s="90">
        <v>1.6976014164500997E-6</v>
      </c>
      <c r="M28" s="90">
        <v>0.19230737586519234</v>
      </c>
      <c r="N28" s="90">
        <f>K28/'סכום נכסי הקרן'!$C$42</f>
        <v>4.6015021363816303E-3</v>
      </c>
    </row>
    <row r="29" spans="2:14" s="140" customFormat="1">
      <c r="B29" s="88" t="s">
        <v>902</v>
      </c>
      <c r="C29" s="82" t="s">
        <v>903</v>
      </c>
      <c r="D29" s="95" t="s">
        <v>891</v>
      </c>
      <c r="E29" s="95"/>
      <c r="F29" s="95" t="s">
        <v>876</v>
      </c>
      <c r="G29" s="95" t="s">
        <v>169</v>
      </c>
      <c r="H29" s="89">
        <v>2035.9999999999998</v>
      </c>
      <c r="I29" s="91">
        <v>2807</v>
      </c>
      <c r="J29" s="82"/>
      <c r="K29" s="89">
        <v>208.59939000000003</v>
      </c>
      <c r="L29" s="90">
        <v>3.8415093614809553E-5</v>
      </c>
      <c r="M29" s="90">
        <v>7.0831717869121846E-2</v>
      </c>
      <c r="N29" s="90">
        <f>K29/'סכום נכסי הקרן'!$C$42</f>
        <v>1.6948507545900056E-3</v>
      </c>
    </row>
    <row r="30" spans="2:14" s="140" customFormat="1">
      <c r="B30" s="85"/>
      <c r="C30" s="82"/>
      <c r="D30" s="82"/>
      <c r="E30" s="82"/>
      <c r="F30" s="82"/>
      <c r="G30" s="82"/>
      <c r="H30" s="89"/>
      <c r="I30" s="91"/>
      <c r="J30" s="82"/>
      <c r="K30" s="82"/>
      <c r="L30" s="82"/>
      <c r="M30" s="90"/>
      <c r="N30" s="82"/>
    </row>
    <row r="31" spans="2:14" s="140" customFormat="1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</row>
    <row r="32" spans="2:14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</row>
    <row r="33" spans="2:14">
      <c r="B33" s="97" t="s">
        <v>257</v>
      </c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</row>
    <row r="34" spans="2:14">
      <c r="B34" s="97" t="s">
        <v>117</v>
      </c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</row>
    <row r="35" spans="2:14">
      <c r="B35" s="97" t="s">
        <v>240</v>
      </c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</row>
    <row r="36" spans="2:14">
      <c r="B36" s="97" t="s">
        <v>248</v>
      </c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</row>
    <row r="37" spans="2:14">
      <c r="B37" s="97" t="s">
        <v>255</v>
      </c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</row>
    <row r="38" spans="2:14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</row>
    <row r="39" spans="2:14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</row>
    <row r="40" spans="2:14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</row>
    <row r="41" spans="2:14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</row>
    <row r="42" spans="2:14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</row>
    <row r="43" spans="2:14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</row>
    <row r="44" spans="2:14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</row>
    <row r="45" spans="2:14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</row>
    <row r="46" spans="2:14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</row>
    <row r="47" spans="2:14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</row>
    <row r="48" spans="2:14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</row>
    <row r="49" spans="2:14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</row>
    <row r="50" spans="2:14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</row>
    <row r="51" spans="2:14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</row>
    <row r="52" spans="2:14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</row>
    <row r="53" spans="2:14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</row>
    <row r="54" spans="2:14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</row>
    <row r="55" spans="2:14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</row>
    <row r="56" spans="2:14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</row>
    <row r="57" spans="2:14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</row>
    <row r="58" spans="2:14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</row>
    <row r="59" spans="2:14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</row>
    <row r="60" spans="2:14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</row>
    <row r="61" spans="2:14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</row>
    <row r="62" spans="2:14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</row>
    <row r="63" spans="2:14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</row>
    <row r="64" spans="2:14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</row>
    <row r="65" spans="2:14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</row>
    <row r="66" spans="2:14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</row>
    <row r="67" spans="2:14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</row>
    <row r="68" spans="2:14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</row>
    <row r="69" spans="2:14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</row>
    <row r="70" spans="2:14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</row>
    <row r="71" spans="2:14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</row>
    <row r="72" spans="2:14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</row>
    <row r="73" spans="2:14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</row>
    <row r="74" spans="2:14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</row>
    <row r="75" spans="2:14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</row>
    <row r="76" spans="2:14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</row>
    <row r="77" spans="2:14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</row>
    <row r="78" spans="2:14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</row>
    <row r="79" spans="2:14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</row>
    <row r="80" spans="2:14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</row>
    <row r="81" spans="2:14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</row>
    <row r="82" spans="2:14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</row>
    <row r="83" spans="2:14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</row>
    <row r="84" spans="2:14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</row>
    <row r="85" spans="2:14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</row>
    <row r="86" spans="2:14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</row>
    <row r="87" spans="2:14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</row>
    <row r="88" spans="2:14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</row>
    <row r="89" spans="2:14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</row>
    <row r="90" spans="2:14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</row>
    <row r="91" spans="2:14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</row>
    <row r="92" spans="2:14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</row>
    <row r="93" spans="2:14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</row>
    <row r="94" spans="2:14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</row>
    <row r="95" spans="2:14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</row>
    <row r="96" spans="2:14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</row>
    <row r="97" spans="2:14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</row>
    <row r="98" spans="2:14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</row>
    <row r="99" spans="2:14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</row>
    <row r="100" spans="2:14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</row>
    <row r="101" spans="2:14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</row>
    <row r="102" spans="2:14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</row>
    <row r="103" spans="2:14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</row>
    <row r="104" spans="2:14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</row>
    <row r="105" spans="2:14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</row>
    <row r="106" spans="2:14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</row>
    <row r="107" spans="2:14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</row>
    <row r="108" spans="2:14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</row>
    <row r="109" spans="2:14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</row>
    <row r="110" spans="2:14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</row>
    <row r="111" spans="2:14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</row>
    <row r="112" spans="2:14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</row>
    <row r="113" spans="2:14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</row>
    <row r="114" spans="2:14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</row>
    <row r="115" spans="2:14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</row>
    <row r="116" spans="2:14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</row>
    <row r="117" spans="2:14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</row>
    <row r="118" spans="2:14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</row>
    <row r="119" spans="2:14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</row>
    <row r="120" spans="2:14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</row>
    <row r="121" spans="2:14"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</row>
    <row r="122" spans="2:14"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</row>
    <row r="123" spans="2:14"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</row>
    <row r="124" spans="2:14"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</row>
    <row r="125" spans="2:14"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</row>
    <row r="126" spans="2:14"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</row>
    <row r="127" spans="2:14"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</row>
    <row r="128" spans="2:14"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</row>
    <row r="129" spans="2:14"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</row>
    <row r="130" spans="2:14">
      <c r="D130" s="1"/>
      <c r="E130" s="1"/>
      <c r="F130" s="1"/>
      <c r="G130" s="1"/>
    </row>
    <row r="131" spans="2:14">
      <c r="D131" s="1"/>
      <c r="E131" s="1"/>
      <c r="F131" s="1"/>
      <c r="G131" s="1"/>
    </row>
    <row r="132" spans="2:14">
      <c r="D132" s="1"/>
      <c r="E132" s="1"/>
      <c r="F132" s="1"/>
      <c r="G132" s="1"/>
    </row>
    <row r="133" spans="2:14">
      <c r="D133" s="1"/>
      <c r="E133" s="1"/>
      <c r="F133" s="1"/>
      <c r="G133" s="1"/>
    </row>
    <row r="134" spans="2:14">
      <c r="D134" s="1"/>
      <c r="E134" s="1"/>
      <c r="F134" s="1"/>
      <c r="G134" s="1"/>
    </row>
    <row r="135" spans="2:14">
      <c r="D135" s="1"/>
      <c r="E135" s="1"/>
      <c r="F135" s="1"/>
      <c r="G135" s="1"/>
    </row>
    <row r="136" spans="2:14">
      <c r="D136" s="1"/>
      <c r="E136" s="1"/>
      <c r="F136" s="1"/>
      <c r="G136" s="1"/>
    </row>
    <row r="137" spans="2:14">
      <c r="D137" s="1"/>
      <c r="E137" s="1"/>
      <c r="F137" s="1"/>
      <c r="G137" s="1"/>
    </row>
    <row r="138" spans="2:14">
      <c r="D138" s="1"/>
      <c r="E138" s="1"/>
      <c r="F138" s="1"/>
      <c r="G138" s="1"/>
    </row>
    <row r="139" spans="2:14">
      <c r="D139" s="1"/>
      <c r="E139" s="1"/>
      <c r="F139" s="1"/>
      <c r="G139" s="1"/>
    </row>
    <row r="140" spans="2:14">
      <c r="D140" s="1"/>
      <c r="E140" s="1"/>
      <c r="F140" s="1"/>
      <c r="G140" s="1"/>
    </row>
    <row r="141" spans="2:14">
      <c r="D141" s="1"/>
      <c r="E141" s="1"/>
      <c r="F141" s="1"/>
      <c r="G141" s="1"/>
    </row>
    <row r="142" spans="2:14">
      <c r="D142" s="1"/>
      <c r="E142" s="1"/>
      <c r="F142" s="1"/>
      <c r="G142" s="1"/>
    </row>
    <row r="143" spans="2:14">
      <c r="D143" s="1"/>
      <c r="E143" s="1"/>
      <c r="F143" s="1"/>
      <c r="G143" s="1"/>
    </row>
    <row r="144" spans="2:14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5"/>
      <c r="D250" s="1"/>
      <c r="E250" s="1"/>
      <c r="F250" s="1"/>
      <c r="G250" s="1"/>
    </row>
    <row r="251" spans="2:7">
      <c r="B251" s="45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45:B1048576 AB49:AB1048576 AC1:XFD1048576 AB1:AB43 B1:B32 B34:B43 D1:I1048576 K1:AA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8" t="s">
        <v>185</v>
      </c>
      <c r="C1" s="80" t="s" vm="1">
        <v>258</v>
      </c>
    </row>
    <row r="2" spans="2:65">
      <c r="B2" s="58" t="s">
        <v>184</v>
      </c>
      <c r="C2" s="80" t="s">
        <v>259</v>
      </c>
    </row>
    <row r="3" spans="2:65">
      <c r="B3" s="58" t="s">
        <v>186</v>
      </c>
      <c r="C3" s="80" t="s">
        <v>260</v>
      </c>
    </row>
    <row r="4" spans="2:65">
      <c r="B4" s="58" t="s">
        <v>187</v>
      </c>
      <c r="C4" s="80">
        <v>2208</v>
      </c>
    </row>
    <row r="6" spans="2:65" ht="26.25" customHeight="1">
      <c r="B6" s="161" t="s">
        <v>215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3"/>
    </row>
    <row r="7" spans="2:65" ht="26.25" customHeight="1">
      <c r="B7" s="161" t="s">
        <v>95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3"/>
      <c r="BM7" s="3"/>
    </row>
    <row r="8" spans="2:65" s="3" customFormat="1" ht="78.75">
      <c r="B8" s="23" t="s">
        <v>120</v>
      </c>
      <c r="C8" s="31" t="s">
        <v>46</v>
      </c>
      <c r="D8" s="31" t="s">
        <v>125</v>
      </c>
      <c r="E8" s="31" t="s">
        <v>122</v>
      </c>
      <c r="F8" s="31" t="s">
        <v>66</v>
      </c>
      <c r="G8" s="31" t="s">
        <v>15</v>
      </c>
      <c r="H8" s="31" t="s">
        <v>67</v>
      </c>
      <c r="I8" s="31" t="s">
        <v>105</v>
      </c>
      <c r="J8" s="31" t="s">
        <v>242</v>
      </c>
      <c r="K8" s="31" t="s">
        <v>241</v>
      </c>
      <c r="L8" s="31" t="s">
        <v>63</v>
      </c>
      <c r="M8" s="31" t="s">
        <v>60</v>
      </c>
      <c r="N8" s="31" t="s">
        <v>188</v>
      </c>
      <c r="O8" s="21" t="s">
        <v>190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249</v>
      </c>
      <c r="K9" s="33"/>
      <c r="L9" s="33" t="s">
        <v>245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5"/>
      <c r="BG11" s="1"/>
      <c r="BH11" s="3"/>
      <c r="BI11" s="1"/>
      <c r="BM11" s="1"/>
    </row>
    <row r="12" spans="2:65" s="4" customFormat="1" ht="18" customHeight="1">
      <c r="B12" s="97" t="s">
        <v>257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5"/>
      <c r="BG12" s="1"/>
      <c r="BH12" s="3"/>
      <c r="BI12" s="1"/>
      <c r="BM12" s="1"/>
    </row>
    <row r="13" spans="2:65">
      <c r="B13" s="97" t="s">
        <v>117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BH13" s="3"/>
    </row>
    <row r="14" spans="2:65" ht="20.25">
      <c r="B14" s="97" t="s">
        <v>240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BH14" s="4"/>
    </row>
    <row r="15" spans="2:65">
      <c r="B15" s="97" t="s">
        <v>248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2:6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2:1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2:1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2:1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2:15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2:15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2:15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2:15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15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15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15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15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15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1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1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15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15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5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5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5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5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59" ht="20.2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BG37" s="4"/>
    </row>
    <row r="38" spans="2:5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BG38" s="3"/>
    </row>
    <row r="39" spans="2:5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5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5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5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5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5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5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5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5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5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  <row r="110" spans="2:15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5"/>
      <c r="C325" s="1"/>
      <c r="D325" s="1"/>
      <c r="E325" s="1"/>
    </row>
    <row r="326" spans="2:5">
      <c r="B326" s="45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2018-09-03T06:16:18+00:00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FE6083FC-3536-4C21-96BA-905EAE6380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2018-09-03T04:17:49Z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b76e59bb9f5947a781773f53cc6e9460">
    <vt:lpwstr/>
  </property>
  <property fmtid="{D5CDD505-2E9C-101B-9397-08002B2CF9AE}" pid="21" name="n612d9597dc7466f957352ce79be86f3">
    <vt:lpwstr/>
  </property>
  <property fmtid="{D5CDD505-2E9C-101B-9397-08002B2CF9AE}" pid="22" name="ia53b9f18d984e01914f4b79710425b7">
    <vt:lpwstr/>
  </property>
  <property fmtid="{D5CDD505-2E9C-101B-9397-08002B2CF9AE}" pid="24" name="aa1c885e8039426686f6c49672b09953">
    <vt:lpwstr/>
  </property>
  <property fmtid="{D5CDD505-2E9C-101B-9397-08002B2CF9AE}" pid="25" name="e09eddfac2354f9ab04a226e27f86f1f">
    <vt:lpwstr/>
  </property>
  <property fmtid="{D5CDD505-2E9C-101B-9397-08002B2CF9AE}" pid="26" name="kb4cc1381c4248d7a2dfa3f1be0c86c0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