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קונצרני'!$B$134:$BI$134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אופציה'!$B$6:$L$18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I19" i="63" l="1"/>
  <c r="C11" i="84" l="1"/>
  <c r="C10" i="84" s="1"/>
  <c r="C43" i="88" s="1"/>
  <c r="O98" i="78" l="1"/>
  <c r="C29" i="88"/>
  <c r="K13" i="74"/>
  <c r="K12" i="74"/>
  <c r="K11" i="74"/>
  <c r="S103" i="61" l="1"/>
  <c r="S97" i="61"/>
  <c r="O103" i="61"/>
  <c r="O97" i="61"/>
  <c r="J17" i="58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194" i="61"/>
  <c r="T193" i="61"/>
  <c r="T192" i="61"/>
  <c r="T191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N32" i="62"/>
  <c r="N31" i="62"/>
  <c r="N30" i="62"/>
  <c r="N29" i="62"/>
  <c r="N28" i="62"/>
  <c r="N27" i="62"/>
  <c r="N26" i="62"/>
  <c r="N24" i="62"/>
  <c r="N23" i="62"/>
  <c r="N22" i="62"/>
  <c r="N20" i="62"/>
  <c r="N19" i="62"/>
  <c r="N18" i="62"/>
  <c r="N17" i="62"/>
  <c r="N16" i="62"/>
  <c r="N15" i="62"/>
  <c r="N14" i="62"/>
  <c r="N13" i="62"/>
  <c r="N12" i="62"/>
  <c r="N11" i="62"/>
  <c r="M28" i="63"/>
  <c r="M27" i="63"/>
  <c r="M26" i="63"/>
  <c r="M25" i="63"/>
  <c r="M24" i="63"/>
  <c r="M23" i="63"/>
  <c r="M22" i="63"/>
  <c r="M21" i="63"/>
  <c r="M20" i="63"/>
  <c r="M19" i="63"/>
  <c r="M18" i="63"/>
  <c r="M17" i="63"/>
  <c r="M15" i="63"/>
  <c r="M14" i="63"/>
  <c r="M13" i="63"/>
  <c r="M12" i="63"/>
  <c r="M11" i="63"/>
  <c r="K14" i="65"/>
  <c r="K13" i="65"/>
  <c r="K12" i="65"/>
  <c r="K11" i="65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34" i="71"/>
  <c r="R33" i="71"/>
  <c r="R32" i="71"/>
  <c r="R30" i="71"/>
  <c r="R29" i="71"/>
  <c r="R28" i="71"/>
  <c r="R27" i="71"/>
  <c r="R25" i="71"/>
  <c r="R24" i="71"/>
  <c r="R23" i="71"/>
  <c r="R21" i="71"/>
  <c r="R20" i="71"/>
  <c r="R19" i="71"/>
  <c r="R18" i="71"/>
  <c r="R17" i="71"/>
  <c r="R16" i="71"/>
  <c r="R15" i="71"/>
  <c r="R14" i="71"/>
  <c r="R13" i="71"/>
  <c r="R12" i="71"/>
  <c r="R11" i="71"/>
  <c r="L15" i="72"/>
  <c r="L14" i="72"/>
  <c r="L13" i="72"/>
  <c r="L12" i="72"/>
  <c r="L11" i="72"/>
  <c r="J23" i="76"/>
  <c r="J22" i="76"/>
  <c r="J21" i="76"/>
  <c r="J19" i="76"/>
  <c r="J18" i="76"/>
  <c r="J17" i="76"/>
  <c r="J16" i="76"/>
  <c r="J15" i="76"/>
  <c r="J14" i="76"/>
  <c r="J13" i="76"/>
  <c r="J12" i="76"/>
  <c r="J11" i="76"/>
  <c r="O105" i="78"/>
  <c r="O104" i="78" s="1"/>
  <c r="O100" i="78"/>
  <c r="O12" i="78"/>
  <c r="O11" i="78" s="1"/>
  <c r="J12" i="81"/>
  <c r="J11" i="81"/>
  <c r="J10" i="81"/>
  <c r="C37" i="88"/>
  <c r="C31" i="88"/>
  <c r="C27" i="88"/>
  <c r="C26" i="88"/>
  <c r="C24" i="88"/>
  <c r="C19" i="88"/>
  <c r="C17" i="88"/>
  <c r="C16" i="88"/>
  <c r="C15" i="88"/>
  <c r="C13" i="88"/>
  <c r="J11" i="58" l="1"/>
  <c r="J10" i="58" s="1"/>
  <c r="O10" i="78"/>
  <c r="P11" i="78" s="1"/>
  <c r="P26" i="78"/>
  <c r="P18" i="78"/>
  <c r="P97" i="78"/>
  <c r="P89" i="78"/>
  <c r="P65" i="78"/>
  <c r="P61" i="78"/>
  <c r="P45" i="78"/>
  <c r="P41" i="78"/>
  <c r="P29" i="78"/>
  <c r="P25" i="78"/>
  <c r="P13" i="78"/>
  <c r="C33" i="88"/>
  <c r="P100" i="78"/>
  <c r="P96" i="78"/>
  <c r="P84" i="78"/>
  <c r="P80" i="78"/>
  <c r="P68" i="78"/>
  <c r="P64" i="78"/>
  <c r="P52" i="78"/>
  <c r="P48" i="78"/>
  <c r="P36" i="78"/>
  <c r="P32" i="78"/>
  <c r="P20" i="78"/>
  <c r="P16" i="78"/>
  <c r="P104" i="78"/>
  <c r="P95" i="78"/>
  <c r="P87" i="78"/>
  <c r="P83" i="78"/>
  <c r="P79" i="78"/>
  <c r="C23" i="88"/>
  <c r="C12" i="88"/>
  <c r="K20" i="58" l="1"/>
  <c r="K21" i="58"/>
  <c r="K11" i="58"/>
  <c r="K13" i="58"/>
  <c r="K14" i="58"/>
  <c r="K12" i="58"/>
  <c r="K17" i="58"/>
  <c r="K18" i="58"/>
  <c r="K27" i="58"/>
  <c r="P66" i="78"/>
  <c r="P106" i="78"/>
  <c r="P108" i="78"/>
  <c r="P24" i="78"/>
  <c r="P40" i="78"/>
  <c r="P56" i="78"/>
  <c r="P72" i="78"/>
  <c r="P88" i="78"/>
  <c r="P105" i="78"/>
  <c r="P17" i="78"/>
  <c r="P33" i="78"/>
  <c r="P49" i="78"/>
  <c r="P73" i="78"/>
  <c r="P34" i="78"/>
  <c r="P91" i="78"/>
  <c r="P12" i="78"/>
  <c r="P28" i="78"/>
  <c r="P44" i="78"/>
  <c r="P60" i="78"/>
  <c r="P76" i="78"/>
  <c r="P92" i="78"/>
  <c r="P109" i="78"/>
  <c r="P21" i="78"/>
  <c r="P37" i="78"/>
  <c r="P57" i="78"/>
  <c r="P81" i="78"/>
  <c r="P10" i="78"/>
  <c r="P58" i="78"/>
  <c r="P50" i="78"/>
  <c r="P98" i="78"/>
  <c r="P42" i="78"/>
  <c r="P82" i="78"/>
  <c r="K25" i="58"/>
  <c r="K24" i="58"/>
  <c r="K26" i="58"/>
  <c r="K10" i="58"/>
  <c r="C11" i="88"/>
  <c r="C10" i="88" s="1"/>
  <c r="K22" i="58"/>
  <c r="K19" i="58"/>
  <c r="K23" i="58"/>
  <c r="K15" i="58"/>
  <c r="P77" i="78"/>
  <c r="P93" i="78"/>
  <c r="P110" i="78"/>
  <c r="P22" i="78"/>
  <c r="P38" i="78"/>
  <c r="P54" i="78"/>
  <c r="P70" i="78"/>
  <c r="P86" i="78"/>
  <c r="P102" i="78"/>
  <c r="P74" i="78"/>
  <c r="P90" i="78"/>
  <c r="P107" i="78"/>
  <c r="P53" i="78"/>
  <c r="P69" i="78"/>
  <c r="P85" i="78"/>
  <c r="P101" i="78"/>
  <c r="P14" i="78"/>
  <c r="P30" i="78"/>
  <c r="P46" i="78"/>
  <c r="P62" i="78"/>
  <c r="P78" i="78"/>
  <c r="P94" i="78"/>
  <c r="P75" i="78"/>
  <c r="P71" i="78"/>
  <c r="P55" i="78"/>
  <c r="P39" i="78"/>
  <c r="P23" i="78"/>
  <c r="P47" i="78"/>
  <c r="P15" i="78"/>
  <c r="P43" i="78"/>
  <c r="P67" i="78"/>
  <c r="P51" i="78"/>
  <c r="P35" i="78"/>
  <c r="P19" i="78"/>
  <c r="P63" i="78"/>
  <c r="P31" i="78"/>
  <c r="P59" i="78"/>
  <c r="P27" i="78"/>
  <c r="C42" i="88" l="1"/>
  <c r="L21" i="58" s="1"/>
  <c r="L12" i="74" l="1"/>
  <c r="L11" i="74"/>
  <c r="L13" i="74"/>
  <c r="D10" i="88"/>
  <c r="L20" i="58"/>
  <c r="L15" i="58"/>
  <c r="L12" i="58"/>
  <c r="R25" i="59"/>
  <c r="R21" i="59"/>
  <c r="R17" i="59"/>
  <c r="R13" i="59"/>
  <c r="U191" i="61"/>
  <c r="U186" i="61"/>
  <c r="U182" i="61"/>
  <c r="U178" i="61"/>
  <c r="U174" i="61"/>
  <c r="U170" i="61"/>
  <c r="U166" i="61"/>
  <c r="U162" i="61"/>
  <c r="U158" i="61"/>
  <c r="U154" i="61"/>
  <c r="U150" i="61"/>
  <c r="U146" i="61"/>
  <c r="U142" i="61"/>
  <c r="U138" i="61"/>
  <c r="U134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O31" i="62"/>
  <c r="O27" i="62"/>
  <c r="O22" i="62"/>
  <c r="O17" i="62"/>
  <c r="O13" i="62"/>
  <c r="N28" i="63"/>
  <c r="N24" i="63"/>
  <c r="N20" i="63"/>
  <c r="N15" i="63"/>
  <c r="N11" i="63"/>
  <c r="L11" i="65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S34" i="71"/>
  <c r="S29" i="71"/>
  <c r="L26" i="58"/>
  <c r="L23" i="58"/>
  <c r="L18" i="58"/>
  <c r="L14" i="58"/>
  <c r="L10" i="58"/>
  <c r="R28" i="59"/>
  <c r="R23" i="59"/>
  <c r="R19" i="59"/>
  <c r="R15" i="59"/>
  <c r="R11" i="59"/>
  <c r="U193" i="61"/>
  <c r="U188" i="61"/>
  <c r="U184" i="61"/>
  <c r="U180" i="61"/>
  <c r="U176" i="61"/>
  <c r="U172" i="61"/>
  <c r="U168" i="61"/>
  <c r="U164" i="61"/>
  <c r="U160" i="61"/>
  <c r="U156" i="61"/>
  <c r="U152" i="61"/>
  <c r="U148" i="61"/>
  <c r="U144" i="61"/>
  <c r="U140" i="61"/>
  <c r="U136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O29" i="62"/>
  <c r="O24" i="62"/>
  <c r="O19" i="62"/>
  <c r="O15" i="62"/>
  <c r="O11" i="62"/>
  <c r="N26" i="63"/>
  <c r="N22" i="63"/>
  <c r="N18" i="63"/>
  <c r="N13" i="63"/>
  <c r="L13" i="65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S32" i="71"/>
  <c r="L25" i="58"/>
  <c r="L22" i="58"/>
  <c r="L17" i="58"/>
  <c r="L13" i="58"/>
  <c r="R27" i="59"/>
  <c r="R22" i="59"/>
  <c r="R18" i="59"/>
  <c r="R14" i="59"/>
  <c r="U192" i="61"/>
  <c r="U187" i="61"/>
  <c r="U183" i="61"/>
  <c r="U179" i="61"/>
  <c r="U175" i="61"/>
  <c r="U171" i="61"/>
  <c r="U167" i="61"/>
  <c r="U163" i="61"/>
  <c r="U159" i="61"/>
  <c r="U155" i="61"/>
  <c r="U151" i="61"/>
  <c r="U147" i="61"/>
  <c r="U143" i="61"/>
  <c r="U139" i="61"/>
  <c r="U135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O32" i="62"/>
  <c r="O28" i="62"/>
  <c r="O23" i="62"/>
  <c r="O18" i="62"/>
  <c r="O14" i="62"/>
  <c r="N25" i="63"/>
  <c r="N21" i="63"/>
  <c r="N17" i="63"/>
  <c r="N12" i="63"/>
  <c r="L12" i="65"/>
  <c r="L24" i="58"/>
  <c r="R20" i="59"/>
  <c r="U181" i="61"/>
  <c r="U165" i="61"/>
  <c r="U149" i="61"/>
  <c r="U132" i="61"/>
  <c r="U116" i="61"/>
  <c r="U100" i="61"/>
  <c r="U84" i="61"/>
  <c r="U68" i="61"/>
  <c r="U52" i="61"/>
  <c r="U36" i="61"/>
  <c r="U20" i="61"/>
  <c r="O26" i="62"/>
  <c r="N14" i="63"/>
  <c r="P70" i="69"/>
  <c r="P62" i="69"/>
  <c r="P54" i="69"/>
  <c r="P46" i="69"/>
  <c r="P38" i="69"/>
  <c r="P30" i="69"/>
  <c r="P22" i="69"/>
  <c r="P14" i="69"/>
  <c r="S30" i="71"/>
  <c r="S24" i="71"/>
  <c r="S19" i="71"/>
  <c r="S15" i="71"/>
  <c r="S11" i="71"/>
  <c r="M11" i="72"/>
  <c r="K19" i="76"/>
  <c r="K15" i="76"/>
  <c r="K11" i="76"/>
  <c r="L19" i="58"/>
  <c r="R16" i="59"/>
  <c r="U194" i="61"/>
  <c r="U161" i="61"/>
  <c r="U128" i="61"/>
  <c r="U112" i="61"/>
  <c r="U80" i="61"/>
  <c r="U48" i="61"/>
  <c r="O20" i="62"/>
  <c r="L14" i="65"/>
  <c r="P68" i="69"/>
  <c r="P44" i="69"/>
  <c r="P28" i="69"/>
  <c r="P12" i="69"/>
  <c r="S28" i="71"/>
  <c r="S14" i="71"/>
  <c r="K23" i="76"/>
  <c r="R29" i="59"/>
  <c r="R12" i="59"/>
  <c r="U189" i="61"/>
  <c r="U173" i="61"/>
  <c r="U157" i="61"/>
  <c r="U141" i="61"/>
  <c r="U124" i="61"/>
  <c r="U108" i="61"/>
  <c r="U92" i="61"/>
  <c r="U76" i="61"/>
  <c r="U60" i="61"/>
  <c r="U44" i="61"/>
  <c r="U28" i="61"/>
  <c r="U12" i="61"/>
  <c r="O16" i="62"/>
  <c r="N23" i="63"/>
  <c r="P74" i="69"/>
  <c r="P66" i="69"/>
  <c r="P58" i="69"/>
  <c r="P50" i="69"/>
  <c r="P42" i="69"/>
  <c r="P34" i="69"/>
  <c r="P26" i="69"/>
  <c r="P18" i="69"/>
  <c r="S27" i="71"/>
  <c r="S21" i="71"/>
  <c r="S17" i="71"/>
  <c r="S13" i="71"/>
  <c r="M13" i="72"/>
  <c r="K22" i="76"/>
  <c r="K17" i="76"/>
  <c r="K13" i="76"/>
  <c r="L27" i="58"/>
  <c r="L11" i="58"/>
  <c r="R24" i="59"/>
  <c r="U185" i="61"/>
  <c r="U169" i="61"/>
  <c r="U153" i="61"/>
  <c r="U137" i="61"/>
  <c r="U120" i="61"/>
  <c r="U104" i="61"/>
  <c r="U88" i="61"/>
  <c r="U72" i="61"/>
  <c r="U56" i="61"/>
  <c r="U40" i="61"/>
  <c r="U24" i="61"/>
  <c r="O30" i="62"/>
  <c r="O12" i="62"/>
  <c r="N19" i="63"/>
  <c r="P72" i="69"/>
  <c r="P64" i="69"/>
  <c r="P56" i="69"/>
  <c r="P48" i="69"/>
  <c r="P40" i="69"/>
  <c r="P32" i="69"/>
  <c r="P24" i="69"/>
  <c r="P16" i="69"/>
  <c r="S33" i="71"/>
  <c r="S25" i="71"/>
  <c r="S20" i="71"/>
  <c r="S16" i="71"/>
  <c r="S12" i="71"/>
  <c r="M15" i="72"/>
  <c r="M12" i="72"/>
  <c r="K21" i="76"/>
  <c r="K16" i="76"/>
  <c r="K12" i="76"/>
  <c r="U177" i="61"/>
  <c r="U145" i="61"/>
  <c r="U96" i="61"/>
  <c r="U64" i="61"/>
  <c r="U32" i="61"/>
  <c r="U16" i="61"/>
  <c r="N27" i="63"/>
  <c r="P76" i="69"/>
  <c r="P60" i="69"/>
  <c r="P52" i="69"/>
  <c r="P36" i="69"/>
  <c r="P20" i="69"/>
  <c r="S23" i="71"/>
  <c r="S18" i="71"/>
  <c r="M14" i="72"/>
  <c r="K18" i="76"/>
  <c r="K14" i="76"/>
  <c r="Q107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8" i="78"/>
  <c r="Q14" i="78"/>
  <c r="Q10" i="78"/>
  <c r="K12" i="81"/>
  <c r="D24" i="88"/>
  <c r="D15" i="88"/>
  <c r="Q106" i="78"/>
  <c r="Q101" i="78"/>
  <c r="Q97" i="78"/>
  <c r="Q93" i="78"/>
  <c r="Q89" i="78"/>
  <c r="Q85" i="78"/>
  <c r="Q81" i="78"/>
  <c r="Q77" i="78"/>
  <c r="Q73" i="78"/>
  <c r="Q69" i="78"/>
  <c r="Q61" i="78"/>
  <c r="Q57" i="78"/>
  <c r="Q53" i="78"/>
  <c r="Q45" i="78"/>
  <c r="Q37" i="78"/>
  <c r="Q29" i="78"/>
  <c r="Q21" i="78"/>
  <c r="Q17" i="78"/>
  <c r="K11" i="81"/>
  <c r="D42" i="88"/>
  <c r="Q12" i="78"/>
  <c r="D38" i="88"/>
  <c r="Q39" i="78"/>
  <c r="Q23" i="78"/>
  <c r="Q11" i="78"/>
  <c r="Q110" i="78"/>
  <c r="Q65" i="78"/>
  <c r="Q49" i="78"/>
  <c r="Q41" i="78"/>
  <c r="Q33" i="78"/>
  <c r="Q25" i="78"/>
  <c r="Q13" i="78"/>
  <c r="D19" i="88"/>
  <c r="Q20" i="78"/>
  <c r="K10" i="81"/>
  <c r="D17" i="88"/>
  <c r="Q35" i="78"/>
  <c r="Q19" i="78"/>
  <c r="D26" i="88"/>
  <c r="Q109" i="78"/>
  <c r="Q105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6" i="78"/>
  <c r="D31" i="88"/>
  <c r="Q27" i="78"/>
  <c r="D16" i="88"/>
  <c r="Q108" i="78"/>
  <c r="Q104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1" i="78"/>
  <c r="Q15" i="78"/>
  <c r="D37" i="88"/>
  <c r="D33" i="88"/>
  <c r="D13" i="88"/>
  <c r="D27" i="88"/>
  <c r="D11" i="88"/>
  <c r="D23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80630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<sst xmlns="http://schemas.openxmlformats.org/spreadsheetml/2006/main" count="4647" uniqueCount="1132">
  <si>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</si>
  <si>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</si>
  <si>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</si>
  <si>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</si>
  <si>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</si>
  <si>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</si>
  <si>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</si>
  <si>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</si>
  <si>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</si>
  <si>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</si>
  <si>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</si>
  <si>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</si>
  <si>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</si>
  <si>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</si>
  <si>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</si>
  <si>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</si>
  <si>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</si>
  <si>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</si>
  <si>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</si>
  <si>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</si>
  <si>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</si>
  <si>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</si>
  <si>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</si>
  <si>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</si>
  <si>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</si>
  <si>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</si>
  <si>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</si>
  <si>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</si>
  <si>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</si>
  <si>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</si>
  <si>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</si>
  <si>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</si>
  <si>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</si>
  <si>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</si>
  <si>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</si>
  <si>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</si>
  <si>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</si>
  <si>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</si>
  <si>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</si>
  <si>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</si>
  <si>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</si>
  <si>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</si>
  <si>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</si>
  <si>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</si>
  <si>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</si>
  <si>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</si>
  <si>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</si>
  <si>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</si>
  <si>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</si>
  <si>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</si>
  <si>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</si>
  <si>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</si>
  <si>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</si>
  <si>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</si>
  <si>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</si>
  <si>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</si>
  <si>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</si>
  <si>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</si>
  <si>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</si>
  <si>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</si>
  <si>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</si>
  <si>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</si>
  <si>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</si>
  <si>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</si>
  <si>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</si>
  <si>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</si>
  <si>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</si>
  <si>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</si>
  <si>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</si>
  <si>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</si>
  <si>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</si>
  <si>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</si>
  <si>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</si>
  <si>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</si>
  <si>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</si>
  <si>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</si>
  <si>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</si>
  <si>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</si>
  <si>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</si>
  <si>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</si>
  <si>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</si>
  <si>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</si>
  <si>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</si>
  <si>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</si>
  <si>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</si>
  <si>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</si>
  <si>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</si>
  <si>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</si>
  <si>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</si>
  <si>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</si>
  <si>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</si>
  <si>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</si>
  <si>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</si>
  <si>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</si>
  <si>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</si>
  <si>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</si>
  <si>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</si>
  <si>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</si>
  <si>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</si>
  <si>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</si>
  <si>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</si>
  <si>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</si>
  <si>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</si>
  <si>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</si>
  <si>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</si>
  <si>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</si>
  <si>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</si>
  <si>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</si>
  <si>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</si>
  <si>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</si>
  <si>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</si>
  <si>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</si>
  <si>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</si>
  <si>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</si>
  <si>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</si>
  <si>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</si>
  <si>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</si>
  <si>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</si>
  <si>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</si>
  <si>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</si>
  <si>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</si>
  <si>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</si>
  <si>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</si>
  <si>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</si>
  <si>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</si>
  <si>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</si>
  <si>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</si>
  <si>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</si>
  <si>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</si>
  <si>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</si>
  <si>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</si>
  <si>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</si>
  <si>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</si>
  <si>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</si>
  <si>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</si>
  <si>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</si>
  <si>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</si>
  <si>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</si>
  <si>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</si>
  <si>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</si>
  <si>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</si>
  <si>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</si>
  <si>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</si>
  <si>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</si>
  <si>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</si>
  <si>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</si>
  <si>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</si>
  <si>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</si>
  <si>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</si>
  <si>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</si>
  <si>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</si>
  <si>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</si>
  <si>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</si>
  <si>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</si>
  <si>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</si>
  <si>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</si>
  <si>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</si>
  <si>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</si>
  <si>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</si>
  <si>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</si>
  <si>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</si>
  <si>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</si>
  <si>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</si>
  <si>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</si>
  <si>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</si>
  <si>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</si>
  <si>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</si>
  <si>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</si>
  <si>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</si>
  <si>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</si>
  <si>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</si>
  <si>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</si>
  <si>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</si>
  <si>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</si>
  <si>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</si>
  <si>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</si>
  <si>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</si>
  <si>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</si>
  <si>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</si>
  <si>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</si>
  <si>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</si>
  <si>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</si>
  <si>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</si>
  <si>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</si>
  <si>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</si>
  <si>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</si>
  <si>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</si>
  <si>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</si>
  <si>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</si>
  <si>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</si>
  <si>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</si>
  <si>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</si>
  <si>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</si>
  <si>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</si>
  <si>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</si>
  <si>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</si>
  <si>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</si>
  <si>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</si>
  <si>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</si>
  <si>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</si>
  <si>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</si>
  <si>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</si>
  <si>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</si>
  <si>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</si>
  <si>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</si>
  <si>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</si>
  <si>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</si>
  <si>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</si>
  <si>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</si>
  <si>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</si>
  <si>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</si>
  <si>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</si>
  <si>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</si>
  <si>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</si>
  <si>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</si>
  <si>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</si>
  <si>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</si>
  <si>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</si>
  <si>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</si>
  <si>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</si>
  <si>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</si>
  <si>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</si>
  <si>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</si>
  <si>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</si>
  <si>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</si>
  <si>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</si>
  <si>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</si>
  <si>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</si>
  <si>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</si>
  <si>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</si>
  <si>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</si>
  <si>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</si>
  <si>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</si>
  <si>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</si>
  <si>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</si>
  <si>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</si>
  <si>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</si>
  <si>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</si>
  <si>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</si>
  <si>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</si>
  <si>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</si>
  <si>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</si>
  <si>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</si>
  <si>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</si>
  <si>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</si>
  <si>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</si>
  <si>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</si>
  <si>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</si>
  <si>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</si>
  <si>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</si>
  <si>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</si>
  <si>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</si>
  <si>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</si>
  <si>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</si>
  <si>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</si>
  <si>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</si>
  <si>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</si>
  <si>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</si>
  <si>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</si>
  <si>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</si>
  <si>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</si>
  <si>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</si>
  <si>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</si>
  <si>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</si>
  <si>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</si>
  <si>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</si>
  <si>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</si>
  <si>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</si>
  <si>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</si>
  <si>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</si>
  <si>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</si>
  <si>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</si>
  <si>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</si>
  <si>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</si>
  <si>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</si>
  <si>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142</t>
  </si>
  <si>
    <t>1125400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</si>
  <si>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</si>
  <si>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</si>
  <si>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</si>
  <si>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</si>
  <si>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</si>
  <si>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</si>
  <si>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</si>
  <si>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179</t>
  </si>
  <si>
    <t>6040372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</si>
  <si>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</si>
  <si>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</si>
  <si>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</si>
  <si>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</si>
  <si>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</si>
  <si>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</si>
  <si>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</si>
  <si>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</si>
  <si>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</si>
  <si>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</si>
  <si>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</si>
  <si>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</si>
  <si>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</si>
  <si>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</si>
  <si>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</si>
  <si>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</si>
  <si>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</si>
  <si>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</si>
  <si>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</si>
  <si>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</si>
  <si>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</si>
  <si>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</si>
  <si>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34</t>
  </si>
  <si>
    <t>1940576</t>
  </si>
  <si>
    <t>פועלים הנפקות אגח 35</t>
  </si>
  <si>
    <t>1940618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</si>
  <si>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</si>
  <si>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</si>
  <si>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</si>
  <si>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</si>
  <si>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</si>
  <si>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</si>
  <si>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</si>
  <si>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</si>
  <si>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</si>
  <si>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</si>
  <si>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</si>
  <si>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</si>
  <si>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</si>
  <si>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</si>
  <si>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</si>
  <si>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</si>
  <si>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</si>
  <si>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</si>
  <si>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</si>
  <si>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</si>
  <si>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</si>
  <si>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</si>
  <si>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</si>
  <si>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</si>
  <si>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</si>
  <si>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</si>
  <si>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</si>
  <si>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</si>
  <si>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</si>
  <si>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</si>
  <si>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</si>
  <si>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</si>
  <si>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</si>
  <si>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</si>
  <si>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</si>
  <si>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</si>
  <si>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</si>
  <si>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</si>
  <si>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</si>
  <si>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</si>
  <si>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</si>
  <si>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</si>
  <si>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</si>
  <si>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</si>
  <si>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</si>
  <si>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</si>
  <si>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</si>
  <si>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</si>
  <si>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</si>
  <si>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</si>
  <si>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</si>
  <si>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</si>
  <si>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</si>
  <si>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</si>
  <si>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</si>
  <si>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</si>
  <si>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</si>
  <si>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</si>
  <si>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</si>
  <si>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</si>
  <si>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</si>
  <si>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</si>
  <si>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</si>
  <si>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</si>
  <si>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</si>
  <si>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</si>
  <si>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</si>
  <si>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</si>
  <si>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</si>
  <si>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</si>
  <si>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</si>
  <si>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</si>
  <si>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</si>
  <si>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</si>
  <si>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</si>
  <si>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</si>
  <si>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</si>
  <si>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</si>
  <si>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</si>
  <si>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</si>
  <si>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</si>
  <si>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</si>
  <si>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</si>
  <si>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</si>
  <si>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</si>
  <si>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</si>
  <si>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520007030</t>
  </si>
  <si>
    <t>פועלים הנפקות שה 1</t>
  </si>
  <si>
    <t>1940444</t>
  </si>
  <si>
    <t>פניקס הון הת א</t>
  </si>
  <si>
    <t>1115104</t>
  </si>
  <si>
    <t>520017450</t>
  </si>
  <si>
    <t>ביטוח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</si>
  <si>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</si>
  <si>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</si>
  <si>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</si>
  <si>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</si>
  <si>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</si>
  <si>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</si>
  <si>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</si>
  <si>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</si>
  <si>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</si>
  <si>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</si>
  <si>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</si>
  <si>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</si>
  <si>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</si>
  <si>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</si>
  <si>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</si>
  <si>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</si>
  <si>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</si>
  <si>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</si>
  <si>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</si>
  <si>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</si>
  <si>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</si>
  <si>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</si>
  <si>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</si>
  <si>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</si>
  <si>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</si>
  <si>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</si>
  <si>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</si>
  <si>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</si>
  <si>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</si>
  <si>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</si>
  <si>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</si>
  <si>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</si>
  <si>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</si>
  <si>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</si>
  <si>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</si>
  <si>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</si>
  <si>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</si>
  <si>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</si>
  <si>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</si>
  <si>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</si>
  <si>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</si>
  <si>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</si>
  <si>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</si>
  <si>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</si>
  <si>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</si>
  <si>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</si>
  <si>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</si>
  <si>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</si>
  <si>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</si>
  <si>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</si>
  <si>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</si>
  <si>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</si>
  <si>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</si>
  <si>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</si>
  <si>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</si>
  <si>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</si>
  <si>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</si>
  <si>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</si>
  <si>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</si>
  <si>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</si>
  <si>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</si>
  <si>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</si>
  <si>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</si>
  <si>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</si>
  <si>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</si>
  <si>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</si>
  <si>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</si>
  <si>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</si>
  <si>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</si>
  <si>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</si>
  <si>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</si>
  <si>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</si>
  <si>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</si>
  <si>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</si>
  <si>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</si>
  <si>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</si>
  <si>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</si>
  <si>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</si>
  <si>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</si>
  <si>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</si>
  <si>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</si>
  <si>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</si>
  <si>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</si>
  <si>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</si>
  <si>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</si>
  <si>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</si>
  <si>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</si>
  <si>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</si>
  <si>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</si>
  <si>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</si>
  <si>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</si>
  <si>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</si>
  <si>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</si>
  <si>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</si>
  <si>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</si>
  <si>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</si>
  <si>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</si>
  <si>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</si>
  <si>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</si>
  <si>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</si>
  <si>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</si>
  <si>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</si>
  <si>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</si>
  <si>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</si>
  <si>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</si>
  <si>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</si>
  <si>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</si>
  <si>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</si>
  <si>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</si>
  <si>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</si>
  <si>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</si>
  <si>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</si>
  <si>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</si>
  <si>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</si>
  <si>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</si>
  <si>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</si>
  <si>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</si>
  <si>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</si>
  <si>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</si>
  <si>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</si>
  <si>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</si>
  <si>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</si>
  <si>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</si>
  <si>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</si>
  <si>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</si>
  <si>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</si>
  <si>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</si>
  <si>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</si>
  <si>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</si>
  <si>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</si>
  <si>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</si>
  <si>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אשטרום נכ אג7</t>
  </si>
  <si>
    <t>2510139</t>
  </si>
  <si>
    <t>520036617</t>
  </si>
  <si>
    <t>A.IL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</si>
  <si>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</si>
  <si>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</si>
  <si>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</si>
  <si>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</si>
  <si>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</si>
  <si>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</si>
  <si>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</si>
  <si>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</si>
  <si>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</si>
  <si>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</si>
  <si>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</si>
  <si>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</si>
  <si>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</si>
  <si>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</si>
  <si>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</si>
  <si>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</si>
  <si>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</si>
  <si>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</si>
  <si>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</si>
  <si>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</si>
  <si>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</si>
  <si>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</si>
  <si>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</si>
  <si>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</si>
  <si>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</si>
  <si>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</si>
  <si>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</si>
  <si>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</si>
  <si>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</si>
  <si>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</si>
  <si>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</si>
  <si>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</si>
  <si>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</si>
  <si>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</si>
  <si>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</si>
  <si>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</si>
  <si>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</si>
  <si>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</si>
  <si>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</si>
  <si>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</si>
  <si>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</si>
  <si>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</si>
  <si>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</si>
  <si>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</si>
  <si>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לאומי אגח 178</t>
  </si>
  <si>
    <t>6040323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</si>
  <si>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</si>
  <si>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</si>
  <si>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</si>
  <si>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</si>
  <si>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</si>
  <si>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</si>
  <si>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</si>
  <si>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</si>
  <si>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</si>
  <si>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</si>
  <si>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</si>
  <si>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</si>
  <si>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</si>
  <si>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</si>
  <si>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</si>
  <si>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</si>
  <si>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</si>
  <si>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</si>
  <si>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</si>
  <si>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</si>
  <si>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</si>
  <si>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</si>
  <si>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</si>
  <si>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</si>
  <si>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</si>
  <si>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</si>
  <si>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</si>
  <si>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</si>
  <si>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</si>
  <si>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</si>
  <si>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</si>
  <si>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</si>
  <si>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</si>
  <si>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1970336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</si>
  <si>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</si>
  <si>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</si>
  <si>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</si>
  <si>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</si>
  <si>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</si>
  <si>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</si>
  <si>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</si>
  <si>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</si>
  <si>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</si>
  <si>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</si>
  <si>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</si>
  <si>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</si>
  <si>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</si>
  <si>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</si>
  <si>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</si>
  <si>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</si>
  <si>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</si>
  <si>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</si>
  <si>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</si>
  <si>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</si>
  <si>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</si>
  <si>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</si>
  <si>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</si>
  <si>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ד*</t>
  </si>
  <si>
    <t>1132505</t>
  </si>
  <si>
    <t>פז נפט ה*</t>
  </si>
  <si>
    <t>1139534</t>
  </si>
  <si>
    <t>טמפו משק  אגח א</t>
  </si>
  <si>
    <t>1118306</t>
  </si>
  <si>
    <t>520032848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</si>
  <si>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</si>
  <si>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</si>
  <si>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</si>
  <si>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</si>
  <si>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</si>
  <si>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</si>
  <si>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</si>
  <si>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</si>
  <si>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</si>
  <si>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</si>
  <si>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</si>
  <si>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</si>
  <si>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</si>
  <si>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</si>
  <si>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</si>
  <si>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</si>
  <si>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</si>
  <si>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</si>
  <si>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</si>
  <si>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</si>
  <si>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</si>
  <si>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</si>
  <si>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</si>
  <si>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</si>
  <si>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</si>
  <si>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</si>
  <si>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</si>
  <si>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</si>
  <si>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</si>
  <si>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</si>
  <si>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</si>
  <si>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</si>
  <si>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</si>
  <si>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</si>
  <si>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</si>
  <si>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</si>
  <si>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</si>
  <si>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</si>
  <si>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11*</t>
  </si>
  <si>
    <t>7150352</t>
  </si>
  <si>
    <t>520025990</t>
  </si>
  <si>
    <t>יוניברסל אגח ב</t>
  </si>
  <si>
    <t>1141647</t>
  </si>
  <si>
    <t>511809071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</si>
  <si>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</si>
  <si>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</si>
  <si>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</si>
  <si>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</si>
  <si>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</si>
  <si>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</si>
  <si>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</si>
  <si>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</si>
  <si>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</si>
  <si>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</si>
  <si>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</si>
  <si>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</si>
  <si>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</si>
  <si>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</si>
  <si>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</si>
  <si>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</si>
  <si>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</si>
  <si>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</si>
  <si>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</si>
  <si>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</si>
  <si>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</si>
  <si>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</si>
  <si>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</si>
  <si>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</si>
  <si>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</si>
  <si>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</si>
  <si>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</si>
  <si>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</si>
  <si>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</si>
  <si>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</si>
  <si>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</si>
  <si>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</si>
  <si>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</si>
  <si>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</si>
  <si>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</si>
  <si>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</si>
  <si>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אלוני חץ</t>
  </si>
  <si>
    <t>390013</t>
  </si>
  <si>
    <t>520038506</t>
  </si>
  <si>
    <t>דלק קדוחים*</t>
  </si>
  <si>
    <t>475020</t>
  </si>
  <si>
    <t>550013098</t>
  </si>
  <si>
    <t>טאואר</t>
  </si>
  <si>
    <t>1082379</t>
  </si>
  <si>
    <t>520041997</t>
  </si>
  <si>
    <t>מוליכים למחצה</t>
  </si>
  <si>
    <t>ישראמקו*</t>
  </si>
  <si>
    <t>232017</t>
  </si>
  <si>
    <t>מליסרון*</t>
  </si>
  <si>
    <t>323014</t>
  </si>
  <si>
    <t>שטראוס גרופ*</t>
  </si>
  <si>
    <t>746016</t>
  </si>
  <si>
    <t>סה"כ תל אביב 90</t>
  </si>
  <si>
    <t>נפטא*</t>
  </si>
  <si>
    <t>643015</t>
  </si>
  <si>
    <t>520020942</t>
  </si>
  <si>
    <t>רציו יהש*</t>
  </si>
  <si>
    <t>394015</t>
  </si>
  <si>
    <t>550012777</t>
  </si>
  <si>
    <t>אבוגן*</t>
  </si>
  <si>
    <t>1105055</t>
  </si>
  <si>
    <t>512838723</t>
  </si>
  <si>
    <t>ביוטכנולוגיה</t>
  </si>
  <si>
    <t>אייסקיור מדיקל</t>
  </si>
  <si>
    <t>1122415</t>
  </si>
  <si>
    <t>513787804</t>
  </si>
  <si>
    <t>מכשור רפואי</t>
  </si>
  <si>
    <t>איתמר מדיקל*</t>
  </si>
  <si>
    <t>1102458</t>
  </si>
  <si>
    <t>512434218</t>
  </si>
  <si>
    <t>גולן פלסטיק*</t>
  </si>
  <si>
    <t>1091933</t>
  </si>
  <si>
    <t>513029975</t>
  </si>
  <si>
    <t>מדיגוס</t>
  </si>
  <si>
    <t>1096171</t>
  </si>
  <si>
    <t>512866971</t>
  </si>
  <si>
    <t>מדיקל קומפרישין סיסטם</t>
  </si>
  <si>
    <t>1096890</t>
  </si>
  <si>
    <t>512565730</t>
  </si>
  <si>
    <t>הראל סל תא 125</t>
  </si>
  <si>
    <t>1113232</t>
  </si>
  <si>
    <t>514103811</t>
  </si>
  <si>
    <t>מניות</t>
  </si>
  <si>
    <t>קסם תא125</t>
  </si>
  <si>
    <t>1117266</t>
  </si>
  <si>
    <t>520041989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</si>
  <si>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</si>
  <si>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</si>
  <si>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</si>
  <si>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</si>
  <si>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</si>
  <si>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</si>
  <si>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</si>
  <si>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</si>
  <si>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</si>
  <si>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</si>
  <si>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</si>
  <si>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</si>
  <si>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</si>
  <si>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</si>
  <si>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</si>
  <si>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</si>
  <si>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</si>
  <si>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</si>
  <si>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</si>
  <si>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</si>
  <si>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</si>
  <si>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</si>
  <si>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</si>
  <si>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</si>
  <si>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</si>
  <si>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</si>
  <si>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</si>
  <si>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</si>
  <si>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</si>
  <si>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</si>
  <si>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</si>
  <si>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</si>
  <si>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</si>
  <si>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</si>
  <si>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</si>
  <si>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</si>
  <si>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</si>
  <si>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</si>
  <si>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</si>
  <si>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</si>
  <si>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</si>
  <si>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</si>
  <si>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</si>
  <si>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</si>
  <si>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</si>
  <si>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</si>
  <si>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</si>
  <si>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</si>
  <si>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</si>
  <si>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</si>
  <si>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</si>
  <si>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</si>
  <si>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</si>
  <si>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</si>
  <si>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</si>
  <si>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</si>
  <si>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</si>
  <si>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</si>
  <si>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</si>
  <si>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</si>
  <si>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</si>
  <si>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</si>
  <si>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</si>
  <si>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</si>
  <si>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</si>
  <si>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</si>
  <si>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</si>
  <si>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</si>
  <si>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</si>
  <si>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</si>
  <si>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</si>
  <si>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</si>
  <si>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</si>
  <si>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</si>
  <si>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</si>
  <si>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</si>
  <si>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</si>
  <si>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</si>
  <si>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</si>
  <si>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</si>
  <si>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</si>
  <si>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</si>
  <si>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</si>
  <si>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</si>
  <si>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</si>
  <si>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</si>
  <si>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</si>
  <si>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</si>
  <si>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</si>
  <si>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</si>
  <si>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</si>
  <si>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</si>
  <si>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</si>
  <si>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</si>
  <si>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</si>
  <si>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</si>
  <si>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</si>
  <si>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</si>
  <si>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</si>
  <si>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</si>
  <si>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</si>
  <si>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</si>
  <si>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</si>
  <si>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</si>
  <si>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</si>
  <si>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</si>
  <si>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</si>
  <si>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</si>
  <si>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</si>
  <si>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</si>
  <si>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</si>
  <si>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</si>
  <si>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8862</t>
  </si>
  <si>
    <t>88620000</t>
  </si>
  <si>
    <t>ערד 8863</t>
  </si>
  <si>
    <t>88630000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</si>
  <si>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</si>
  <si>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</si>
  <si>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</si>
  <si>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</si>
  <si>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</si>
  <si>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</si>
  <si>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</si>
  <si>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</si>
  <si>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</si>
  <si>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</si>
  <si>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</si>
  <si>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</si>
  <si>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</si>
  <si>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</si>
  <si>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</si>
  <si>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</si>
  <si>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</si>
  <si>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</si>
  <si>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</si>
  <si>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</si>
  <si>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</si>
  <si>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</si>
  <si>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</si>
  <si>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</si>
  <si>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</si>
  <si>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</si>
  <si>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</si>
  <si>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</si>
  <si>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</si>
  <si>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</si>
  <si>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</si>
  <si>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</si>
  <si>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</si>
  <si>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</si>
  <si>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</si>
  <si>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</si>
  <si>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</si>
  <si>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</si>
  <si>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</si>
  <si>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</si>
  <si>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</si>
  <si>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</si>
  <si>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</si>
  <si>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</si>
  <si>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</si>
  <si>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</si>
  <si>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</si>
  <si>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</si>
  <si>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</si>
  <si>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</si>
  <si>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</si>
  <si>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</si>
  <si>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</si>
  <si>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</si>
  <si>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</si>
  <si>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</si>
  <si>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</si>
  <si>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</si>
  <si>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</si>
  <si>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</si>
  <si>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</si>
  <si>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</si>
  <si>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</si>
  <si>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</si>
  <si>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</si>
  <si>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</si>
  <si>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</si>
  <si>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</si>
  <si>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</si>
  <si>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</si>
  <si>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</si>
  <si>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</si>
  <si>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</si>
  <si>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ל.ר.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</si>
  <si>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</si>
  <si>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</si>
  <si>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</si>
  <si>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</si>
  <si>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</si>
  <si>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</si>
  <si>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₪ / מט"ח</t>
  </si>
  <si>
    <t>+ILS/-USD 3.3839 07-01-19 (10) --611</t>
  </si>
  <si>
    <t>10000733</t>
  </si>
  <si>
    <t>+ILS/-USD 3.3909 03-01-19 (26) --651</t>
  </si>
  <si>
    <t>10000726</t>
  </si>
  <si>
    <t>+ILS/-USD 3.4225 17-07-18 (10) --240</t>
  </si>
  <si>
    <t>10000735</t>
  </si>
  <si>
    <t>+ILS/-USD 3.44585 16-08-18 (10) --311.5</t>
  </si>
  <si>
    <t>10000742</t>
  </si>
  <si>
    <t>+ILS/-USD 3.4684 22-05-19 (10) --916</t>
  </si>
  <si>
    <t>10000751</t>
  </si>
  <si>
    <t>+USD/-ILS 3.3885 03-01-19 (26) --595</t>
  </si>
  <si>
    <t>10000736</t>
  </si>
  <si>
    <t>+EUR/-USD 1.24394 26-07-18 (10) +124.4</t>
  </si>
  <si>
    <t>10000740</t>
  </si>
  <si>
    <t>+USD/-EUR 1.24592 26-07-18 (10) +129.2</t>
  </si>
  <si>
    <t>10000739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</si>
  <si>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</si>
  <si>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</si>
  <si>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</si>
  <si>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</si>
  <si>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</si>
  <si>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</si>
  <si>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</si>
  <si>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</si>
  <si>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</si>
  <si>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</si>
  <si>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</si>
  <si>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</si>
  <si>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</si>
  <si>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32012000</t>
  </si>
  <si>
    <t>30312000</t>
  </si>
  <si>
    <t>30210000</t>
  </si>
  <si>
    <t>30310000</t>
  </si>
  <si>
    <t>31726000</t>
  </si>
  <si>
    <t>30326000</t>
  </si>
  <si>
    <t>31126000</t>
  </si>
  <si>
    <t>32026000</t>
  </si>
  <si>
    <t>דירוג פנימי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</si>
  <si>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</si>
  <si>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</si>
  <si>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</si>
  <si>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</si>
  <si>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</si>
  <si>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</si>
  <si>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</si>
  <si>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</si>
  <si>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</si>
  <si>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14811160</t>
  </si>
  <si>
    <t>AA</t>
  </si>
  <si>
    <t>14760843</t>
  </si>
  <si>
    <t>472710</t>
  </si>
  <si>
    <t>AA-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</si>
  <si>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</si>
  <si>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</si>
  <si>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</si>
  <si>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</si>
  <si>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</si>
  <si>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</si>
  <si>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</si>
  <si>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</si>
  <si>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</si>
  <si>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</si>
  <si>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</si>
  <si>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</si>
  <si>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</si>
  <si>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</si>
  <si>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</si>
  <si>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</si>
  <si>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</si>
  <si>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</si>
  <si>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</si>
  <si>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</si>
  <si>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</si>
  <si>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</si>
  <si>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</si>
  <si>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</si>
  <si>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</si>
  <si>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</si>
  <si>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</si>
  <si>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</si>
  <si>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</si>
  <si>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</si>
  <si>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</si>
  <si>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</si>
  <si>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</si>
  <si>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</si>
  <si>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</si>
  <si>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</si>
  <si>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</si>
  <si>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</si>
  <si>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</si>
  <si>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</si>
  <si>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</si>
  <si>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A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</si>
  <si>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</si>
  <si>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</si>
  <si>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</si>
  <si>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</si>
  <si>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</si>
  <si>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</si>
  <si>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</si>
  <si>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</si>
  <si>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</si>
  <si>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</si>
  <si>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</si>
  <si>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</si>
  <si>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</si>
  <si>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</si>
  <si>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</si>
  <si>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514849</t>
  </si>
  <si>
    <t>515535</t>
  </si>
  <si>
    <t>90141407</t>
  </si>
  <si>
    <t>90800100</t>
  </si>
  <si>
    <t>D</t>
  </si>
  <si>
    <t>A-</t>
  </si>
  <si>
    <t>Moodys</t>
  </si>
  <si>
    <t>487557</t>
  </si>
  <si>
    <t>487556</t>
  </si>
  <si>
    <t>474437</t>
  </si>
  <si>
    <t>474436</t>
  </si>
  <si>
    <t>קרדן אן.וי אגח ב חש 2/18</t>
  </si>
  <si>
    <t>1143270</t>
  </si>
  <si>
    <t>סה"כ יתרות התחייבות להשקעה</t>
  </si>
  <si>
    <t>בבטחונות אחרים - גורם 80</t>
  </si>
  <si>
    <t>בבטחונות אחרים - גורם 7</t>
  </si>
  <si>
    <t>בבטחונות אחרים - גורם 29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</si>
  <si>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</si>
  <si>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</si>
  <si>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</si>
  <si>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</si>
  <si>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</si>
  <si>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</si>
  <si>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</si>
  <si>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</si>
  <si>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</si>
  <si>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64</t>
  </si>
  <si>
    <t>בבטחונות אחרים - גורם 43</t>
  </si>
  <si>
    <t>בבטחונות אחרים - גורם 41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</si>
  <si>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</si>
  <si>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</si>
  <si>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</si>
  <si>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</si>
  <si>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</si>
  <si>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</si>
  <si>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</si>
  <si>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</si>
  <si>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</si>
  <si>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84</t>
  </si>
  <si>
    <t>בבטחונות אחרים - גורם 86</t>
  </si>
  <si>
    <t>בבטחונות אחרים - גורם 79</t>
  </si>
  <si>
    <t>גורם 80</t>
  </si>
  <si>
    <t>גורם 47</t>
  </si>
  <si>
    <t>גורם 77</t>
  </si>
  <si>
    <t>גורם 67</t>
  </si>
  <si>
    <t>גורם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</si>
</sst>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8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1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2" fontId="31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4" fontId="1" fillId="0" borderId="0" xfId="16" applyNumberFormat="1" applyAlignment="1">
      <alignment horizontal="right"/>
    </xf>
    <xf numFmtId="14" fontId="1" fillId="0" borderId="0" xfId="17" applyNumberFormat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18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 5" xfId="15"/>
    <cellStyle name="Normal 6" xfId="16"/>
    <cellStyle name="Normal 7" xfId="17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F12" sqref="F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180</v>
      </c>
      <c r="C1" s="78" t="s" vm="1">
        <v>249</v>
      </c>
    </row>
    <row r="2" spans="1:21">
      <c r="B2" s="57" t="s">
        <v>179</v>
      </c>
      <c r="C2" s="78" t="s">
        <v>250</v>
      </c>
    </row>
    <row r="3" spans="1:21">
      <c r="B3" s="57" t="s">
        <v>181</v>
      </c>
      <c r="C3" s="78" t="s">
        <v>251</v>
      </c>
    </row>
    <row r="4" spans="1:21">
      <c r="B4" s="57" t="s">
        <v>182</v>
      </c>
      <c r="C4" s="78">
        <v>8602</v>
      </c>
    </row>
    <row r="6" spans="1:21" ht="26.25" customHeight="1">
      <c r="B6" s="144" t="s">
        <v>196</v>
      </c>
      <c r="C6" s="145"/>
      <c r="D6" s="146"/>
    </row>
    <row r="7" spans="1:21" s="10" customFormat="1">
      <c r="B7" s="23"/>
      <c r="C7" s="24" t="s">
        <v>111</v>
      </c>
      <c r="D7" s="25" t="s">
        <v>109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236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195</v>
      </c>
      <c r="C10" s="117">
        <f>C11+C12+C23+C33+C37</f>
        <v>87128.845899999898</v>
      </c>
      <c r="D10" s="118">
        <f>C10/$C$42</f>
        <v>1</v>
      </c>
    </row>
    <row r="11" spans="1:21">
      <c r="A11" s="45" t="s">
        <v>142</v>
      </c>
      <c r="B11" s="29" t="s">
        <v>197</v>
      </c>
      <c r="C11" s="117">
        <f>מזומנים!J10</f>
        <v>2351.38544</v>
      </c>
      <c r="D11" s="118">
        <f t="shared" ref="D11:D13" si="0">C11/$C$42</f>
        <v>2.6987450777194361E-2</v>
      </c>
    </row>
    <row r="12" spans="1:21">
      <c r="B12" s="29" t="s">
        <v>198</v>
      </c>
      <c r="C12" s="117">
        <f>C13+C15+C16+C17+C19</f>
        <v>19511.350209999899</v>
      </c>
      <c r="D12" s="118">
        <f t="shared" si="0"/>
        <v>0.22393674572934888</v>
      </c>
    </row>
    <row r="13" spans="1:21">
      <c r="A13" s="55" t="s">
        <v>142</v>
      </c>
      <c r="B13" s="30" t="s">
        <v>68</v>
      </c>
      <c r="C13" s="117">
        <f>'תעודות התחייבות ממשלתיות'!O11</f>
        <v>14765.91408</v>
      </c>
      <c r="D13" s="118">
        <f t="shared" si="0"/>
        <v>0.16947216421238076</v>
      </c>
    </row>
    <row r="14" spans="1:21">
      <c r="A14" s="55" t="s">
        <v>142</v>
      </c>
      <c r="B14" s="30" t="s">
        <v>69</v>
      </c>
      <c r="C14" s="117" t="s" vm="2">
        <v>993</v>
      </c>
      <c r="D14" s="118" t="s" vm="3">
        <v>993</v>
      </c>
    </row>
    <row r="15" spans="1:21">
      <c r="A15" s="55" t="s">
        <v>142</v>
      </c>
      <c r="B15" s="30" t="s">
        <v>70</v>
      </c>
      <c r="C15" s="117">
        <f>'אג"ח קונצרני'!R11</f>
        <v>2514.2750699999992</v>
      </c>
      <c r="D15" s="118">
        <f t="shared" ref="D15:D17" si="1">C15/$C$42</f>
        <v>2.8856976630744081E-2</v>
      </c>
    </row>
    <row r="16" spans="1:21">
      <c r="A16" s="55" t="s">
        <v>142</v>
      </c>
      <c r="B16" s="30" t="s">
        <v>71</v>
      </c>
      <c r="C16" s="117">
        <f>מניות!L11</f>
        <v>22.517269999999996</v>
      </c>
      <c r="D16" s="118">
        <f t="shared" si="1"/>
        <v>2.5843645428109616E-4</v>
      </c>
    </row>
    <row r="17" spans="1:4">
      <c r="A17" s="55" t="s">
        <v>142</v>
      </c>
      <c r="B17" s="30" t="s">
        <v>72</v>
      </c>
      <c r="C17" s="117">
        <f>'תעודות סל'!K11</f>
        <v>2207.9135199998996</v>
      </c>
      <c r="D17" s="118">
        <f t="shared" si="1"/>
        <v>2.534078693678533E-2</v>
      </c>
    </row>
    <row r="18" spans="1:4">
      <c r="A18" s="55" t="s">
        <v>142</v>
      </c>
      <c r="B18" s="30" t="s">
        <v>73</v>
      </c>
      <c r="C18" s="117" t="s" vm="4">
        <v>993</v>
      </c>
      <c r="D18" s="118" t="s" vm="5">
        <v>993</v>
      </c>
    </row>
    <row r="19" spans="1:4">
      <c r="A19" s="55" t="s">
        <v>142</v>
      </c>
      <c r="B19" s="30" t="s">
        <v>74</v>
      </c>
      <c r="C19" s="117">
        <f>'כתבי אופציה'!I11</f>
        <v>0.73026999999999986</v>
      </c>
      <c r="D19" s="118">
        <f>C19/$C$42</f>
        <v>8.381495157621509E-6</v>
      </c>
    </row>
    <row r="20" spans="1:4">
      <c r="A20" s="55" t="s">
        <v>142</v>
      </c>
      <c r="B20" s="30" t="s">
        <v>75</v>
      </c>
      <c r="C20" s="117" t="s" vm="6">
        <v>993</v>
      </c>
      <c r="D20" s="118" t="s" vm="7">
        <v>993</v>
      </c>
    </row>
    <row r="21" spans="1:4">
      <c r="A21" s="55" t="s">
        <v>142</v>
      </c>
      <c r="B21" s="30" t="s">
        <v>76</v>
      </c>
      <c r="C21" s="117" t="s" vm="8">
        <v>993</v>
      </c>
      <c r="D21" s="118" t="s" vm="9">
        <v>993</v>
      </c>
    </row>
    <row r="22" spans="1:4">
      <c r="A22" s="55" t="s">
        <v>142</v>
      </c>
      <c r="B22" s="30" t="s">
        <v>77</v>
      </c>
      <c r="C22" s="117" t="s" vm="10">
        <v>993</v>
      </c>
      <c r="D22" s="118" t="s" vm="11">
        <v>993</v>
      </c>
    </row>
    <row r="23" spans="1:4">
      <c r="B23" s="29" t="s">
        <v>199</v>
      </c>
      <c r="C23" s="117">
        <f>C24+C26+C27+C31</f>
        <v>63455.036389999994</v>
      </c>
      <c r="D23" s="118">
        <f t="shared" ref="D23:D24" si="2">C23/$C$42</f>
        <v>0.72828964660944817</v>
      </c>
    </row>
    <row r="24" spans="1:4">
      <c r="A24" s="55" t="s">
        <v>142</v>
      </c>
      <c r="B24" s="30" t="s">
        <v>78</v>
      </c>
      <c r="C24" s="117">
        <f>'לא סחיר- תעודות התחייבות ממשלתי'!M11</f>
        <v>61475.395759999992</v>
      </c>
      <c r="D24" s="118">
        <f t="shared" si="2"/>
        <v>0.70556880588728266</v>
      </c>
    </row>
    <row r="25" spans="1:4">
      <c r="A25" s="55" t="s">
        <v>142</v>
      </c>
      <c r="B25" s="30" t="s">
        <v>79</v>
      </c>
      <c r="C25" s="117" t="s" vm="12">
        <v>993</v>
      </c>
      <c r="D25" s="118" t="s" vm="13">
        <v>993</v>
      </c>
    </row>
    <row r="26" spans="1:4">
      <c r="A26" s="55" t="s">
        <v>142</v>
      </c>
      <c r="B26" s="30" t="s">
        <v>70</v>
      </c>
      <c r="C26" s="117">
        <f>'לא סחיר - אג"ח קונצרני'!P11</f>
        <v>2056.3081899999997</v>
      </c>
      <c r="D26" s="118">
        <f>C26/$C$42</f>
        <v>2.3600773874132105E-2</v>
      </c>
    </row>
    <row r="27" spans="1:4">
      <c r="A27" s="55" t="s">
        <v>142</v>
      </c>
      <c r="B27" s="30" t="s">
        <v>80</v>
      </c>
      <c r="C27" s="117">
        <f>'לא סחיר - מניות'!J11</f>
        <v>9.0309500000000007</v>
      </c>
      <c r="D27" s="118">
        <f>C27/$C$42</f>
        <v>1.0365051788204635E-4</v>
      </c>
    </row>
    <row r="28" spans="1:4">
      <c r="A28" s="55" t="s">
        <v>142</v>
      </c>
      <c r="B28" s="30" t="s">
        <v>81</v>
      </c>
      <c r="C28" s="117" t="s" vm="14">
        <v>993</v>
      </c>
      <c r="D28" s="118" t="s" vm="15">
        <v>993</v>
      </c>
    </row>
    <row r="29" spans="1:4">
      <c r="A29" s="55" t="s">
        <v>142</v>
      </c>
      <c r="B29" s="30" t="s">
        <v>82</v>
      </c>
      <c r="C29" s="117">
        <f>'לא סחיר - כתבי אופציה'!I11</f>
        <v>2.9999999999999994E-5</v>
      </c>
      <c r="D29" s="118" t="s" vm="16">
        <v>993</v>
      </c>
    </row>
    <row r="30" spans="1:4">
      <c r="A30" s="55" t="s">
        <v>142</v>
      </c>
      <c r="B30" s="30" t="s">
        <v>222</v>
      </c>
      <c r="C30" s="117" t="s" vm="17">
        <v>993</v>
      </c>
      <c r="D30" s="118" t="s" vm="18">
        <v>993</v>
      </c>
    </row>
    <row r="31" spans="1:4">
      <c r="A31" s="55" t="s">
        <v>142</v>
      </c>
      <c r="B31" s="30" t="s">
        <v>105</v>
      </c>
      <c r="C31" s="117">
        <f>'לא סחיר - חוזים עתידיים'!I11</f>
        <v>-85.698509999999999</v>
      </c>
      <c r="D31" s="118">
        <f t="shared" ref="D31" si="3">C31/$C$42</f>
        <v>-9.8358366984865691E-4</v>
      </c>
    </row>
    <row r="32" spans="1:4">
      <c r="A32" s="55" t="s">
        <v>142</v>
      </c>
      <c r="B32" s="30" t="s">
        <v>83</v>
      </c>
      <c r="C32" s="117" t="s" vm="19">
        <v>993</v>
      </c>
      <c r="D32" s="118"/>
    </row>
    <row r="33" spans="1:4">
      <c r="A33" s="55" t="s">
        <v>142</v>
      </c>
      <c r="B33" s="29" t="s">
        <v>200</v>
      </c>
      <c r="C33" s="117">
        <f>הלוואות!O10</f>
        <v>1805.630339999999</v>
      </c>
      <c r="D33" s="118">
        <f>C33/$C$42</f>
        <v>2.0723680215761944E-2</v>
      </c>
    </row>
    <row r="34" spans="1:4">
      <c r="A34" s="55" t="s">
        <v>142</v>
      </c>
      <c r="B34" s="29" t="s">
        <v>201</v>
      </c>
      <c r="C34" s="117" t="s" vm="20">
        <v>993</v>
      </c>
      <c r="D34" s="118" t="s" vm="21">
        <v>993</v>
      </c>
    </row>
    <row r="35" spans="1:4">
      <c r="A35" s="55" t="s">
        <v>142</v>
      </c>
      <c r="B35" s="29" t="s">
        <v>202</v>
      </c>
      <c r="C35" s="117" t="s" vm="22">
        <v>993</v>
      </c>
      <c r="D35" s="118" t="s" vm="23">
        <v>993</v>
      </c>
    </row>
    <row r="36" spans="1:4">
      <c r="A36" s="55" t="s">
        <v>142</v>
      </c>
      <c r="B36" s="56" t="s">
        <v>203</v>
      </c>
      <c r="C36" s="117" t="s" vm="24">
        <v>993</v>
      </c>
      <c r="D36" s="118" t="s" vm="25">
        <v>993</v>
      </c>
    </row>
    <row r="37" spans="1:4">
      <c r="A37" s="55" t="s">
        <v>142</v>
      </c>
      <c r="B37" s="29" t="s">
        <v>204</v>
      </c>
      <c r="C37" s="117">
        <f>'השקעות אחרות '!I10</f>
        <v>5.4435200000000004</v>
      </c>
      <c r="D37" s="118">
        <f>C37/$C$42</f>
        <v>6.2476668246560656E-5</v>
      </c>
    </row>
    <row r="38" spans="1:4">
      <c r="A38" s="55"/>
      <c r="B38" s="68" t="s">
        <v>206</v>
      </c>
      <c r="C38" s="117">
        <v>0</v>
      </c>
      <c r="D38" s="118">
        <f>C38/$C$42</f>
        <v>0</v>
      </c>
    </row>
    <row r="39" spans="1:4">
      <c r="A39" s="55" t="s">
        <v>142</v>
      </c>
      <c r="B39" s="69" t="s">
        <v>207</v>
      </c>
      <c r="C39" s="117" t="s" vm="26">
        <v>993</v>
      </c>
      <c r="D39" s="118" t="s" vm="27">
        <v>993</v>
      </c>
    </row>
    <row r="40" spans="1:4">
      <c r="A40" s="55" t="s">
        <v>142</v>
      </c>
      <c r="B40" s="69" t="s">
        <v>234</v>
      </c>
      <c r="C40" s="117" t="s" vm="28">
        <v>993</v>
      </c>
      <c r="D40" s="118" t="s" vm="29">
        <v>993</v>
      </c>
    </row>
    <row r="41" spans="1:4">
      <c r="A41" s="55" t="s">
        <v>142</v>
      </c>
      <c r="B41" s="69" t="s">
        <v>208</v>
      </c>
      <c r="C41" s="117" t="s" vm="30">
        <v>993</v>
      </c>
      <c r="D41" s="118" t="s" vm="31">
        <v>993</v>
      </c>
    </row>
    <row r="42" spans="1:4">
      <c r="B42" s="69" t="s">
        <v>84</v>
      </c>
      <c r="C42" s="117">
        <f>C38+C10</f>
        <v>87128.845899999898</v>
      </c>
      <c r="D42" s="118">
        <f>C42/$C$42</f>
        <v>1</v>
      </c>
    </row>
    <row r="43" spans="1:4">
      <c r="A43" s="55" t="s">
        <v>142</v>
      </c>
      <c r="B43" s="69" t="s">
        <v>205</v>
      </c>
      <c r="C43" s="135">
        <f>'יתרת התחייבות להשקעה'!C10</f>
        <v>62.749475248127425</v>
      </c>
      <c r="D43" s="118"/>
    </row>
    <row r="44" spans="1:4">
      <c r="B44" s="6" t="s">
        <v>110</v>
      </c>
    </row>
    <row r="45" spans="1:4">
      <c r="C45" s="75" t="s">
        <v>187</v>
      </c>
      <c r="D45" s="36" t="s">
        <v>104</v>
      </c>
    </row>
    <row r="46" spans="1:4">
      <c r="C46" s="76" t="s">
        <v>1</v>
      </c>
      <c r="D46" s="25" t="s">
        <v>2</v>
      </c>
    </row>
    <row r="47" spans="1:4">
      <c r="C47" s="119" t="s">
        <v>168</v>
      </c>
      <c r="D47" s="120" vm="32">
        <v>2.6989000000000001</v>
      </c>
    </row>
    <row r="48" spans="1:4">
      <c r="C48" s="119" t="s">
        <v>177</v>
      </c>
      <c r="D48" s="120">
        <v>0.94217862674238506</v>
      </c>
    </row>
    <row r="49" spans="2:4">
      <c r="C49" s="119" t="s">
        <v>173</v>
      </c>
      <c r="D49" s="120" vm="33">
        <v>2.7610000000000001</v>
      </c>
    </row>
    <row r="50" spans="2:4">
      <c r="B50" s="12"/>
      <c r="C50" s="119" t="s">
        <v>994</v>
      </c>
      <c r="D50" s="120" vm="34">
        <v>3.6772999999999998</v>
      </c>
    </row>
    <row r="51" spans="2:4">
      <c r="C51" s="119" t="s">
        <v>166</v>
      </c>
      <c r="D51" s="120" vm="35">
        <v>4.2550999999999997</v>
      </c>
    </row>
    <row r="52" spans="2:4">
      <c r="C52" s="119" t="s">
        <v>167</v>
      </c>
      <c r="D52" s="120" vm="36">
        <v>4.8075000000000001</v>
      </c>
    </row>
    <row r="53" spans="2:4">
      <c r="C53" s="119" t="s">
        <v>169</v>
      </c>
      <c r="D53" s="120">
        <v>0.46521112937967596</v>
      </c>
    </row>
    <row r="54" spans="2:4">
      <c r="C54" s="119" t="s">
        <v>174</v>
      </c>
      <c r="D54" s="120" vm="37">
        <v>3.2965</v>
      </c>
    </row>
    <row r="55" spans="2:4">
      <c r="C55" s="119" t="s">
        <v>175</v>
      </c>
      <c r="D55" s="120">
        <v>0.18402186078872274</v>
      </c>
    </row>
    <row r="56" spans="2:4">
      <c r="C56" s="119" t="s">
        <v>172</v>
      </c>
      <c r="D56" s="120" vm="38">
        <v>0.57089999999999996</v>
      </c>
    </row>
    <row r="57" spans="2:4">
      <c r="C57" s="119" t="s">
        <v>995</v>
      </c>
      <c r="D57" s="120">
        <v>2.4695899999999997</v>
      </c>
    </row>
    <row r="58" spans="2:4">
      <c r="C58" s="119" t="s">
        <v>171</v>
      </c>
      <c r="D58" s="120" vm="39">
        <v>0.4088</v>
      </c>
    </row>
    <row r="59" spans="2:4">
      <c r="C59" s="119" t="s">
        <v>164</v>
      </c>
      <c r="D59" s="120" vm="40">
        <v>3.65</v>
      </c>
    </row>
    <row r="60" spans="2:4">
      <c r="C60" s="119" t="s">
        <v>178</v>
      </c>
      <c r="D60" s="120" vm="41">
        <v>0.2661</v>
      </c>
    </row>
    <row r="61" spans="2:4">
      <c r="C61" s="119" t="s">
        <v>996</v>
      </c>
      <c r="D61" s="120" vm="42">
        <v>0.4486</v>
      </c>
    </row>
    <row r="62" spans="2:4">
      <c r="C62" s="119" t="s">
        <v>997</v>
      </c>
      <c r="D62" s="120">
        <v>5.8088552417359086E-2</v>
      </c>
    </row>
    <row r="63" spans="2:4">
      <c r="C63" s="119" t="s">
        <v>165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249</v>
      </c>
    </row>
    <row r="2" spans="2:60">
      <c r="B2" s="57" t="s">
        <v>179</v>
      </c>
      <c r="C2" s="78" t="s">
        <v>250</v>
      </c>
    </row>
    <row r="3" spans="2:60">
      <c r="B3" s="57" t="s">
        <v>181</v>
      </c>
      <c r="C3" s="78" t="s">
        <v>251</v>
      </c>
    </row>
    <row r="4" spans="2:60">
      <c r="B4" s="57" t="s">
        <v>182</v>
      </c>
      <c r="C4" s="78">
        <v>8602</v>
      </c>
    </row>
    <row r="6" spans="2:60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0" ht="26.25" customHeight="1">
      <c r="B7" s="158" t="s">
        <v>93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H7" s="3"/>
    </row>
    <row r="8" spans="2:60" s="3" customFormat="1" ht="78.75">
      <c r="B8" s="23" t="s">
        <v>117</v>
      </c>
      <c r="C8" s="31" t="s">
        <v>44</v>
      </c>
      <c r="D8" s="31" t="s">
        <v>120</v>
      </c>
      <c r="E8" s="31" t="s">
        <v>62</v>
      </c>
      <c r="F8" s="31" t="s">
        <v>102</v>
      </c>
      <c r="G8" s="31" t="s">
        <v>233</v>
      </c>
      <c r="H8" s="31" t="s">
        <v>232</v>
      </c>
      <c r="I8" s="31" t="s">
        <v>61</v>
      </c>
      <c r="J8" s="31" t="s">
        <v>58</v>
      </c>
      <c r="K8" s="31" t="s">
        <v>183</v>
      </c>
      <c r="L8" s="31" t="s">
        <v>185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240</v>
      </c>
      <c r="H9" s="17"/>
      <c r="I9" s="17" t="s">
        <v>236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47</v>
      </c>
      <c r="C11" s="124"/>
      <c r="D11" s="124"/>
      <c r="E11" s="124"/>
      <c r="F11" s="124"/>
      <c r="G11" s="126"/>
      <c r="H11" s="128"/>
      <c r="I11" s="126">
        <v>0.73026999999999986</v>
      </c>
      <c r="J11" s="124"/>
      <c r="K11" s="125">
        <f>I11/$I$11</f>
        <v>1</v>
      </c>
      <c r="L11" s="125">
        <f>I11/'סכום נכסי הקרן'!$C$42</f>
        <v>8.381495157621509E-6</v>
      </c>
      <c r="BC11" s="96"/>
      <c r="BD11" s="3"/>
      <c r="BE11" s="96"/>
      <c r="BG11" s="96"/>
    </row>
    <row r="12" spans="2:60" s="4" customFormat="1" ht="18" customHeight="1">
      <c r="B12" s="127" t="s">
        <v>26</v>
      </c>
      <c r="C12" s="124"/>
      <c r="D12" s="124"/>
      <c r="E12" s="124"/>
      <c r="F12" s="124"/>
      <c r="G12" s="126"/>
      <c r="H12" s="128"/>
      <c r="I12" s="126">
        <v>0.73026999999999986</v>
      </c>
      <c r="J12" s="124"/>
      <c r="K12" s="125">
        <f t="shared" ref="K12:K14" si="0">I12/$I$11</f>
        <v>1</v>
      </c>
      <c r="L12" s="125">
        <f>I12/'סכום נכסי הקרן'!$C$42</f>
        <v>8.381495157621509E-6</v>
      </c>
      <c r="BC12" s="96"/>
      <c r="BD12" s="3"/>
      <c r="BE12" s="96"/>
      <c r="BG12" s="96"/>
    </row>
    <row r="13" spans="2:60">
      <c r="B13" s="99" t="s">
        <v>801</v>
      </c>
      <c r="C13" s="82"/>
      <c r="D13" s="82"/>
      <c r="E13" s="82"/>
      <c r="F13" s="82"/>
      <c r="G13" s="90"/>
      <c r="H13" s="92"/>
      <c r="I13" s="90">
        <v>0.73026999999999986</v>
      </c>
      <c r="J13" s="82"/>
      <c r="K13" s="91">
        <f t="shared" si="0"/>
        <v>1</v>
      </c>
      <c r="L13" s="91">
        <f>I13/'סכום נכסי הקרן'!$C$42</f>
        <v>8.381495157621509E-6</v>
      </c>
      <c r="BD13" s="3"/>
    </row>
    <row r="14" spans="2:60" ht="20.25">
      <c r="B14" s="86" t="s">
        <v>802</v>
      </c>
      <c r="C14" s="80" t="s">
        <v>803</v>
      </c>
      <c r="D14" s="93" t="s">
        <v>121</v>
      </c>
      <c r="E14" s="93" t="s">
        <v>760</v>
      </c>
      <c r="F14" s="93" t="s">
        <v>165</v>
      </c>
      <c r="G14" s="87">
        <v>730.99999999999989</v>
      </c>
      <c r="H14" s="89">
        <v>99.9</v>
      </c>
      <c r="I14" s="87">
        <v>0.73026999999999986</v>
      </c>
      <c r="J14" s="88">
        <v>1.1354189835841091E-4</v>
      </c>
      <c r="K14" s="88">
        <f t="shared" si="0"/>
        <v>1</v>
      </c>
      <c r="L14" s="88">
        <f>I14/'סכום נכסי הקרן'!$C$42</f>
        <v>8.381495157621509E-6</v>
      </c>
      <c r="BD14" s="4"/>
    </row>
    <row r="15" spans="2:60">
      <c r="B15" s="83"/>
      <c r="C15" s="80"/>
      <c r="D15" s="80"/>
      <c r="E15" s="80"/>
      <c r="F15" s="80"/>
      <c r="G15" s="87"/>
      <c r="H15" s="89"/>
      <c r="I15" s="80"/>
      <c r="J15" s="80"/>
      <c r="K15" s="88"/>
      <c r="L15" s="80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95" t="s">
        <v>248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113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231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239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180</v>
      </c>
      <c r="C1" s="78" t="s" vm="1">
        <v>249</v>
      </c>
    </row>
    <row r="2" spans="2:61">
      <c r="B2" s="57" t="s">
        <v>179</v>
      </c>
      <c r="C2" s="78" t="s">
        <v>250</v>
      </c>
    </row>
    <row r="3" spans="2:61">
      <c r="B3" s="57" t="s">
        <v>181</v>
      </c>
      <c r="C3" s="78" t="s">
        <v>251</v>
      </c>
    </row>
    <row r="4" spans="2:61">
      <c r="B4" s="57" t="s">
        <v>182</v>
      </c>
      <c r="C4" s="78">
        <v>8602</v>
      </c>
    </row>
    <row r="6" spans="2:61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1" ht="26.25" customHeight="1">
      <c r="B7" s="158" t="s">
        <v>94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I7" s="3"/>
    </row>
    <row r="8" spans="2:61" s="3" customFormat="1" ht="78.75">
      <c r="B8" s="23" t="s">
        <v>117</v>
      </c>
      <c r="C8" s="31" t="s">
        <v>44</v>
      </c>
      <c r="D8" s="31" t="s">
        <v>120</v>
      </c>
      <c r="E8" s="31" t="s">
        <v>62</v>
      </c>
      <c r="F8" s="31" t="s">
        <v>102</v>
      </c>
      <c r="G8" s="31" t="s">
        <v>233</v>
      </c>
      <c r="H8" s="31" t="s">
        <v>232</v>
      </c>
      <c r="I8" s="31" t="s">
        <v>61</v>
      </c>
      <c r="J8" s="31" t="s">
        <v>58</v>
      </c>
      <c r="K8" s="31" t="s">
        <v>183</v>
      </c>
      <c r="L8" s="32" t="s">
        <v>185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240</v>
      </c>
      <c r="H9" s="17"/>
      <c r="I9" s="17" t="s">
        <v>236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180</v>
      </c>
      <c r="C1" s="78" t="s" vm="1">
        <v>249</v>
      </c>
    </row>
    <row r="2" spans="1:60">
      <c r="B2" s="57" t="s">
        <v>179</v>
      </c>
      <c r="C2" s="78" t="s">
        <v>250</v>
      </c>
    </row>
    <row r="3" spans="1:60">
      <c r="B3" s="57" t="s">
        <v>181</v>
      </c>
      <c r="C3" s="78" t="s">
        <v>251</v>
      </c>
    </row>
    <row r="4" spans="1:60">
      <c r="B4" s="57" t="s">
        <v>182</v>
      </c>
      <c r="C4" s="78">
        <v>8602</v>
      </c>
    </row>
    <row r="6" spans="1:60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60"/>
      <c r="BD6" s="1" t="s">
        <v>121</v>
      </c>
      <c r="BF6" s="1" t="s">
        <v>188</v>
      </c>
      <c r="BH6" s="3" t="s">
        <v>165</v>
      </c>
    </row>
    <row r="7" spans="1:60" ht="26.25" customHeight="1">
      <c r="B7" s="158" t="s">
        <v>95</v>
      </c>
      <c r="C7" s="159"/>
      <c r="D7" s="159"/>
      <c r="E7" s="159"/>
      <c r="F7" s="159"/>
      <c r="G7" s="159"/>
      <c r="H7" s="159"/>
      <c r="I7" s="159"/>
      <c r="J7" s="159"/>
      <c r="K7" s="160"/>
      <c r="BD7" s="3" t="s">
        <v>123</v>
      </c>
      <c r="BF7" s="1" t="s">
        <v>143</v>
      </c>
      <c r="BH7" s="3" t="s">
        <v>164</v>
      </c>
    </row>
    <row r="8" spans="1:60" s="3" customFormat="1" ht="78.75">
      <c r="A8" s="2"/>
      <c r="B8" s="23" t="s">
        <v>117</v>
      </c>
      <c r="C8" s="31" t="s">
        <v>44</v>
      </c>
      <c r="D8" s="31" t="s">
        <v>120</v>
      </c>
      <c r="E8" s="31" t="s">
        <v>62</v>
      </c>
      <c r="F8" s="31" t="s">
        <v>102</v>
      </c>
      <c r="G8" s="31" t="s">
        <v>233</v>
      </c>
      <c r="H8" s="31" t="s">
        <v>232</v>
      </c>
      <c r="I8" s="31" t="s">
        <v>61</v>
      </c>
      <c r="J8" s="31" t="s">
        <v>183</v>
      </c>
      <c r="K8" s="31" t="s">
        <v>185</v>
      </c>
      <c r="BC8" s="1" t="s">
        <v>136</v>
      </c>
      <c r="BD8" s="1" t="s">
        <v>137</v>
      </c>
      <c r="BE8" s="1" t="s">
        <v>144</v>
      </c>
      <c r="BG8" s="4" t="s">
        <v>166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240</v>
      </c>
      <c r="H9" s="17"/>
      <c r="I9" s="17" t="s">
        <v>236</v>
      </c>
      <c r="J9" s="33" t="s">
        <v>20</v>
      </c>
      <c r="K9" s="58" t="s">
        <v>20</v>
      </c>
      <c r="BC9" s="1" t="s">
        <v>133</v>
      </c>
      <c r="BE9" s="1" t="s">
        <v>145</v>
      </c>
      <c r="BG9" s="4" t="s">
        <v>167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129</v>
      </c>
      <c r="BD10" s="3"/>
      <c r="BE10" s="1" t="s">
        <v>189</v>
      </c>
      <c r="BG10" s="1" t="s">
        <v>173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128</v>
      </c>
      <c r="BD11" s="3"/>
      <c r="BE11" s="1" t="s">
        <v>146</v>
      </c>
      <c r="BG11" s="1" t="s">
        <v>168</v>
      </c>
    </row>
    <row r="12" spans="1:60" ht="20.25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126</v>
      </c>
      <c r="BD12" s="4"/>
      <c r="BE12" s="1" t="s">
        <v>147</v>
      </c>
      <c r="BG12" s="1" t="s">
        <v>169</v>
      </c>
    </row>
    <row r="13" spans="1:60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130</v>
      </c>
      <c r="BE13" s="1" t="s">
        <v>148</v>
      </c>
      <c r="BG13" s="1" t="s">
        <v>170</v>
      </c>
    </row>
    <row r="14" spans="1:60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127</v>
      </c>
      <c r="BE14" s="1" t="s">
        <v>149</v>
      </c>
      <c r="BG14" s="1" t="s">
        <v>172</v>
      </c>
    </row>
    <row r="15" spans="1:60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138</v>
      </c>
      <c r="BE15" s="1" t="s">
        <v>190</v>
      </c>
      <c r="BG15" s="1" t="s">
        <v>174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124</v>
      </c>
      <c r="BD16" s="1" t="s">
        <v>139</v>
      </c>
      <c r="BE16" s="1" t="s">
        <v>150</v>
      </c>
      <c r="BG16" s="1" t="s">
        <v>175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134</v>
      </c>
      <c r="BE17" s="1" t="s">
        <v>151</v>
      </c>
      <c r="BG17" s="1" t="s">
        <v>176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122</v>
      </c>
      <c r="BF18" s="1" t="s">
        <v>152</v>
      </c>
      <c r="BH18" s="1" t="s">
        <v>28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135</v>
      </c>
      <c r="BF19" s="1" t="s">
        <v>153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140</v>
      </c>
      <c r="BF20" s="1" t="s">
        <v>154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125</v>
      </c>
      <c r="BE21" s="1" t="s">
        <v>141</v>
      </c>
      <c r="BF21" s="1" t="s">
        <v>155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131</v>
      </c>
      <c r="BF22" s="1" t="s">
        <v>156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28</v>
      </c>
      <c r="BE23" s="1" t="s">
        <v>132</v>
      </c>
      <c r="BF23" s="1" t="s">
        <v>191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194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157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158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193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159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160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192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28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180</v>
      </c>
      <c r="C1" s="78" t="s" vm="1">
        <v>249</v>
      </c>
    </row>
    <row r="2" spans="2:81">
      <c r="B2" s="57" t="s">
        <v>179</v>
      </c>
      <c r="C2" s="78" t="s">
        <v>250</v>
      </c>
    </row>
    <row r="3" spans="2:81">
      <c r="B3" s="57" t="s">
        <v>181</v>
      </c>
      <c r="C3" s="78" t="s">
        <v>251</v>
      </c>
      <c r="E3" s="2"/>
    </row>
    <row r="4" spans="2:81">
      <c r="B4" s="57" t="s">
        <v>182</v>
      </c>
      <c r="C4" s="78">
        <v>8602</v>
      </c>
    </row>
    <row r="6" spans="2:81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81" ht="26.25" customHeight="1">
      <c r="B7" s="158" t="s">
        <v>96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81" s="3" customFormat="1" ht="47.25">
      <c r="B8" s="23" t="s">
        <v>117</v>
      </c>
      <c r="C8" s="31" t="s">
        <v>44</v>
      </c>
      <c r="D8" s="14" t="s">
        <v>49</v>
      </c>
      <c r="E8" s="31" t="s">
        <v>15</v>
      </c>
      <c r="F8" s="31" t="s">
        <v>63</v>
      </c>
      <c r="G8" s="31" t="s">
        <v>103</v>
      </c>
      <c r="H8" s="31" t="s">
        <v>18</v>
      </c>
      <c r="I8" s="31" t="s">
        <v>102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61</v>
      </c>
      <c r="O8" s="31" t="s">
        <v>58</v>
      </c>
      <c r="P8" s="31" t="s">
        <v>183</v>
      </c>
      <c r="Q8" s="32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240</v>
      </c>
      <c r="M9" s="33"/>
      <c r="N9" s="33" t="s">
        <v>236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3"/>
  <sheetViews>
    <sheetView rightToLeft="1" workbookViewId="0">
      <selection activeCell="G22" sqref="G22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180</v>
      </c>
      <c r="C1" s="78" t="s" vm="1">
        <v>249</v>
      </c>
    </row>
    <row r="2" spans="2:72">
      <c r="B2" s="57" t="s">
        <v>179</v>
      </c>
      <c r="C2" s="78" t="s">
        <v>250</v>
      </c>
    </row>
    <row r="3" spans="2:72">
      <c r="B3" s="57" t="s">
        <v>181</v>
      </c>
      <c r="C3" s="78" t="s">
        <v>251</v>
      </c>
    </row>
    <row r="4" spans="2:72">
      <c r="B4" s="57" t="s">
        <v>182</v>
      </c>
      <c r="C4" s="78">
        <v>8602</v>
      </c>
    </row>
    <row r="6" spans="2:72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72" ht="26.25" customHeight="1">
      <c r="B7" s="158" t="s">
        <v>87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</row>
    <row r="8" spans="2:72" s="3" customFormat="1" ht="78.75">
      <c r="B8" s="23" t="s">
        <v>117</v>
      </c>
      <c r="C8" s="31" t="s">
        <v>44</v>
      </c>
      <c r="D8" s="31" t="s">
        <v>15</v>
      </c>
      <c r="E8" s="31" t="s">
        <v>63</v>
      </c>
      <c r="F8" s="31" t="s">
        <v>103</v>
      </c>
      <c r="G8" s="31" t="s">
        <v>18</v>
      </c>
      <c r="H8" s="31" t="s">
        <v>102</v>
      </c>
      <c r="I8" s="31" t="s">
        <v>17</v>
      </c>
      <c r="J8" s="31" t="s">
        <v>19</v>
      </c>
      <c r="K8" s="31" t="s">
        <v>233</v>
      </c>
      <c r="L8" s="31" t="s">
        <v>232</v>
      </c>
      <c r="M8" s="31" t="s">
        <v>111</v>
      </c>
      <c r="N8" s="31" t="s">
        <v>58</v>
      </c>
      <c r="O8" s="31" t="s">
        <v>183</v>
      </c>
      <c r="P8" s="32" t="s">
        <v>185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240</v>
      </c>
      <c r="L9" s="33"/>
      <c r="M9" s="33" t="s">
        <v>236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27</v>
      </c>
      <c r="C11" s="98"/>
      <c r="D11" s="98"/>
      <c r="E11" s="98"/>
      <c r="F11" s="98"/>
      <c r="G11" s="100">
        <v>6.7147104288393775</v>
      </c>
      <c r="H11" s="98"/>
      <c r="I11" s="98"/>
      <c r="J11" s="101">
        <v>4.6951015802927799E-2</v>
      </c>
      <c r="K11" s="100"/>
      <c r="L11" s="98"/>
      <c r="M11" s="100">
        <v>61475.395759999992</v>
      </c>
      <c r="N11" s="98"/>
      <c r="O11" s="103">
        <f>M11/$M$11</f>
        <v>1</v>
      </c>
      <c r="P11" s="103">
        <f>M11/'סכום נכסי הקרן'!$C$42</f>
        <v>0.70556880588728266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230</v>
      </c>
      <c r="C12" s="82"/>
      <c r="D12" s="82"/>
      <c r="E12" s="82"/>
      <c r="F12" s="82"/>
      <c r="G12" s="90">
        <v>6.7147104288393757</v>
      </c>
      <c r="H12" s="82"/>
      <c r="I12" s="82"/>
      <c r="J12" s="104">
        <v>4.6951015802927799E-2</v>
      </c>
      <c r="K12" s="90"/>
      <c r="L12" s="82"/>
      <c r="M12" s="90">
        <v>61475.395759999999</v>
      </c>
      <c r="N12" s="82"/>
      <c r="O12" s="91">
        <f t="shared" ref="O12:O75" si="0">M12/$M$11</f>
        <v>1.0000000000000002</v>
      </c>
      <c r="P12" s="91">
        <f>M12/'סכום נכסי הקרן'!$C$42</f>
        <v>0.70556880588728277</v>
      </c>
    </row>
    <row r="13" spans="2:72">
      <c r="B13" s="99" t="s">
        <v>66</v>
      </c>
      <c r="C13" s="82"/>
      <c r="D13" s="82"/>
      <c r="E13" s="82"/>
      <c r="F13" s="82"/>
      <c r="G13" s="90">
        <v>6.7147104288393757</v>
      </c>
      <c r="H13" s="82"/>
      <c r="I13" s="82"/>
      <c r="J13" s="104">
        <v>4.6951015802927799E-2</v>
      </c>
      <c r="K13" s="90"/>
      <c r="L13" s="82"/>
      <c r="M13" s="90">
        <v>61475.395759999999</v>
      </c>
      <c r="N13" s="82"/>
      <c r="O13" s="91">
        <f t="shared" si="0"/>
        <v>1.0000000000000002</v>
      </c>
      <c r="P13" s="91">
        <f>M13/'סכום נכסי הקרן'!$C$42</f>
        <v>0.70556880588728277</v>
      </c>
    </row>
    <row r="14" spans="2:72">
      <c r="B14" s="86" t="s">
        <v>804</v>
      </c>
      <c r="C14" s="80" t="s">
        <v>805</v>
      </c>
      <c r="D14" s="80" t="s">
        <v>254</v>
      </c>
      <c r="E14" s="80"/>
      <c r="F14" s="106">
        <v>39203</v>
      </c>
      <c r="G14" s="87">
        <v>3.5199999999999991</v>
      </c>
      <c r="H14" s="93" t="s">
        <v>165</v>
      </c>
      <c r="I14" s="94">
        <v>4.8000000000000001E-2</v>
      </c>
      <c r="J14" s="94">
        <v>4.8499999999999988E-2</v>
      </c>
      <c r="K14" s="87">
        <v>2023549.9999999998</v>
      </c>
      <c r="L14" s="107">
        <v>122.0438</v>
      </c>
      <c r="M14" s="87">
        <v>2469.7284900000004</v>
      </c>
      <c r="N14" s="80"/>
      <c r="O14" s="88">
        <f t="shared" si="0"/>
        <v>4.0174259302726945E-2</v>
      </c>
      <c r="P14" s="88">
        <f>M14/'סכום נכסי הקרן'!$C$42</f>
        <v>2.8345704163631108E-2</v>
      </c>
    </row>
    <row r="15" spans="2:72">
      <c r="B15" s="86" t="s">
        <v>806</v>
      </c>
      <c r="C15" s="80" t="s">
        <v>807</v>
      </c>
      <c r="D15" s="80" t="s">
        <v>254</v>
      </c>
      <c r="E15" s="80"/>
      <c r="F15" s="106">
        <v>39234</v>
      </c>
      <c r="G15" s="87">
        <v>3.609999999999999</v>
      </c>
      <c r="H15" s="93" t="s">
        <v>165</v>
      </c>
      <c r="I15" s="94">
        <v>4.8000000000000001E-2</v>
      </c>
      <c r="J15" s="94">
        <v>4.8499999999999988E-2</v>
      </c>
      <c r="K15" s="87">
        <v>2041773.9999999998</v>
      </c>
      <c r="L15" s="107">
        <v>120.9509</v>
      </c>
      <c r="M15" s="87">
        <v>2469.6084900000001</v>
      </c>
      <c r="N15" s="80"/>
      <c r="O15" s="88">
        <f t="shared" si="0"/>
        <v>4.017230730227999E-2</v>
      </c>
      <c r="P15" s="88">
        <f>M15/'סכום נכסי הקרן'!$C$42</f>
        <v>2.8344326893006658E-2</v>
      </c>
    </row>
    <row r="16" spans="2:72">
      <c r="B16" s="86" t="s">
        <v>808</v>
      </c>
      <c r="C16" s="80" t="s">
        <v>809</v>
      </c>
      <c r="D16" s="80" t="s">
        <v>254</v>
      </c>
      <c r="E16" s="80"/>
      <c r="F16" s="106">
        <v>39295</v>
      </c>
      <c r="G16" s="87">
        <v>3.69</v>
      </c>
      <c r="H16" s="93" t="s">
        <v>165</v>
      </c>
      <c r="I16" s="94">
        <v>4.8000000000000001E-2</v>
      </c>
      <c r="J16" s="94">
        <v>4.8499999999999995E-2</v>
      </c>
      <c r="K16" s="87">
        <v>1102102.9999999998</v>
      </c>
      <c r="L16" s="107">
        <v>122.0228</v>
      </c>
      <c r="M16" s="87">
        <v>1344.8730399999997</v>
      </c>
      <c r="N16" s="80"/>
      <c r="O16" s="88">
        <f t="shared" si="0"/>
        <v>2.1876606459767831E-2</v>
      </c>
      <c r="P16" s="88">
        <f>M16/'סכום נכסי הקרן'!$C$42</f>
        <v>1.5435451096684403E-2</v>
      </c>
    </row>
    <row r="17" spans="2:16">
      <c r="B17" s="86" t="s">
        <v>810</v>
      </c>
      <c r="C17" s="80" t="s">
        <v>811</v>
      </c>
      <c r="D17" s="80" t="s">
        <v>254</v>
      </c>
      <c r="E17" s="80"/>
      <c r="F17" s="106">
        <v>37927</v>
      </c>
      <c r="G17" s="87">
        <v>0.33999999999999997</v>
      </c>
      <c r="H17" s="93" t="s">
        <v>165</v>
      </c>
      <c r="I17" s="94">
        <v>4.8000000000000001E-2</v>
      </c>
      <c r="J17" s="94">
        <v>4.9100000000000005E-2</v>
      </c>
      <c r="K17" s="87">
        <v>331999.99999999994</v>
      </c>
      <c r="L17" s="107">
        <v>125.4657</v>
      </c>
      <c r="M17" s="87">
        <v>416.54286999999994</v>
      </c>
      <c r="N17" s="80"/>
      <c r="O17" s="88">
        <f t="shared" si="0"/>
        <v>6.7757655701182265E-3</v>
      </c>
      <c r="P17" s="88">
        <f>M17/'סכום נכסי הקרן'!$C$42</f>
        <v>4.7807688222804802E-3</v>
      </c>
    </row>
    <row r="18" spans="2:16">
      <c r="B18" s="86" t="s">
        <v>812</v>
      </c>
      <c r="C18" s="80" t="s">
        <v>813</v>
      </c>
      <c r="D18" s="80" t="s">
        <v>254</v>
      </c>
      <c r="E18" s="80"/>
      <c r="F18" s="106">
        <v>37956</v>
      </c>
      <c r="G18" s="87">
        <v>0.42000000000000004</v>
      </c>
      <c r="H18" s="93" t="s">
        <v>165</v>
      </c>
      <c r="I18" s="94">
        <v>4.8000000000000001E-2</v>
      </c>
      <c r="J18" s="94">
        <v>4.929999999999999E-2</v>
      </c>
      <c r="K18" s="87">
        <v>863864.99999999988</v>
      </c>
      <c r="L18" s="107">
        <v>124.93389999999999</v>
      </c>
      <c r="M18" s="87">
        <v>1079.6214399999999</v>
      </c>
      <c r="N18" s="80"/>
      <c r="O18" s="88">
        <f t="shared" si="0"/>
        <v>1.7561846111814279E-2</v>
      </c>
      <c r="P18" s="88">
        <f>M18/'סכום נכסי הקרן'!$C$42</f>
        <v>1.2391090790289019E-2</v>
      </c>
    </row>
    <row r="19" spans="2:16">
      <c r="B19" s="86" t="s">
        <v>814</v>
      </c>
      <c r="C19" s="80" t="s">
        <v>815</v>
      </c>
      <c r="D19" s="80" t="s">
        <v>254</v>
      </c>
      <c r="E19" s="80"/>
      <c r="F19" s="106">
        <v>40148</v>
      </c>
      <c r="G19" s="87">
        <v>5.5900000000000007</v>
      </c>
      <c r="H19" s="93" t="s">
        <v>165</v>
      </c>
      <c r="I19" s="94">
        <v>4.8000000000000001E-2</v>
      </c>
      <c r="J19" s="94">
        <v>4.8500000000000008E-2</v>
      </c>
      <c r="K19" s="87">
        <v>16999.999999999996</v>
      </c>
      <c r="L19" s="107">
        <v>109.0476</v>
      </c>
      <c r="M19" s="87">
        <v>18.538179999999997</v>
      </c>
      <c r="N19" s="80"/>
      <c r="O19" s="88">
        <f t="shared" si="0"/>
        <v>3.0155446371379327E-4</v>
      </c>
      <c r="P19" s="88">
        <f>M19/'סכום נכסי הקרן'!$C$42</f>
        <v>2.1276742287252101E-4</v>
      </c>
    </row>
    <row r="20" spans="2:16">
      <c r="B20" s="86" t="s">
        <v>816</v>
      </c>
      <c r="C20" s="80" t="s">
        <v>817</v>
      </c>
      <c r="D20" s="80" t="s">
        <v>254</v>
      </c>
      <c r="E20" s="80"/>
      <c r="F20" s="106">
        <v>40269</v>
      </c>
      <c r="G20" s="87">
        <v>5.7799999999999985</v>
      </c>
      <c r="H20" s="93" t="s">
        <v>165</v>
      </c>
      <c r="I20" s="94">
        <v>4.8000000000000001E-2</v>
      </c>
      <c r="J20" s="94">
        <v>4.8499999999999988E-2</v>
      </c>
      <c r="K20" s="87">
        <v>29999.999999999996</v>
      </c>
      <c r="L20" s="107">
        <v>110.64870000000001</v>
      </c>
      <c r="M20" s="87">
        <v>33.195620000000005</v>
      </c>
      <c r="N20" s="80"/>
      <c r="O20" s="88">
        <f t="shared" si="0"/>
        <v>5.3998220897341989E-4</v>
      </c>
      <c r="P20" s="88">
        <f>M20/'סכום נכסי הקרן'!$C$42</f>
        <v>3.8099460238575299E-4</v>
      </c>
    </row>
    <row r="21" spans="2:16">
      <c r="B21" s="86" t="s">
        <v>818</v>
      </c>
      <c r="C21" s="80" t="s">
        <v>819</v>
      </c>
      <c r="D21" s="80" t="s">
        <v>254</v>
      </c>
      <c r="E21" s="80"/>
      <c r="F21" s="106">
        <v>40391</v>
      </c>
      <c r="G21" s="87">
        <v>5.9799999999999995</v>
      </c>
      <c r="H21" s="93" t="s">
        <v>165</v>
      </c>
      <c r="I21" s="94">
        <v>4.8000000000000001E-2</v>
      </c>
      <c r="J21" s="94">
        <v>4.8499999999999995E-2</v>
      </c>
      <c r="K21" s="87">
        <v>122999.99999999999</v>
      </c>
      <c r="L21" s="107">
        <v>109.7402</v>
      </c>
      <c r="M21" s="87">
        <v>134.98078999999998</v>
      </c>
      <c r="N21" s="80"/>
      <c r="O21" s="88">
        <f t="shared" si="0"/>
        <v>2.1956880200814832E-3</v>
      </c>
      <c r="P21" s="88">
        <f>M21/'סכום נכסי הקרן'!$C$42</f>
        <v>1.549208974429904E-3</v>
      </c>
    </row>
    <row r="22" spans="2:16">
      <c r="B22" s="86" t="s">
        <v>820</v>
      </c>
      <c r="C22" s="80" t="s">
        <v>821</v>
      </c>
      <c r="D22" s="80" t="s">
        <v>254</v>
      </c>
      <c r="E22" s="80"/>
      <c r="F22" s="106">
        <v>37803</v>
      </c>
      <c r="G22" s="89">
        <v>3.0000000000000001E-3</v>
      </c>
      <c r="H22" s="93" t="s">
        <v>165</v>
      </c>
      <c r="I22" s="94">
        <v>4.8000000000000001E-2</v>
      </c>
      <c r="J22" s="94">
        <v>-2.5999999999999995E-2</v>
      </c>
      <c r="K22" s="87">
        <v>1052999.9999999998</v>
      </c>
      <c r="L22" s="107">
        <v>125.5365</v>
      </c>
      <c r="M22" s="87">
        <v>1321.8995899999998</v>
      </c>
      <c r="N22" s="80"/>
      <c r="O22" s="88">
        <f t="shared" si="0"/>
        <v>2.1502904920867809E-2</v>
      </c>
      <c r="P22" s="88">
        <f>M22/'סכום נכסי הקרן'!$C$42</f>
        <v>1.5171778948124473E-2</v>
      </c>
    </row>
    <row r="23" spans="2:16">
      <c r="B23" s="86" t="s">
        <v>822</v>
      </c>
      <c r="C23" s="80" t="s">
        <v>823</v>
      </c>
      <c r="D23" s="80" t="s">
        <v>254</v>
      </c>
      <c r="E23" s="80"/>
      <c r="F23" s="106">
        <v>37834</v>
      </c>
      <c r="G23" s="87">
        <v>0.09</v>
      </c>
      <c r="H23" s="93" t="s">
        <v>165</v>
      </c>
      <c r="I23" s="94">
        <v>4.8000000000000001E-2</v>
      </c>
      <c r="J23" s="94">
        <v>4.7800000000000002E-2</v>
      </c>
      <c r="K23" s="87">
        <v>331999.99999999994</v>
      </c>
      <c r="L23" s="107">
        <v>125.7694</v>
      </c>
      <c r="M23" s="87">
        <v>417.55345999999992</v>
      </c>
      <c r="N23" s="80"/>
      <c r="O23" s="88">
        <f t="shared" si="0"/>
        <v>6.7922045045489265E-3</v>
      </c>
      <c r="P23" s="88">
        <f>M23/'סכום נכסי הקרן'!$C$42</f>
        <v>4.792367621616808E-3</v>
      </c>
    </row>
    <row r="24" spans="2:16">
      <c r="B24" s="86" t="s">
        <v>824</v>
      </c>
      <c r="C24" s="80" t="s">
        <v>825</v>
      </c>
      <c r="D24" s="80" t="s">
        <v>254</v>
      </c>
      <c r="E24" s="80"/>
      <c r="F24" s="106">
        <v>37865</v>
      </c>
      <c r="G24" s="87">
        <v>0.17</v>
      </c>
      <c r="H24" s="93" t="s">
        <v>165</v>
      </c>
      <c r="I24" s="94">
        <v>4.8000000000000001E-2</v>
      </c>
      <c r="J24" s="94">
        <v>4.8100000000000004E-2</v>
      </c>
      <c r="K24" s="87">
        <v>352999.99999999994</v>
      </c>
      <c r="L24" s="107">
        <v>126.13290000000001</v>
      </c>
      <c r="M24" s="87">
        <v>445.2473599999999</v>
      </c>
      <c r="N24" s="80"/>
      <c r="O24" s="88">
        <f t="shared" si="0"/>
        <v>7.2426920476973593E-3</v>
      </c>
      <c r="P24" s="88">
        <f>M24/'סכום נכסי הקרן'!$C$42</f>
        <v>5.1102175795031436E-3</v>
      </c>
    </row>
    <row r="25" spans="2:16">
      <c r="B25" s="86" t="s">
        <v>826</v>
      </c>
      <c r="C25" s="80" t="s">
        <v>827</v>
      </c>
      <c r="D25" s="80" t="s">
        <v>254</v>
      </c>
      <c r="E25" s="80"/>
      <c r="F25" s="106">
        <v>37895</v>
      </c>
      <c r="G25" s="87">
        <v>0.26</v>
      </c>
      <c r="H25" s="93" t="s">
        <v>165</v>
      </c>
      <c r="I25" s="94">
        <v>4.8000000000000001E-2</v>
      </c>
      <c r="J25" s="94">
        <v>4.9200000000000008E-2</v>
      </c>
      <c r="K25" s="87">
        <v>333999.99999999994</v>
      </c>
      <c r="L25" s="107">
        <v>125.3685</v>
      </c>
      <c r="M25" s="87">
        <v>418.72795999999988</v>
      </c>
      <c r="N25" s="80"/>
      <c r="O25" s="88">
        <f t="shared" si="0"/>
        <v>6.811309708923457E-3</v>
      </c>
      <c r="P25" s="88">
        <f>M25/'סכום נכסי הקרן'!$C$42</f>
        <v>4.8058476578535783E-3</v>
      </c>
    </row>
    <row r="26" spans="2:16">
      <c r="B26" s="86" t="s">
        <v>828</v>
      </c>
      <c r="C26" s="80" t="s">
        <v>829</v>
      </c>
      <c r="D26" s="80" t="s">
        <v>254</v>
      </c>
      <c r="E26" s="80"/>
      <c r="F26" s="106">
        <v>40909</v>
      </c>
      <c r="G26" s="87">
        <v>6.9200000000000008</v>
      </c>
      <c r="H26" s="93" t="s">
        <v>165</v>
      </c>
      <c r="I26" s="94">
        <v>4.8000000000000001E-2</v>
      </c>
      <c r="J26" s="94">
        <v>4.8500000000000008E-2</v>
      </c>
      <c r="K26" s="87">
        <v>1025999.9999999999</v>
      </c>
      <c r="L26" s="107">
        <v>105.7431</v>
      </c>
      <c r="M26" s="87">
        <v>1084.7123899999997</v>
      </c>
      <c r="N26" s="80"/>
      <c r="O26" s="88">
        <f t="shared" si="0"/>
        <v>1.7644658917442647E-2</v>
      </c>
      <c r="P26" s="88">
        <f>M26/'סכום נכסי הקרן'!$C$42</f>
        <v>1.2449520922668402E-2</v>
      </c>
    </row>
    <row r="27" spans="2:16">
      <c r="B27" s="86" t="s">
        <v>830</v>
      </c>
      <c r="C27" s="80" t="s">
        <v>831</v>
      </c>
      <c r="D27" s="80" t="s">
        <v>254</v>
      </c>
      <c r="E27" s="80"/>
      <c r="F27" s="106">
        <v>41214</v>
      </c>
      <c r="G27" s="87">
        <v>7.58</v>
      </c>
      <c r="H27" s="93" t="s">
        <v>165</v>
      </c>
      <c r="I27" s="94">
        <v>4.8000000000000001E-2</v>
      </c>
      <c r="J27" s="94">
        <v>4.8499999999999995E-2</v>
      </c>
      <c r="K27" s="87">
        <v>869999.99999999988</v>
      </c>
      <c r="L27" s="107">
        <v>101.92</v>
      </c>
      <c r="M27" s="87">
        <v>886.70426999999995</v>
      </c>
      <c r="N27" s="80"/>
      <c r="O27" s="88">
        <f t="shared" si="0"/>
        <v>1.442372609461018E-2</v>
      </c>
      <c r="P27" s="88">
        <f>M27/'סכום נכסי הקרן'!$C$42</f>
        <v>1.0176931197019344E-2</v>
      </c>
    </row>
    <row r="28" spans="2:16">
      <c r="B28" s="86" t="s">
        <v>832</v>
      </c>
      <c r="C28" s="80" t="s">
        <v>833</v>
      </c>
      <c r="D28" s="80" t="s">
        <v>254</v>
      </c>
      <c r="E28" s="80"/>
      <c r="F28" s="106">
        <v>41275</v>
      </c>
      <c r="G28" s="87">
        <v>7.57</v>
      </c>
      <c r="H28" s="93" t="s">
        <v>165</v>
      </c>
      <c r="I28" s="94">
        <v>4.8000000000000001E-2</v>
      </c>
      <c r="J28" s="94">
        <v>4.8499999999999995E-2</v>
      </c>
      <c r="K28" s="87">
        <v>941999.99999999988</v>
      </c>
      <c r="L28" s="107">
        <v>104.2276</v>
      </c>
      <c r="M28" s="87">
        <v>981.8243299999998</v>
      </c>
      <c r="N28" s="80"/>
      <c r="O28" s="88">
        <f t="shared" si="0"/>
        <v>1.5971012758226769E-2</v>
      </c>
      <c r="P28" s="88">
        <f>M28/'סכום נכסי הקרן'!$C$42</f>
        <v>1.126864840063262E-2</v>
      </c>
    </row>
    <row r="29" spans="2:16">
      <c r="B29" s="86" t="s">
        <v>834</v>
      </c>
      <c r="C29" s="80" t="s">
        <v>835</v>
      </c>
      <c r="D29" s="80" t="s">
        <v>254</v>
      </c>
      <c r="E29" s="80"/>
      <c r="F29" s="106">
        <v>41334</v>
      </c>
      <c r="G29" s="87">
        <v>7.73</v>
      </c>
      <c r="H29" s="93" t="s">
        <v>165</v>
      </c>
      <c r="I29" s="94">
        <v>4.8000000000000001E-2</v>
      </c>
      <c r="J29" s="94">
        <v>4.8499999999999995E-2</v>
      </c>
      <c r="K29" s="87">
        <v>319999.99999999994</v>
      </c>
      <c r="L29" s="107">
        <v>103.3917</v>
      </c>
      <c r="M29" s="87">
        <v>330.85351999999995</v>
      </c>
      <c r="N29" s="80"/>
      <c r="O29" s="88">
        <f t="shared" si="0"/>
        <v>5.381885157627166E-3</v>
      </c>
      <c r="P29" s="88">
        <f>M29/'סכום נכסי הקרן'!$C$42</f>
        <v>3.7972902840894894E-3</v>
      </c>
    </row>
    <row r="30" spans="2:16">
      <c r="B30" s="86" t="s">
        <v>836</v>
      </c>
      <c r="C30" s="80">
        <v>2704</v>
      </c>
      <c r="D30" s="80" t="s">
        <v>254</v>
      </c>
      <c r="E30" s="80"/>
      <c r="F30" s="106">
        <v>41395</v>
      </c>
      <c r="G30" s="87">
        <v>7.8999999999999995</v>
      </c>
      <c r="H30" s="93" t="s">
        <v>165</v>
      </c>
      <c r="I30" s="94">
        <v>4.8000000000000001E-2</v>
      </c>
      <c r="J30" s="94">
        <v>4.8500000000000008E-2</v>
      </c>
      <c r="K30" s="87">
        <v>376999.99999999994</v>
      </c>
      <c r="L30" s="107">
        <v>102.3728</v>
      </c>
      <c r="M30" s="87">
        <v>385.94556999999998</v>
      </c>
      <c r="N30" s="80"/>
      <c r="O30" s="88">
        <f t="shared" si="0"/>
        <v>6.2780493761558183E-3</v>
      </c>
      <c r="P30" s="88">
        <f>M30/'סכום נכסי הקרן'!$C$42</f>
        <v>4.4295958016356603E-3</v>
      </c>
    </row>
    <row r="31" spans="2:16">
      <c r="B31" s="86" t="s">
        <v>837</v>
      </c>
      <c r="C31" s="80" t="s">
        <v>838</v>
      </c>
      <c r="D31" s="80" t="s">
        <v>254</v>
      </c>
      <c r="E31" s="80"/>
      <c r="F31" s="106">
        <v>41427</v>
      </c>
      <c r="G31" s="87">
        <v>7.99</v>
      </c>
      <c r="H31" s="93" t="s">
        <v>165</v>
      </c>
      <c r="I31" s="94">
        <v>4.8000000000000001E-2</v>
      </c>
      <c r="J31" s="94">
        <v>4.8499999999999995E-2</v>
      </c>
      <c r="K31" s="87">
        <v>527999.99999999988</v>
      </c>
      <c r="L31" s="107">
        <v>101.5549</v>
      </c>
      <c r="M31" s="87">
        <v>536.21025999999995</v>
      </c>
      <c r="N31" s="80"/>
      <c r="O31" s="88">
        <f t="shared" si="0"/>
        <v>8.7223555598302336E-3</v>
      </c>
      <c r="P31" s="88">
        <f>M31/'סכום נכסי הקרן'!$C$42</f>
        <v>6.1542219968737195E-3</v>
      </c>
    </row>
    <row r="32" spans="2:16">
      <c r="B32" s="86" t="s">
        <v>839</v>
      </c>
      <c r="C32" s="80">
        <v>8805</v>
      </c>
      <c r="D32" s="80" t="s">
        <v>254</v>
      </c>
      <c r="E32" s="80"/>
      <c r="F32" s="106">
        <v>41487</v>
      </c>
      <c r="G32" s="87">
        <v>7.96</v>
      </c>
      <c r="H32" s="93" t="s">
        <v>165</v>
      </c>
      <c r="I32" s="94">
        <v>4.8000000000000001E-2</v>
      </c>
      <c r="J32" s="94">
        <v>4.8499999999999995E-2</v>
      </c>
      <c r="K32" s="87">
        <v>510999.99999999994</v>
      </c>
      <c r="L32" s="107">
        <v>102.27209999999999</v>
      </c>
      <c r="M32" s="87">
        <v>522.60821999999996</v>
      </c>
      <c r="N32" s="80"/>
      <c r="O32" s="88">
        <f t="shared" si="0"/>
        <v>8.5010956585015399E-3</v>
      </c>
      <c r="P32" s="88">
        <f>M32/'סכום נכסי הקרן'!$C$42</f>
        <v>5.9981079125024954E-3</v>
      </c>
    </row>
    <row r="33" spans="2:16">
      <c r="B33" s="86" t="s">
        <v>840</v>
      </c>
      <c r="C33" s="80" t="s">
        <v>841</v>
      </c>
      <c r="D33" s="80" t="s">
        <v>254</v>
      </c>
      <c r="E33" s="80"/>
      <c r="F33" s="106">
        <v>41548</v>
      </c>
      <c r="G33" s="87">
        <v>8.129999999999999</v>
      </c>
      <c r="H33" s="93" t="s">
        <v>165</v>
      </c>
      <c r="I33" s="94">
        <v>4.8000000000000001E-2</v>
      </c>
      <c r="J33" s="94">
        <v>4.8499999999999995E-2</v>
      </c>
      <c r="K33" s="87">
        <v>586999.99999999988</v>
      </c>
      <c r="L33" s="107">
        <v>101.1814</v>
      </c>
      <c r="M33" s="87">
        <v>593.93802999999991</v>
      </c>
      <c r="N33" s="80"/>
      <c r="O33" s="88">
        <f t="shared" si="0"/>
        <v>9.6613941668425296E-3</v>
      </c>
      <c r="P33" s="88">
        <f>M33/'סכום נכסי הקרן'!$C$42</f>
        <v>6.8167783455054419E-3</v>
      </c>
    </row>
    <row r="34" spans="2:16">
      <c r="B34" s="86" t="s">
        <v>842</v>
      </c>
      <c r="C34" s="80" t="s">
        <v>843</v>
      </c>
      <c r="D34" s="80" t="s">
        <v>254</v>
      </c>
      <c r="E34" s="80"/>
      <c r="F34" s="106">
        <v>41579</v>
      </c>
      <c r="G34" s="87">
        <v>8.2099999999999991</v>
      </c>
      <c r="H34" s="93" t="s">
        <v>165</v>
      </c>
      <c r="I34" s="94">
        <v>4.8000000000000001E-2</v>
      </c>
      <c r="J34" s="94">
        <v>4.8499999999999995E-2</v>
      </c>
      <c r="K34" s="87">
        <v>512999.99999999994</v>
      </c>
      <c r="L34" s="107">
        <v>100.7818</v>
      </c>
      <c r="M34" s="87">
        <v>517.01581999999996</v>
      </c>
      <c r="N34" s="80"/>
      <c r="O34" s="88">
        <f t="shared" si="0"/>
        <v>8.410125931005475E-3</v>
      </c>
      <c r="P34" s="88">
        <f>M34/'סכום נכסי הקרן'!$C$42</f>
        <v>5.9339225105012041E-3</v>
      </c>
    </row>
    <row r="35" spans="2:16">
      <c r="B35" s="86" t="s">
        <v>844</v>
      </c>
      <c r="C35" s="80" t="s">
        <v>845</v>
      </c>
      <c r="D35" s="80" t="s">
        <v>254</v>
      </c>
      <c r="E35" s="80"/>
      <c r="F35" s="106">
        <v>41609</v>
      </c>
      <c r="G35" s="87">
        <v>8.3000000000000007</v>
      </c>
      <c r="H35" s="93" t="s">
        <v>165</v>
      </c>
      <c r="I35" s="94">
        <v>4.8000000000000001E-2</v>
      </c>
      <c r="J35" s="94">
        <v>4.8499999999999995E-2</v>
      </c>
      <c r="K35" s="87">
        <v>226999.99999999997</v>
      </c>
      <c r="L35" s="107">
        <v>100.3849</v>
      </c>
      <c r="M35" s="87">
        <v>227.87381999999994</v>
      </c>
      <c r="N35" s="80"/>
      <c r="O35" s="88">
        <f t="shared" si="0"/>
        <v>3.7067483207366336E-3</v>
      </c>
      <c r="P35" s="88">
        <f>M35/'סכום נכסי הקרן'!$C$42</f>
        <v>2.6153659863868369E-3</v>
      </c>
    </row>
    <row r="36" spans="2:16">
      <c r="B36" s="86" t="s">
        <v>846</v>
      </c>
      <c r="C36" s="80" t="s">
        <v>847</v>
      </c>
      <c r="D36" s="80" t="s">
        <v>254</v>
      </c>
      <c r="E36" s="80"/>
      <c r="F36" s="106">
        <v>41700</v>
      </c>
      <c r="G36" s="87">
        <v>8.3499999999999979</v>
      </c>
      <c r="H36" s="93" t="s">
        <v>165</v>
      </c>
      <c r="I36" s="94">
        <v>4.8000000000000001E-2</v>
      </c>
      <c r="J36" s="94">
        <v>4.8499999999999995E-2</v>
      </c>
      <c r="K36" s="87">
        <v>148999.99999999997</v>
      </c>
      <c r="L36" s="107">
        <v>101.9601</v>
      </c>
      <c r="M36" s="87">
        <v>151.92089999999999</v>
      </c>
      <c r="N36" s="80"/>
      <c r="O36" s="88">
        <f t="shared" si="0"/>
        <v>2.4712472058431205E-3</v>
      </c>
      <c r="P36" s="88">
        <f>M36/'סכום נכסי הקרן'!$C$42</f>
        <v>1.7436349400790142E-3</v>
      </c>
    </row>
    <row r="37" spans="2:16">
      <c r="B37" s="86" t="s">
        <v>848</v>
      </c>
      <c r="C37" s="80" t="s">
        <v>849</v>
      </c>
      <c r="D37" s="80" t="s">
        <v>254</v>
      </c>
      <c r="E37" s="80"/>
      <c r="F37" s="106">
        <v>41730</v>
      </c>
      <c r="G37" s="87">
        <v>8.43</v>
      </c>
      <c r="H37" s="93" t="s">
        <v>165</v>
      </c>
      <c r="I37" s="94">
        <v>4.8000000000000001E-2</v>
      </c>
      <c r="J37" s="94">
        <v>4.8499999999999995E-2</v>
      </c>
      <c r="K37" s="87">
        <v>235999.99999999997</v>
      </c>
      <c r="L37" s="107">
        <v>101.76860000000001</v>
      </c>
      <c r="M37" s="87">
        <v>240.17368999999997</v>
      </c>
      <c r="N37" s="80"/>
      <c r="O37" s="88">
        <f t="shared" si="0"/>
        <v>3.9068262518819445E-3</v>
      </c>
      <c r="P37" s="88">
        <f>M37/'סכום נכסי הקרן'!$C$42</f>
        <v>2.7565347333494321E-3</v>
      </c>
    </row>
    <row r="38" spans="2:16">
      <c r="B38" s="86" t="s">
        <v>850</v>
      </c>
      <c r="C38" s="80" t="s">
        <v>851</v>
      </c>
      <c r="D38" s="80" t="s">
        <v>254</v>
      </c>
      <c r="E38" s="80"/>
      <c r="F38" s="106">
        <v>41791</v>
      </c>
      <c r="G38" s="87">
        <v>8.6000000000000014</v>
      </c>
      <c r="H38" s="93" t="s">
        <v>165</v>
      </c>
      <c r="I38" s="94">
        <v>4.8000000000000001E-2</v>
      </c>
      <c r="J38" s="94">
        <v>4.8500000000000008E-2</v>
      </c>
      <c r="K38" s="87">
        <v>312999.99999999994</v>
      </c>
      <c r="L38" s="107">
        <v>100.5638</v>
      </c>
      <c r="M38" s="87">
        <v>314.78565999999989</v>
      </c>
      <c r="N38" s="80"/>
      <c r="O38" s="88">
        <f t="shared" si="0"/>
        <v>5.1205145751143013E-3</v>
      </c>
      <c r="P38" s="88">
        <f>M38/'סכום נכסי הקרן'!$C$42</f>
        <v>3.6128753542918244E-3</v>
      </c>
    </row>
    <row r="39" spans="2:16">
      <c r="B39" s="86" t="s">
        <v>852</v>
      </c>
      <c r="C39" s="80" t="s">
        <v>853</v>
      </c>
      <c r="D39" s="80" t="s">
        <v>254</v>
      </c>
      <c r="E39" s="80"/>
      <c r="F39" s="106">
        <v>41945</v>
      </c>
      <c r="G39" s="87">
        <v>8.8199999999999985</v>
      </c>
      <c r="H39" s="93" t="s">
        <v>165</v>
      </c>
      <c r="I39" s="94">
        <v>4.8000000000000001E-2</v>
      </c>
      <c r="J39" s="94">
        <v>4.8499999999999995E-2</v>
      </c>
      <c r="K39" s="87">
        <v>573999.99999999988</v>
      </c>
      <c r="L39" s="107">
        <v>100.8567</v>
      </c>
      <c r="M39" s="87">
        <v>578.91765999999996</v>
      </c>
      <c r="N39" s="80"/>
      <c r="O39" s="88">
        <f t="shared" si="0"/>
        <v>9.4170627588978043E-3</v>
      </c>
      <c r="P39" s="88">
        <f>M39/'סכום נכסי הקרן'!$C$42</f>
        <v>6.644385725761124E-3</v>
      </c>
    </row>
    <row r="40" spans="2:16">
      <c r="B40" s="86" t="s">
        <v>854</v>
      </c>
      <c r="C40" s="80" t="s">
        <v>855</v>
      </c>
      <c r="D40" s="80" t="s">
        <v>254</v>
      </c>
      <c r="E40" s="80"/>
      <c r="F40" s="106">
        <v>41974</v>
      </c>
      <c r="G40" s="87">
        <v>8.8999999999999968</v>
      </c>
      <c r="H40" s="93" t="s">
        <v>165</v>
      </c>
      <c r="I40" s="94">
        <v>4.8000000000000001E-2</v>
      </c>
      <c r="J40" s="94">
        <v>4.8499999999999995E-2</v>
      </c>
      <c r="K40" s="87">
        <v>1102999.9999999998</v>
      </c>
      <c r="L40" s="107">
        <v>100.38120000000001</v>
      </c>
      <c r="M40" s="87">
        <v>1107.24334</v>
      </c>
      <c r="N40" s="80"/>
      <c r="O40" s="88">
        <f t="shared" si="0"/>
        <v>1.8011162454694543E-2</v>
      </c>
      <c r="P40" s="88">
        <f>M40/'סכום נכסי הקרן'!$C$42</f>
        <v>1.2708114385800688E-2</v>
      </c>
    </row>
    <row r="41" spans="2:16">
      <c r="B41" s="86" t="s">
        <v>856</v>
      </c>
      <c r="C41" s="80" t="s">
        <v>857</v>
      </c>
      <c r="D41" s="80" t="s">
        <v>254</v>
      </c>
      <c r="E41" s="80"/>
      <c r="F41" s="106">
        <v>42036</v>
      </c>
      <c r="G41" s="87">
        <v>8.86</v>
      </c>
      <c r="H41" s="93" t="s">
        <v>165</v>
      </c>
      <c r="I41" s="94">
        <v>4.8000000000000001E-2</v>
      </c>
      <c r="J41" s="94">
        <v>4.8500000000000008E-2</v>
      </c>
      <c r="K41" s="87">
        <v>108999.99999999999</v>
      </c>
      <c r="L41" s="107">
        <v>101.9847</v>
      </c>
      <c r="M41" s="87">
        <v>111.16336999999999</v>
      </c>
      <c r="N41" s="80"/>
      <c r="O41" s="88">
        <f t="shared" si="0"/>
        <v>1.8082578993713501E-3</v>
      </c>
      <c r="P41" s="88">
        <f>M41/'סכום נכסי הקרן'!$C$42</f>
        <v>1.2758503667956896E-3</v>
      </c>
    </row>
    <row r="42" spans="2:16">
      <c r="B42" s="86" t="s">
        <v>858</v>
      </c>
      <c r="C42" s="80" t="s">
        <v>859</v>
      </c>
      <c r="D42" s="80" t="s">
        <v>254</v>
      </c>
      <c r="E42" s="80"/>
      <c r="F42" s="106">
        <v>42064</v>
      </c>
      <c r="G42" s="87">
        <v>8.9300000000000015</v>
      </c>
      <c r="H42" s="93" t="s">
        <v>165</v>
      </c>
      <c r="I42" s="94">
        <v>4.8000000000000001E-2</v>
      </c>
      <c r="J42" s="94">
        <v>4.8499999999999995E-2</v>
      </c>
      <c r="K42" s="87">
        <v>755999.99999999988</v>
      </c>
      <c r="L42" s="107">
        <v>102.486</v>
      </c>
      <c r="M42" s="87">
        <v>774.79443999999978</v>
      </c>
      <c r="N42" s="80"/>
      <c r="O42" s="88">
        <f t="shared" si="0"/>
        <v>1.260332577645857E-2</v>
      </c>
      <c r="P42" s="88">
        <f>M42/'סכום נכסי הקרן'!$C$42</f>
        <v>8.8925135183042826E-3</v>
      </c>
    </row>
    <row r="43" spans="2:16">
      <c r="B43" s="86" t="s">
        <v>860</v>
      </c>
      <c r="C43" s="80" t="s">
        <v>861</v>
      </c>
      <c r="D43" s="80" t="s">
        <v>254</v>
      </c>
      <c r="E43" s="80"/>
      <c r="F43" s="106">
        <v>42095</v>
      </c>
      <c r="G43" s="87">
        <v>9.02</v>
      </c>
      <c r="H43" s="93" t="s">
        <v>165</v>
      </c>
      <c r="I43" s="94">
        <v>4.8000000000000001E-2</v>
      </c>
      <c r="J43" s="94">
        <v>4.8499999999999988E-2</v>
      </c>
      <c r="K43" s="87">
        <v>1227999.9999999998</v>
      </c>
      <c r="L43" s="107">
        <v>102.8116</v>
      </c>
      <c r="M43" s="87">
        <v>1262.5266200000001</v>
      </c>
      <c r="N43" s="80"/>
      <c r="O43" s="88">
        <f t="shared" si="0"/>
        <v>2.0537104387727819E-2</v>
      </c>
      <c r="P43" s="88">
        <f>M43/'סכום נכסי הקרן'!$C$42</f>
        <v>1.4490340219231592E-2</v>
      </c>
    </row>
    <row r="44" spans="2:16">
      <c r="B44" s="86" t="s">
        <v>862</v>
      </c>
      <c r="C44" s="80" t="s">
        <v>863</v>
      </c>
      <c r="D44" s="80" t="s">
        <v>254</v>
      </c>
      <c r="E44" s="80"/>
      <c r="F44" s="106">
        <v>42156</v>
      </c>
      <c r="G44" s="87">
        <v>9.1900000000000013</v>
      </c>
      <c r="H44" s="93" t="s">
        <v>165</v>
      </c>
      <c r="I44" s="94">
        <v>4.8000000000000001E-2</v>
      </c>
      <c r="J44" s="94">
        <v>4.8500000000000008E-2</v>
      </c>
      <c r="K44" s="87">
        <v>151999.99999999997</v>
      </c>
      <c r="L44" s="107">
        <v>101.07899999999999</v>
      </c>
      <c r="M44" s="87">
        <v>153.63920999999996</v>
      </c>
      <c r="N44" s="80"/>
      <c r="O44" s="88">
        <f t="shared" si="0"/>
        <v>2.4991983882431206E-3</v>
      </c>
      <c r="P44" s="88">
        <f>M44/'סכום נכסי הקרן'!$C$42</f>
        <v>1.7633564224681202E-3</v>
      </c>
    </row>
    <row r="45" spans="2:16">
      <c r="B45" s="86" t="s">
        <v>864</v>
      </c>
      <c r="C45" s="80" t="s">
        <v>865</v>
      </c>
      <c r="D45" s="80" t="s">
        <v>254</v>
      </c>
      <c r="E45" s="80"/>
      <c r="F45" s="106">
        <v>42339</v>
      </c>
      <c r="G45" s="87">
        <v>9.4700000000000006</v>
      </c>
      <c r="H45" s="93" t="s">
        <v>165</v>
      </c>
      <c r="I45" s="94">
        <v>4.8000000000000001E-2</v>
      </c>
      <c r="J45" s="94">
        <v>4.8499999999999988E-2</v>
      </c>
      <c r="K45" s="87">
        <v>918999.99999999988</v>
      </c>
      <c r="L45" s="107">
        <v>100.8751</v>
      </c>
      <c r="M45" s="87">
        <v>927.04239999999993</v>
      </c>
      <c r="N45" s="80"/>
      <c r="O45" s="88">
        <f t="shared" si="0"/>
        <v>1.5079893159519858E-2</v>
      </c>
      <c r="P45" s="88">
        <f>M45/'סכום נכסי הקרן'!$C$42</f>
        <v>1.0639902209470227E-2</v>
      </c>
    </row>
    <row r="46" spans="2:16">
      <c r="B46" s="86" t="s">
        <v>866</v>
      </c>
      <c r="C46" s="80" t="s">
        <v>867</v>
      </c>
      <c r="D46" s="80" t="s">
        <v>254</v>
      </c>
      <c r="E46" s="80"/>
      <c r="F46" s="106">
        <v>42370</v>
      </c>
      <c r="G46" s="87">
        <v>9.3299999999999983</v>
      </c>
      <c r="H46" s="93" t="s">
        <v>165</v>
      </c>
      <c r="I46" s="94">
        <v>4.8000000000000001E-2</v>
      </c>
      <c r="J46" s="94">
        <v>4.8499999999999995E-2</v>
      </c>
      <c r="K46" s="87">
        <v>225999.99999999997</v>
      </c>
      <c r="L46" s="107">
        <v>103.30370000000001</v>
      </c>
      <c r="M46" s="87">
        <v>233.46632999999997</v>
      </c>
      <c r="N46" s="80"/>
      <c r="O46" s="88">
        <f t="shared" si="0"/>
        <v>3.797719837566443E-3</v>
      </c>
      <c r="P46" s="88">
        <f>M46/'סכום נכסי הקרן'!$C$42</f>
        <v>2.6795526508862004E-3</v>
      </c>
    </row>
    <row r="47" spans="2:16">
      <c r="B47" s="86" t="s">
        <v>868</v>
      </c>
      <c r="C47" s="80" t="s">
        <v>869</v>
      </c>
      <c r="D47" s="80" t="s">
        <v>254</v>
      </c>
      <c r="E47" s="80"/>
      <c r="F47" s="106">
        <v>42461</v>
      </c>
      <c r="G47" s="87">
        <v>9.58</v>
      </c>
      <c r="H47" s="93" t="s">
        <v>165</v>
      </c>
      <c r="I47" s="94">
        <v>4.8000000000000001E-2</v>
      </c>
      <c r="J47" s="94">
        <v>4.8500000000000008E-2</v>
      </c>
      <c r="K47" s="87">
        <v>1167999.9999999998</v>
      </c>
      <c r="L47" s="107">
        <v>103.02030000000001</v>
      </c>
      <c r="M47" s="87">
        <v>1203.2767799999997</v>
      </c>
      <c r="N47" s="80"/>
      <c r="O47" s="88">
        <f t="shared" si="0"/>
        <v>1.9573306769713097E-2</v>
      </c>
      <c r="P47" s="88">
        <f>M47/'סכום נכסי הקרן'!$C$42</f>
        <v>1.3810314684771936E-2</v>
      </c>
    </row>
    <row r="48" spans="2:16">
      <c r="B48" s="86" t="s">
        <v>870</v>
      </c>
      <c r="C48" s="80" t="s">
        <v>871</v>
      </c>
      <c r="D48" s="80" t="s">
        <v>254</v>
      </c>
      <c r="E48" s="80"/>
      <c r="F48" s="106">
        <v>42522</v>
      </c>
      <c r="G48" s="87">
        <v>9.75</v>
      </c>
      <c r="H48" s="93" t="s">
        <v>165</v>
      </c>
      <c r="I48" s="94">
        <v>4.8000000000000001E-2</v>
      </c>
      <c r="J48" s="94">
        <v>4.8500000000000008E-2</v>
      </c>
      <c r="K48" s="87">
        <v>305999.99999999994</v>
      </c>
      <c r="L48" s="107">
        <v>102.0013</v>
      </c>
      <c r="M48" s="87">
        <v>312.12403999999992</v>
      </c>
      <c r="N48" s="80"/>
      <c r="O48" s="88">
        <f t="shared" si="0"/>
        <v>5.0772188798675249E-3</v>
      </c>
      <c r="P48" s="88">
        <f>M48/'סכום נכסי הקרן'!$C$42</f>
        <v>3.5823272622964959E-3</v>
      </c>
    </row>
    <row r="49" spans="2:16">
      <c r="B49" s="86" t="s">
        <v>872</v>
      </c>
      <c r="C49" s="80" t="s">
        <v>873</v>
      </c>
      <c r="D49" s="80" t="s">
        <v>254</v>
      </c>
      <c r="E49" s="80"/>
      <c r="F49" s="106">
        <v>42552</v>
      </c>
      <c r="G49" s="87">
        <v>9.6</v>
      </c>
      <c r="H49" s="93" t="s">
        <v>165</v>
      </c>
      <c r="I49" s="94">
        <v>4.8000000000000001E-2</v>
      </c>
      <c r="J49" s="94">
        <v>4.8500000000000008E-2</v>
      </c>
      <c r="K49" s="87">
        <v>136999.99999999997</v>
      </c>
      <c r="L49" s="107">
        <v>103.721</v>
      </c>
      <c r="M49" s="87">
        <v>142.09858999999997</v>
      </c>
      <c r="N49" s="80"/>
      <c r="O49" s="88">
        <f t="shared" si="0"/>
        <v>2.3114709265923722E-3</v>
      </c>
      <c r="P49" s="88">
        <f>M49/'סכום נכסי הקרן'!$C$42</f>
        <v>1.6309017815189508E-3</v>
      </c>
    </row>
    <row r="50" spans="2:16">
      <c r="B50" s="86" t="s">
        <v>874</v>
      </c>
      <c r="C50" s="80" t="s">
        <v>875</v>
      </c>
      <c r="D50" s="80" t="s">
        <v>254</v>
      </c>
      <c r="E50" s="80"/>
      <c r="F50" s="106">
        <v>42583</v>
      </c>
      <c r="G50" s="87">
        <v>9.6800000000000015</v>
      </c>
      <c r="H50" s="93" t="s">
        <v>165</v>
      </c>
      <c r="I50" s="94">
        <v>4.8000000000000001E-2</v>
      </c>
      <c r="J50" s="94">
        <v>4.8500000000000008E-2</v>
      </c>
      <c r="K50" s="87">
        <v>284999.99999999994</v>
      </c>
      <c r="L50" s="107">
        <v>103.01179999999999</v>
      </c>
      <c r="M50" s="87">
        <v>293.58359999999993</v>
      </c>
      <c r="N50" s="80"/>
      <c r="O50" s="88">
        <f t="shared" si="0"/>
        <v>4.7756276534786472E-3</v>
      </c>
      <c r="P50" s="88">
        <f>M50/'סכום נכסי הקרן'!$C$42</f>
        <v>3.3695339008272145E-3</v>
      </c>
    </row>
    <row r="51" spans="2:16">
      <c r="B51" s="86" t="s">
        <v>876</v>
      </c>
      <c r="C51" s="80" t="s">
        <v>877</v>
      </c>
      <c r="D51" s="80" t="s">
        <v>254</v>
      </c>
      <c r="E51" s="80"/>
      <c r="F51" s="106">
        <v>42705</v>
      </c>
      <c r="G51" s="87">
        <v>10.02</v>
      </c>
      <c r="H51" s="93" t="s">
        <v>165</v>
      </c>
      <c r="I51" s="94">
        <v>4.8000000000000001E-2</v>
      </c>
      <c r="J51" s="94">
        <v>4.8500000000000008E-2</v>
      </c>
      <c r="K51" s="87">
        <v>2598999.9999999995</v>
      </c>
      <c r="L51" s="107">
        <v>101.17919999999999</v>
      </c>
      <c r="M51" s="87">
        <v>2629.6479899999999</v>
      </c>
      <c r="N51" s="80"/>
      <c r="O51" s="88">
        <f t="shared" si="0"/>
        <v>4.2775617098361571E-2</v>
      </c>
      <c r="P51" s="88">
        <f>M51/'סכום נכסי הקרן'!$C$42</f>
        <v>3.0181141077182602E-2</v>
      </c>
    </row>
    <row r="52" spans="2:16">
      <c r="B52" s="86" t="s">
        <v>878</v>
      </c>
      <c r="C52" s="80" t="s">
        <v>879</v>
      </c>
      <c r="D52" s="80" t="s">
        <v>254</v>
      </c>
      <c r="E52" s="80"/>
      <c r="F52" s="106">
        <v>42736</v>
      </c>
      <c r="G52" s="87">
        <v>9.8600000000000012</v>
      </c>
      <c r="H52" s="93" t="s">
        <v>165</v>
      </c>
      <c r="I52" s="94">
        <v>4.8000000000000001E-2</v>
      </c>
      <c r="J52" s="94">
        <v>4.8499999999999995E-2</v>
      </c>
      <c r="K52" s="87">
        <v>286999.99999999994</v>
      </c>
      <c r="L52" s="107">
        <v>103.6164</v>
      </c>
      <c r="M52" s="87">
        <v>297.37900999999994</v>
      </c>
      <c r="N52" s="80"/>
      <c r="O52" s="88">
        <f t="shared" si="0"/>
        <v>4.8373663369483278E-3</v>
      </c>
      <c r="P52" s="88">
        <f>M52/'סכום נכסי הקרן'!$C$42</f>
        <v>3.4130947899999706E-3</v>
      </c>
    </row>
    <row r="53" spans="2:16">
      <c r="B53" s="86" t="s">
        <v>880</v>
      </c>
      <c r="C53" s="80" t="s">
        <v>881</v>
      </c>
      <c r="D53" s="80" t="s">
        <v>254</v>
      </c>
      <c r="E53" s="80"/>
      <c r="F53" s="106">
        <v>42767</v>
      </c>
      <c r="G53" s="87">
        <v>9.9500000000000011</v>
      </c>
      <c r="H53" s="93" t="s">
        <v>165</v>
      </c>
      <c r="I53" s="94">
        <v>4.8000000000000001E-2</v>
      </c>
      <c r="J53" s="94">
        <v>4.8500000000000008E-2</v>
      </c>
      <c r="K53" s="87">
        <v>800999.99999999988</v>
      </c>
      <c r="L53" s="107">
        <v>103.2075</v>
      </c>
      <c r="M53" s="87">
        <v>826.69207999999981</v>
      </c>
      <c r="N53" s="80"/>
      <c r="O53" s="88">
        <f t="shared" si="0"/>
        <v>1.3447527580422686E-2</v>
      </c>
      <c r="P53" s="88">
        <f>M53/'סכום נכסי הקרן'!$C$42</f>
        <v>9.4881559770551346E-3</v>
      </c>
    </row>
    <row r="54" spans="2:16">
      <c r="B54" s="86" t="s">
        <v>882</v>
      </c>
      <c r="C54" s="80" t="s">
        <v>883</v>
      </c>
      <c r="D54" s="80" t="s">
        <v>254</v>
      </c>
      <c r="E54" s="80"/>
      <c r="F54" s="106">
        <v>42795</v>
      </c>
      <c r="G54" s="87">
        <v>10.030000000000001</v>
      </c>
      <c r="H54" s="93" t="s">
        <v>165</v>
      </c>
      <c r="I54" s="94">
        <v>4.8000000000000001E-2</v>
      </c>
      <c r="J54" s="94">
        <v>4.8499999999999995E-2</v>
      </c>
      <c r="K54" s="87">
        <v>952999.99999999988</v>
      </c>
      <c r="L54" s="107">
        <v>103.0063</v>
      </c>
      <c r="M54" s="87">
        <v>981.6501599999998</v>
      </c>
      <c r="N54" s="80"/>
      <c r="O54" s="88">
        <f t="shared" si="0"/>
        <v>1.5968179592244724E-2</v>
      </c>
      <c r="P54" s="88">
        <f>M54/'סכום נכסי הקרן'!$C$42</f>
        <v>1.1266649407093788E-2</v>
      </c>
    </row>
    <row r="55" spans="2:16">
      <c r="B55" s="86" t="s">
        <v>884</v>
      </c>
      <c r="C55" s="80" t="s">
        <v>885</v>
      </c>
      <c r="D55" s="80" t="s">
        <v>254</v>
      </c>
      <c r="E55" s="80"/>
      <c r="F55" s="106">
        <v>42826</v>
      </c>
      <c r="G55" s="87">
        <v>10.11</v>
      </c>
      <c r="H55" s="93" t="s">
        <v>165</v>
      </c>
      <c r="I55" s="94">
        <v>4.8000000000000001E-2</v>
      </c>
      <c r="J55" s="94">
        <v>4.8499999999999988E-2</v>
      </c>
      <c r="K55" s="87">
        <v>1352999.9999999998</v>
      </c>
      <c r="L55" s="107">
        <v>102.59990000000001</v>
      </c>
      <c r="M55" s="87">
        <v>1388.17606</v>
      </c>
      <c r="N55" s="80"/>
      <c r="O55" s="88">
        <f t="shared" si="0"/>
        <v>2.2581002413053847E-2</v>
      </c>
      <c r="P55" s="88">
        <f>M55/'סכום נכסי הקרן'!$C$42</f>
        <v>1.5932450908316249E-2</v>
      </c>
    </row>
    <row r="56" spans="2:16">
      <c r="B56" s="86" t="s">
        <v>886</v>
      </c>
      <c r="C56" s="80" t="s">
        <v>887</v>
      </c>
      <c r="D56" s="80" t="s">
        <v>254</v>
      </c>
      <c r="E56" s="80"/>
      <c r="F56" s="106">
        <v>42856</v>
      </c>
      <c r="G56" s="87">
        <v>10.199999999999998</v>
      </c>
      <c r="H56" s="93" t="s">
        <v>165</v>
      </c>
      <c r="I56" s="94">
        <v>4.8000000000000001E-2</v>
      </c>
      <c r="J56" s="94">
        <v>4.8500000000000008E-2</v>
      </c>
      <c r="K56" s="87">
        <v>1168999.9999999998</v>
      </c>
      <c r="L56" s="107">
        <v>101.8847</v>
      </c>
      <c r="M56" s="87">
        <v>1191.0783399999998</v>
      </c>
      <c r="N56" s="80"/>
      <c r="O56" s="88">
        <f t="shared" si="0"/>
        <v>1.9374878766945575E-2</v>
      </c>
      <c r="P56" s="88">
        <f>M56/'סכום נכסי הקרן'!$C$42</f>
        <v>1.3670310075804656E-2</v>
      </c>
    </row>
    <row r="57" spans="2:16">
      <c r="B57" s="86" t="s">
        <v>888</v>
      </c>
      <c r="C57" s="80" t="s">
        <v>889</v>
      </c>
      <c r="D57" s="80" t="s">
        <v>254</v>
      </c>
      <c r="E57" s="80"/>
      <c r="F57" s="106">
        <v>42918</v>
      </c>
      <c r="G57" s="87">
        <v>10.120000000000001</v>
      </c>
      <c r="H57" s="93" t="s">
        <v>165</v>
      </c>
      <c r="I57" s="94">
        <v>4.8000000000000001E-2</v>
      </c>
      <c r="J57" s="94">
        <v>4.8500000000000008E-2</v>
      </c>
      <c r="K57" s="87">
        <v>1185999.9999999998</v>
      </c>
      <c r="L57" s="107">
        <v>102.8814</v>
      </c>
      <c r="M57" s="87">
        <v>1220.1762399999998</v>
      </c>
      <c r="N57" s="80"/>
      <c r="O57" s="88">
        <f t="shared" si="0"/>
        <v>1.9848204715323333E-2</v>
      </c>
      <c r="P57" s="88">
        <f>M57/'סכום נכסי הקרן'!$C$42</f>
        <v>1.4004274099997016E-2</v>
      </c>
    </row>
    <row r="58" spans="2:16">
      <c r="B58" s="86" t="s">
        <v>890</v>
      </c>
      <c r="C58" s="80" t="s">
        <v>891</v>
      </c>
      <c r="D58" s="80" t="s">
        <v>254</v>
      </c>
      <c r="E58" s="80"/>
      <c r="F58" s="106">
        <v>42949</v>
      </c>
      <c r="G58" s="87">
        <v>10.210000000000003</v>
      </c>
      <c r="H58" s="93" t="s">
        <v>165</v>
      </c>
      <c r="I58" s="94">
        <v>4.8000000000000001E-2</v>
      </c>
      <c r="J58" s="94">
        <v>4.8500000000000008E-2</v>
      </c>
      <c r="K58" s="87">
        <v>544999.99999999988</v>
      </c>
      <c r="L58" s="107">
        <v>103.20650000000001</v>
      </c>
      <c r="M58" s="87">
        <v>562.47545999999988</v>
      </c>
      <c r="N58" s="80"/>
      <c r="O58" s="88">
        <f t="shared" si="0"/>
        <v>9.1496029109906767E-3</v>
      </c>
      <c r="P58" s="88">
        <f>M58/'סכום נכסי הקרן'!$C$42</f>
        <v>6.4556744002504975E-3</v>
      </c>
    </row>
    <row r="59" spans="2:16">
      <c r="B59" s="86" t="s">
        <v>892</v>
      </c>
      <c r="C59" s="80" t="s">
        <v>893</v>
      </c>
      <c r="D59" s="80" t="s">
        <v>254</v>
      </c>
      <c r="E59" s="80"/>
      <c r="F59" s="106">
        <v>43221</v>
      </c>
      <c r="G59" s="87">
        <v>10.709999999999997</v>
      </c>
      <c r="H59" s="93" t="s">
        <v>165</v>
      </c>
      <c r="I59" s="94">
        <v>4.8000000000000001E-2</v>
      </c>
      <c r="J59" s="94">
        <v>4.8499999999999988E-2</v>
      </c>
      <c r="K59" s="87">
        <v>369999.99999999994</v>
      </c>
      <c r="L59" s="107">
        <v>101.6983</v>
      </c>
      <c r="M59" s="87">
        <v>376.28359</v>
      </c>
      <c r="N59" s="80"/>
      <c r="O59" s="88">
        <f t="shared" si="0"/>
        <v>6.1208811321689007E-3</v>
      </c>
      <c r="P59" s="88">
        <f>M59/'סכום נכסי הקרן'!$C$42</f>
        <v>4.3187027914024104E-3</v>
      </c>
    </row>
    <row r="60" spans="2:16">
      <c r="B60" s="86" t="s">
        <v>894</v>
      </c>
      <c r="C60" s="80" t="s">
        <v>895</v>
      </c>
      <c r="D60" s="80" t="s">
        <v>254</v>
      </c>
      <c r="E60" s="80"/>
      <c r="F60" s="106">
        <v>43252</v>
      </c>
      <c r="G60" s="87">
        <v>10.79</v>
      </c>
      <c r="H60" s="93" t="s">
        <v>165</v>
      </c>
      <c r="I60" s="94">
        <v>4.8000000000000001E-2</v>
      </c>
      <c r="J60" s="94">
        <v>4.8499999999999995E-2</v>
      </c>
      <c r="K60" s="87">
        <v>694999.99999999988</v>
      </c>
      <c r="L60" s="107">
        <v>100.8947</v>
      </c>
      <c r="M60" s="87">
        <v>701.21826999999985</v>
      </c>
      <c r="N60" s="80"/>
      <c r="O60" s="88">
        <f t="shared" si="0"/>
        <v>1.1406486470417478E-2</v>
      </c>
      <c r="P60" s="88">
        <f>M60/'סכום נכסי הקרן'!$C$42</f>
        <v>8.0480610383019055E-3</v>
      </c>
    </row>
    <row r="61" spans="2:16">
      <c r="B61" s="86" t="s">
        <v>896</v>
      </c>
      <c r="C61" s="80" t="s">
        <v>897</v>
      </c>
      <c r="D61" s="80" t="s">
        <v>254</v>
      </c>
      <c r="E61" s="80"/>
      <c r="F61" s="106">
        <v>39630</v>
      </c>
      <c r="G61" s="87">
        <v>4.41</v>
      </c>
      <c r="H61" s="93" t="s">
        <v>165</v>
      </c>
      <c r="I61" s="94">
        <v>4.8000000000000001E-2</v>
      </c>
      <c r="J61" s="94">
        <v>4.8499999999999995E-2</v>
      </c>
      <c r="K61" s="87">
        <v>1402999.9999999998</v>
      </c>
      <c r="L61" s="107">
        <v>117.0111</v>
      </c>
      <c r="M61" s="87">
        <v>1641.7449499999998</v>
      </c>
      <c r="N61" s="80"/>
      <c r="O61" s="88">
        <f t="shared" si="0"/>
        <v>2.6705723968160754E-2</v>
      </c>
      <c r="P61" s="88">
        <f>M61/'סכום נכסי הקרן'!$C$42</f>
        <v>1.8842725770570567E-2</v>
      </c>
    </row>
    <row r="62" spans="2:16">
      <c r="B62" s="86" t="s">
        <v>898</v>
      </c>
      <c r="C62" s="80" t="s">
        <v>899</v>
      </c>
      <c r="D62" s="80" t="s">
        <v>254</v>
      </c>
      <c r="E62" s="80"/>
      <c r="F62" s="106">
        <v>39904</v>
      </c>
      <c r="G62" s="87">
        <v>5.0399999999999991</v>
      </c>
      <c r="H62" s="93" t="s">
        <v>165</v>
      </c>
      <c r="I62" s="94">
        <v>4.8000000000000001E-2</v>
      </c>
      <c r="J62" s="94">
        <v>4.8499999999999995E-2</v>
      </c>
      <c r="K62" s="87">
        <v>109999.99999999999</v>
      </c>
      <c r="L62" s="107">
        <v>114.6113</v>
      </c>
      <c r="M62" s="87">
        <v>126.05696999999999</v>
      </c>
      <c r="N62" s="80"/>
      <c r="O62" s="88">
        <f t="shared" si="0"/>
        <v>2.050527181510576E-3</v>
      </c>
      <c r="P62" s="88">
        <f>M62/'סכום נכסי הקרן'!$C$42</f>
        <v>1.4467880148978324E-3</v>
      </c>
    </row>
    <row r="63" spans="2:16">
      <c r="B63" s="86" t="s">
        <v>900</v>
      </c>
      <c r="C63" s="80" t="s">
        <v>901</v>
      </c>
      <c r="D63" s="80" t="s">
        <v>254</v>
      </c>
      <c r="E63" s="80"/>
      <c r="F63" s="106">
        <v>39965</v>
      </c>
      <c r="G63" s="87">
        <v>5.2100000000000009</v>
      </c>
      <c r="H63" s="93" t="s">
        <v>165</v>
      </c>
      <c r="I63" s="94">
        <v>4.8000000000000001E-2</v>
      </c>
      <c r="J63" s="94">
        <v>4.9000000000000002E-2</v>
      </c>
      <c r="K63" s="87">
        <v>2715999.9999999995</v>
      </c>
      <c r="L63" s="107">
        <v>112.02930000000001</v>
      </c>
      <c r="M63" s="87">
        <v>3035.5311499999993</v>
      </c>
      <c r="N63" s="80"/>
      <c r="O63" s="88">
        <f t="shared" si="0"/>
        <v>4.9377984679443397E-2</v>
      </c>
      <c r="P63" s="88">
        <f>M63/'סכום נכסי הקרן'!$C$42</f>
        <v>3.4839565687395414E-2</v>
      </c>
    </row>
    <row r="64" spans="2:16">
      <c r="B64" s="86" t="s">
        <v>902</v>
      </c>
      <c r="C64" s="80" t="s">
        <v>903</v>
      </c>
      <c r="D64" s="80" t="s">
        <v>254</v>
      </c>
      <c r="E64" s="80"/>
      <c r="F64" s="106">
        <v>40027</v>
      </c>
      <c r="G64" s="87">
        <v>5.25</v>
      </c>
      <c r="H64" s="93" t="s">
        <v>165</v>
      </c>
      <c r="I64" s="94">
        <v>4.8000000000000001E-2</v>
      </c>
      <c r="J64" s="94">
        <v>4.8500000000000008E-2</v>
      </c>
      <c r="K64" s="87">
        <v>166999.99999999997</v>
      </c>
      <c r="L64" s="107">
        <v>112.38079999999999</v>
      </c>
      <c r="M64" s="87">
        <v>187.68465999999998</v>
      </c>
      <c r="N64" s="80"/>
      <c r="O64" s="88">
        <f t="shared" si="0"/>
        <v>3.0530045017151427E-3</v>
      </c>
      <c r="P64" s="88">
        <f>M64/'סכום נכסי הקרן'!$C$42</f>
        <v>2.1541047406436519E-3</v>
      </c>
    </row>
    <row r="65" spans="2:16">
      <c r="B65" s="86" t="s">
        <v>904</v>
      </c>
      <c r="C65" s="80" t="s">
        <v>905</v>
      </c>
      <c r="D65" s="80" t="s">
        <v>254</v>
      </c>
      <c r="E65" s="80"/>
      <c r="F65" s="106">
        <v>40238</v>
      </c>
      <c r="G65" s="87">
        <v>5.6999999999999993</v>
      </c>
      <c r="H65" s="93" t="s">
        <v>165</v>
      </c>
      <c r="I65" s="94">
        <v>4.8000000000000001E-2</v>
      </c>
      <c r="J65" s="94">
        <v>4.8500000000000008E-2</v>
      </c>
      <c r="K65" s="87">
        <v>36999.999999999993</v>
      </c>
      <c r="L65" s="107">
        <v>110.7727</v>
      </c>
      <c r="M65" s="87">
        <v>40.985549999999996</v>
      </c>
      <c r="N65" s="80"/>
      <c r="O65" s="88">
        <f t="shared" si="0"/>
        <v>6.6669843265438461E-4</v>
      </c>
      <c r="P65" s="88">
        <f>M65/'סכום נכסי הקרן'!$C$42</f>
        <v>4.7040161701487708E-4</v>
      </c>
    </row>
    <row r="66" spans="2:16">
      <c r="B66" s="86" t="s">
        <v>906</v>
      </c>
      <c r="C66" s="80" t="s">
        <v>907</v>
      </c>
      <c r="D66" s="80" t="s">
        <v>254</v>
      </c>
      <c r="E66" s="80"/>
      <c r="F66" s="106">
        <v>40422</v>
      </c>
      <c r="G66" s="87">
        <v>6.06</v>
      </c>
      <c r="H66" s="93" t="s">
        <v>165</v>
      </c>
      <c r="I66" s="94">
        <v>4.8000000000000001E-2</v>
      </c>
      <c r="J66" s="94">
        <v>4.8499999999999995E-2</v>
      </c>
      <c r="K66" s="87">
        <v>33999.999999999993</v>
      </c>
      <c r="L66" s="107">
        <v>108.7889</v>
      </c>
      <c r="M66" s="87">
        <v>36.989719999999991</v>
      </c>
      <c r="N66" s="80"/>
      <c r="O66" s="88">
        <f t="shared" si="0"/>
        <v>6.0169958310488797E-4</v>
      </c>
      <c r="P66" s="88">
        <f>M66/'סכום נכסי הקרן'!$C$42</f>
        <v>4.2454045635419158E-4</v>
      </c>
    </row>
    <row r="67" spans="2:16">
      <c r="B67" s="86" t="s">
        <v>908</v>
      </c>
      <c r="C67" s="80" t="s">
        <v>909</v>
      </c>
      <c r="D67" s="80" t="s">
        <v>254</v>
      </c>
      <c r="E67" s="80"/>
      <c r="F67" s="106">
        <v>40513</v>
      </c>
      <c r="G67" s="87">
        <v>6.31</v>
      </c>
      <c r="H67" s="93" t="s">
        <v>165</v>
      </c>
      <c r="I67" s="94">
        <v>4.8000000000000001E-2</v>
      </c>
      <c r="J67" s="94">
        <v>4.8500000000000008E-2</v>
      </c>
      <c r="K67" s="87">
        <v>2228999.9999999995</v>
      </c>
      <c r="L67" s="107">
        <v>106.40940000000001</v>
      </c>
      <c r="M67" s="87">
        <v>2371.8834299999999</v>
      </c>
      <c r="N67" s="80"/>
      <c r="O67" s="88">
        <f t="shared" si="0"/>
        <v>3.8582645962294174E-2</v>
      </c>
      <c r="P67" s="88">
        <f>M67/'סכום נכסי הקרן'!$C$42</f>
        <v>2.7222711439587686E-2</v>
      </c>
    </row>
    <row r="68" spans="2:16">
      <c r="B68" s="86" t="s">
        <v>910</v>
      </c>
      <c r="C68" s="80" t="s">
        <v>911</v>
      </c>
      <c r="D68" s="80" t="s">
        <v>254</v>
      </c>
      <c r="E68" s="80"/>
      <c r="F68" s="106">
        <v>40544</v>
      </c>
      <c r="G68" s="87">
        <v>6.25</v>
      </c>
      <c r="H68" s="93" t="s">
        <v>165</v>
      </c>
      <c r="I68" s="94">
        <v>4.8000000000000001E-2</v>
      </c>
      <c r="J68" s="94">
        <v>4.8500000000000008E-2</v>
      </c>
      <c r="K68" s="87">
        <v>259999.99999999997</v>
      </c>
      <c r="L68" s="107">
        <v>108.43389999999999</v>
      </c>
      <c r="M68" s="87">
        <v>281.92831999999993</v>
      </c>
      <c r="N68" s="80"/>
      <c r="O68" s="88">
        <f t="shared" si="0"/>
        <v>4.5860350554008372E-3</v>
      </c>
      <c r="P68" s="88">
        <f>M68/'סכום נכסי הקרן'!$C$42</f>
        <v>3.2357632777963866E-3</v>
      </c>
    </row>
    <row r="69" spans="2:16">
      <c r="B69" s="86" t="s">
        <v>912</v>
      </c>
      <c r="C69" s="80" t="s">
        <v>913</v>
      </c>
      <c r="D69" s="80" t="s">
        <v>254</v>
      </c>
      <c r="E69" s="80"/>
      <c r="F69" s="106">
        <v>40575</v>
      </c>
      <c r="G69" s="87">
        <v>6.33</v>
      </c>
      <c r="H69" s="93" t="s">
        <v>165</v>
      </c>
      <c r="I69" s="94">
        <v>4.8000000000000001E-2</v>
      </c>
      <c r="J69" s="94">
        <v>4.8499999999999995E-2</v>
      </c>
      <c r="K69" s="87">
        <v>3459999.9999999995</v>
      </c>
      <c r="L69" s="107">
        <v>107.60769999999999</v>
      </c>
      <c r="M69" s="87">
        <v>3723.2277799999993</v>
      </c>
      <c r="N69" s="80"/>
      <c r="O69" s="88">
        <f t="shared" si="0"/>
        <v>6.0564519088831641E-2</v>
      </c>
      <c r="P69" s="88">
        <f>M69/'סכום נכסי הקרן'!$C$42</f>
        <v>4.273243541264448E-2</v>
      </c>
    </row>
    <row r="70" spans="2:16">
      <c r="B70" s="86" t="s">
        <v>914</v>
      </c>
      <c r="C70" s="80" t="s">
        <v>915</v>
      </c>
      <c r="D70" s="80" t="s">
        <v>254</v>
      </c>
      <c r="E70" s="80"/>
      <c r="F70" s="106">
        <v>40603</v>
      </c>
      <c r="G70" s="87">
        <v>6.4099999999999993</v>
      </c>
      <c r="H70" s="93" t="s">
        <v>165</v>
      </c>
      <c r="I70" s="94">
        <v>4.8000000000000001E-2</v>
      </c>
      <c r="J70" s="94">
        <v>4.8499999999999995E-2</v>
      </c>
      <c r="K70" s="87">
        <v>1092999.9999999998</v>
      </c>
      <c r="L70" s="107">
        <v>106.96169999999999</v>
      </c>
      <c r="M70" s="87">
        <v>1169.1034500000001</v>
      </c>
      <c r="N70" s="80"/>
      <c r="O70" s="88">
        <f t="shared" si="0"/>
        <v>1.9017420474431449E-2</v>
      </c>
      <c r="P70" s="88">
        <f>M70/'סכום נכסי הקרן'!$C$42</f>
        <v>1.3418098655200958E-2</v>
      </c>
    </row>
    <row r="71" spans="2:16">
      <c r="B71" s="86" t="s">
        <v>916</v>
      </c>
      <c r="C71" s="80" t="s">
        <v>917</v>
      </c>
      <c r="D71" s="80" t="s">
        <v>254</v>
      </c>
      <c r="E71" s="80"/>
      <c r="F71" s="106">
        <v>40634</v>
      </c>
      <c r="G71" s="87">
        <v>6.4900000000000011</v>
      </c>
      <c r="H71" s="93" t="s">
        <v>165</v>
      </c>
      <c r="I71" s="94">
        <v>4.8000000000000001E-2</v>
      </c>
      <c r="J71" s="94">
        <v>4.8499999999999995E-2</v>
      </c>
      <c r="K71" s="87">
        <v>3978999.9999999995</v>
      </c>
      <c r="L71" s="107">
        <v>106.2266</v>
      </c>
      <c r="M71" s="87">
        <v>4226.7637799999993</v>
      </c>
      <c r="N71" s="80"/>
      <c r="O71" s="88">
        <f t="shared" si="0"/>
        <v>6.8755373230963646E-2</v>
      </c>
      <c r="P71" s="88">
        <f>M71/'סכום נכסי הקרן'!$C$42</f>
        <v>4.8511646588905458E-2</v>
      </c>
    </row>
    <row r="72" spans="2:16">
      <c r="B72" s="86" t="s">
        <v>918</v>
      </c>
      <c r="C72" s="80" t="s">
        <v>919</v>
      </c>
      <c r="D72" s="80" t="s">
        <v>254</v>
      </c>
      <c r="E72" s="80"/>
      <c r="F72" s="106">
        <v>40664</v>
      </c>
      <c r="G72" s="87">
        <v>6.58</v>
      </c>
      <c r="H72" s="93" t="s">
        <v>165</v>
      </c>
      <c r="I72" s="94">
        <v>4.8000000000000001E-2</v>
      </c>
      <c r="J72" s="94">
        <v>4.8599999999999997E-2</v>
      </c>
      <c r="K72" s="87">
        <v>7604683.9999999991</v>
      </c>
      <c r="L72" s="107">
        <v>105.60680000000001</v>
      </c>
      <c r="M72" s="87">
        <v>8029.912589999999</v>
      </c>
      <c r="N72" s="80"/>
      <c r="O72" s="88">
        <f t="shared" si="0"/>
        <v>0.13061994137213506</v>
      </c>
      <c r="P72" s="88">
        <f>M72/'סכום נכסי הקרן'!$C$42</f>
        <v>9.2161356059004204E-2</v>
      </c>
    </row>
    <row r="73" spans="2:16">
      <c r="B73" s="86" t="s">
        <v>920</v>
      </c>
      <c r="C73" s="80" t="s">
        <v>921</v>
      </c>
      <c r="D73" s="80" t="s">
        <v>254</v>
      </c>
      <c r="E73" s="80"/>
      <c r="F73" s="106">
        <v>40756</v>
      </c>
      <c r="G73" s="87">
        <v>6.67</v>
      </c>
      <c r="H73" s="93" t="s">
        <v>165</v>
      </c>
      <c r="I73" s="94">
        <v>4.8000000000000001E-2</v>
      </c>
      <c r="J73" s="94">
        <v>4.8500000000000008E-2</v>
      </c>
      <c r="K73" s="87">
        <v>602999.99999999988</v>
      </c>
      <c r="L73" s="107">
        <v>105.3188</v>
      </c>
      <c r="M73" s="87">
        <v>635.09001999999987</v>
      </c>
      <c r="N73" s="80"/>
      <c r="O73" s="88">
        <f t="shared" si="0"/>
        <v>1.0330800024116835E-2</v>
      </c>
      <c r="P73" s="88">
        <f>M73/'סכום נכסי הקרן'!$C$42</f>
        <v>7.2890902368764263E-3</v>
      </c>
    </row>
    <row r="74" spans="2:16">
      <c r="B74" s="86" t="s">
        <v>922</v>
      </c>
      <c r="C74" s="80" t="s">
        <v>923</v>
      </c>
      <c r="D74" s="80" t="s">
        <v>254</v>
      </c>
      <c r="E74" s="80"/>
      <c r="F74" s="106">
        <v>40848</v>
      </c>
      <c r="G74" s="87">
        <v>6.9199999999999982</v>
      </c>
      <c r="H74" s="93" t="s">
        <v>165</v>
      </c>
      <c r="I74" s="94">
        <v>4.8000000000000001E-2</v>
      </c>
      <c r="J74" s="94">
        <v>4.8499999999999988E-2</v>
      </c>
      <c r="K74" s="87">
        <v>676999.99999999988</v>
      </c>
      <c r="L74" s="107">
        <v>104.07940000000001</v>
      </c>
      <c r="M74" s="87">
        <v>704.59093000000007</v>
      </c>
      <c r="N74" s="80"/>
      <c r="O74" s="88">
        <f t="shared" si="0"/>
        <v>1.1461348418979257E-2</v>
      </c>
      <c r="P74" s="88">
        <f>M74/'סכום נכסי הקרן'!$C$42</f>
        <v>8.0867699178372894E-3</v>
      </c>
    </row>
    <row r="75" spans="2:16">
      <c r="B75" s="86" t="s">
        <v>924</v>
      </c>
      <c r="C75" s="80" t="s">
        <v>925</v>
      </c>
      <c r="D75" s="80" t="s">
        <v>254</v>
      </c>
      <c r="E75" s="80"/>
      <c r="F75" s="106">
        <v>40940</v>
      </c>
      <c r="G75" s="87">
        <v>7.01</v>
      </c>
      <c r="H75" s="93" t="s">
        <v>165</v>
      </c>
      <c r="I75" s="94">
        <v>4.8000000000000001E-2</v>
      </c>
      <c r="J75" s="94">
        <v>4.8499999999999995E-2</v>
      </c>
      <c r="K75" s="87">
        <v>416999.99999999994</v>
      </c>
      <c r="L75" s="107">
        <v>105.3313</v>
      </c>
      <c r="M75" s="87">
        <v>439.23395999999991</v>
      </c>
      <c r="N75" s="80"/>
      <c r="O75" s="88">
        <f t="shared" si="0"/>
        <v>7.1448740519665741E-3</v>
      </c>
      <c r="P75" s="88">
        <f>M75/'סכום נכסי הקרן'!$C$42</f>
        <v>5.0412002530610869E-3</v>
      </c>
    </row>
    <row r="76" spans="2:16">
      <c r="B76" s="86" t="s">
        <v>926</v>
      </c>
      <c r="C76" s="80">
        <v>8789</v>
      </c>
      <c r="D76" s="80" t="s">
        <v>254</v>
      </c>
      <c r="E76" s="80"/>
      <c r="F76" s="106">
        <v>41000</v>
      </c>
      <c r="G76" s="87">
        <v>7.17</v>
      </c>
      <c r="H76" s="93" t="s">
        <v>165</v>
      </c>
      <c r="I76" s="94">
        <v>4.8000000000000001E-2</v>
      </c>
      <c r="J76" s="94">
        <v>4.8500000000000008E-2</v>
      </c>
      <c r="K76" s="87">
        <v>55999.999999999993</v>
      </c>
      <c r="L76" s="107">
        <v>104.49250000000001</v>
      </c>
      <c r="M76" s="87">
        <v>58.514369999999985</v>
      </c>
      <c r="N76" s="80"/>
      <c r="O76" s="88">
        <f t="shared" ref="O76:O77" si="1">M76/$M$11</f>
        <v>9.5183396994205855E-4</v>
      </c>
      <c r="P76" s="88">
        <f>M76/'סכום נכסי הקרן'!$C$42</f>
        <v>6.7158435757496999E-4</v>
      </c>
    </row>
    <row r="77" spans="2:16">
      <c r="B77" s="86" t="s">
        <v>927</v>
      </c>
      <c r="C77" s="80" t="s">
        <v>928</v>
      </c>
      <c r="D77" s="80" t="s">
        <v>254</v>
      </c>
      <c r="E77" s="80"/>
      <c r="F77" s="106">
        <v>41640</v>
      </c>
      <c r="G77" s="87">
        <v>8.1800000000000015</v>
      </c>
      <c r="H77" s="93" t="s">
        <v>165</v>
      </c>
      <c r="I77" s="94">
        <v>4.8000000000000001E-2</v>
      </c>
      <c r="J77" s="94">
        <v>4.8500000000000008E-2</v>
      </c>
      <c r="K77" s="87">
        <v>142999.99999999997</v>
      </c>
      <c r="L77" s="107">
        <v>102.38930000000001</v>
      </c>
      <c r="M77" s="87">
        <v>146.41677999999996</v>
      </c>
      <c r="N77" s="80"/>
      <c r="O77" s="88">
        <f t="shared" si="1"/>
        <v>2.3817135000091944E-3</v>
      </c>
      <c r="P77" s="88">
        <f>M77/'סכום נכסי הקרן'!$C$42</f>
        <v>1.6804627501671077E-3</v>
      </c>
    </row>
    <row r="81" spans="2:2">
      <c r="B81" s="95" t="s">
        <v>113</v>
      </c>
    </row>
    <row r="82" spans="2:2">
      <c r="B82" s="95" t="s">
        <v>231</v>
      </c>
    </row>
    <row r="83" spans="2:2">
      <c r="B83" s="95" t="s">
        <v>239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180</v>
      </c>
      <c r="C1" s="78" t="s" vm="1">
        <v>249</v>
      </c>
    </row>
    <row r="2" spans="2:65">
      <c r="B2" s="57" t="s">
        <v>179</v>
      </c>
      <c r="C2" s="78" t="s">
        <v>250</v>
      </c>
    </row>
    <row r="3" spans="2:65">
      <c r="B3" s="57" t="s">
        <v>181</v>
      </c>
      <c r="C3" s="78" t="s">
        <v>251</v>
      </c>
    </row>
    <row r="4" spans="2:65">
      <c r="B4" s="57" t="s">
        <v>182</v>
      </c>
      <c r="C4" s="78">
        <v>8602</v>
      </c>
    </row>
    <row r="6" spans="2:65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65" ht="26.25" customHeight="1">
      <c r="B7" s="158" t="s">
        <v>88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65" s="3" customFormat="1" ht="78.75">
      <c r="B8" s="23" t="s">
        <v>117</v>
      </c>
      <c r="C8" s="31" t="s">
        <v>44</v>
      </c>
      <c r="D8" s="31" t="s">
        <v>119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103</v>
      </c>
      <c r="J8" s="31" t="s">
        <v>18</v>
      </c>
      <c r="K8" s="31" t="s">
        <v>102</v>
      </c>
      <c r="L8" s="31" t="s">
        <v>17</v>
      </c>
      <c r="M8" s="71" t="s">
        <v>19</v>
      </c>
      <c r="N8" s="31" t="s">
        <v>233</v>
      </c>
      <c r="O8" s="31" t="s">
        <v>232</v>
      </c>
      <c r="P8" s="31" t="s">
        <v>111</v>
      </c>
      <c r="Q8" s="31" t="s">
        <v>58</v>
      </c>
      <c r="R8" s="31" t="s">
        <v>183</v>
      </c>
      <c r="S8" s="32" t="s">
        <v>185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240</v>
      </c>
      <c r="O9" s="33"/>
      <c r="P9" s="33" t="s">
        <v>236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1" t="s">
        <v>115</v>
      </c>
      <c r="S10" s="21" t="s">
        <v>186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7" workbookViewId="0">
      <selection activeCell="F28" sqref="F28:F3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180</v>
      </c>
      <c r="C1" s="78" t="s" vm="1">
        <v>249</v>
      </c>
    </row>
    <row r="2" spans="2:81">
      <c r="B2" s="57" t="s">
        <v>179</v>
      </c>
      <c r="C2" s="78" t="s">
        <v>250</v>
      </c>
    </row>
    <row r="3" spans="2:81">
      <c r="B3" s="57" t="s">
        <v>181</v>
      </c>
      <c r="C3" s="78" t="s">
        <v>251</v>
      </c>
    </row>
    <row r="4" spans="2:81">
      <c r="B4" s="57" t="s">
        <v>182</v>
      </c>
      <c r="C4" s="78">
        <v>8602</v>
      </c>
    </row>
    <row r="6" spans="2:81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81" ht="26.25" customHeight="1">
      <c r="B7" s="158" t="s">
        <v>89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81" s="3" customFormat="1" ht="78.75">
      <c r="B8" s="23" t="s">
        <v>117</v>
      </c>
      <c r="C8" s="31" t="s">
        <v>44</v>
      </c>
      <c r="D8" s="31" t="s">
        <v>119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103</v>
      </c>
      <c r="J8" s="31" t="s">
        <v>18</v>
      </c>
      <c r="K8" s="31" t="s">
        <v>102</v>
      </c>
      <c r="L8" s="31" t="s">
        <v>17</v>
      </c>
      <c r="M8" s="71" t="s">
        <v>19</v>
      </c>
      <c r="N8" s="71" t="s">
        <v>233</v>
      </c>
      <c r="O8" s="31" t="s">
        <v>232</v>
      </c>
      <c r="P8" s="31" t="s">
        <v>111</v>
      </c>
      <c r="Q8" s="31" t="s">
        <v>58</v>
      </c>
      <c r="R8" s="31" t="s">
        <v>183</v>
      </c>
      <c r="S8" s="32" t="s">
        <v>185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240</v>
      </c>
      <c r="O9" s="33"/>
      <c r="P9" s="33" t="s">
        <v>236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21" t="s">
        <v>115</v>
      </c>
      <c r="S10" s="21" t="s">
        <v>186</v>
      </c>
      <c r="T10" s="5"/>
      <c r="BZ10" s="1"/>
    </row>
    <row r="11" spans="2:81" s="4" customFormat="1" ht="18" customHeight="1">
      <c r="B11" s="130" t="s">
        <v>50</v>
      </c>
      <c r="C11" s="82"/>
      <c r="D11" s="82"/>
      <c r="E11" s="82"/>
      <c r="F11" s="82"/>
      <c r="G11" s="82"/>
      <c r="H11" s="82"/>
      <c r="I11" s="82"/>
      <c r="J11" s="92">
        <v>4.2053153890808561</v>
      </c>
      <c r="K11" s="82"/>
      <c r="L11" s="82"/>
      <c r="M11" s="91">
        <v>1.116047152105152E-2</v>
      </c>
      <c r="N11" s="90"/>
      <c r="O11" s="92"/>
      <c r="P11" s="90">
        <v>2056.3081899999997</v>
      </c>
      <c r="Q11" s="82"/>
      <c r="R11" s="91">
        <f>P11/$P$11</f>
        <v>1</v>
      </c>
      <c r="S11" s="91">
        <f>P11/'סכום נכסי הקרן'!$C$42</f>
        <v>2.3600773874132105E-2</v>
      </c>
      <c r="T11" s="5"/>
      <c r="BZ11" s="96"/>
      <c r="CC11" s="96"/>
    </row>
    <row r="12" spans="2:81" s="96" customFormat="1" ht="17.25" customHeight="1">
      <c r="B12" s="129" t="s">
        <v>230</v>
      </c>
      <c r="C12" s="82"/>
      <c r="D12" s="82"/>
      <c r="E12" s="82"/>
      <c r="F12" s="82"/>
      <c r="G12" s="82"/>
      <c r="H12" s="82"/>
      <c r="I12" s="82"/>
      <c r="J12" s="92">
        <v>4.2231745338033191</v>
      </c>
      <c r="K12" s="82"/>
      <c r="L12" s="82"/>
      <c r="M12" s="91">
        <v>1.0754251868498961E-2</v>
      </c>
      <c r="N12" s="90"/>
      <c r="O12" s="92"/>
      <c r="P12" s="90">
        <v>2032.1980799999997</v>
      </c>
      <c r="Q12" s="82"/>
      <c r="R12" s="91">
        <f t="shared" ref="R12:R21" si="0">P12/$P$11</f>
        <v>0.98827505034641716</v>
      </c>
      <c r="S12" s="91">
        <f>P12/'סכום נכסי הקרן'!$C$42</f>
        <v>2.332405598867231E-2</v>
      </c>
    </row>
    <row r="13" spans="2:81">
      <c r="B13" s="108" t="s">
        <v>59</v>
      </c>
      <c r="C13" s="82"/>
      <c r="D13" s="82"/>
      <c r="E13" s="82"/>
      <c r="F13" s="82"/>
      <c r="G13" s="82"/>
      <c r="H13" s="82"/>
      <c r="I13" s="82"/>
      <c r="J13" s="92">
        <v>4.193521503509313</v>
      </c>
      <c r="K13" s="82"/>
      <c r="L13" s="82"/>
      <c r="M13" s="91">
        <v>6.9955402669181141E-3</v>
      </c>
      <c r="N13" s="90"/>
      <c r="O13" s="92"/>
      <c r="P13" s="90">
        <v>1839.9343299999996</v>
      </c>
      <c r="Q13" s="82"/>
      <c r="R13" s="91">
        <f t="shared" si="0"/>
        <v>0.8947755686369171</v>
      </c>
      <c r="S13" s="91">
        <f>P13/'סכום נכסי הקרן'!$C$42</f>
        <v>2.111739586349785E-2</v>
      </c>
    </row>
    <row r="14" spans="2:81">
      <c r="B14" s="109" t="s">
        <v>929</v>
      </c>
      <c r="C14" s="80" t="s">
        <v>930</v>
      </c>
      <c r="D14" s="93" t="s">
        <v>931</v>
      </c>
      <c r="E14" s="93" t="s">
        <v>932</v>
      </c>
      <c r="F14" s="93" t="s">
        <v>562</v>
      </c>
      <c r="G14" s="80" t="s">
        <v>282</v>
      </c>
      <c r="H14" s="80" t="s">
        <v>283</v>
      </c>
      <c r="I14" s="106">
        <v>39076</v>
      </c>
      <c r="J14" s="89">
        <v>8.73</v>
      </c>
      <c r="K14" s="93" t="s">
        <v>165</v>
      </c>
      <c r="L14" s="94">
        <v>4.9000000000000002E-2</v>
      </c>
      <c r="M14" s="88">
        <v>1.52E-2</v>
      </c>
      <c r="N14" s="87">
        <v>23770.999999999996</v>
      </c>
      <c r="O14" s="89">
        <v>162.5</v>
      </c>
      <c r="P14" s="87">
        <v>38.627859999999991</v>
      </c>
      <c r="Q14" s="88">
        <v>1.2108934889997811E-5</v>
      </c>
      <c r="R14" s="88">
        <f t="shared" si="0"/>
        <v>1.8785053810440738E-2</v>
      </c>
      <c r="S14" s="88">
        <f>P14/'סכום נכסי הקרן'!$C$42</f>
        <v>4.4334180719361548E-4</v>
      </c>
    </row>
    <row r="15" spans="2:81">
      <c r="B15" s="109" t="s">
        <v>933</v>
      </c>
      <c r="C15" s="80" t="s">
        <v>934</v>
      </c>
      <c r="D15" s="93" t="s">
        <v>931</v>
      </c>
      <c r="E15" s="93" t="s">
        <v>932</v>
      </c>
      <c r="F15" s="93" t="s">
        <v>562</v>
      </c>
      <c r="G15" s="80" t="s">
        <v>282</v>
      </c>
      <c r="H15" s="80" t="s">
        <v>283</v>
      </c>
      <c r="I15" s="106">
        <v>42639</v>
      </c>
      <c r="J15" s="89">
        <v>11.34</v>
      </c>
      <c r="K15" s="93" t="s">
        <v>165</v>
      </c>
      <c r="L15" s="94">
        <v>4.0999999999999995E-2</v>
      </c>
      <c r="M15" s="88">
        <v>2.3700000000000002E-2</v>
      </c>
      <c r="N15" s="87">
        <v>120656.24999999999</v>
      </c>
      <c r="O15" s="89">
        <v>129.05000000000001</v>
      </c>
      <c r="P15" s="87">
        <v>155.70690999999997</v>
      </c>
      <c r="Q15" s="88">
        <v>3.2099759729661945E-5</v>
      </c>
      <c r="R15" s="88">
        <f t="shared" si="0"/>
        <v>7.5721582376229307E-2</v>
      </c>
      <c r="S15" s="88">
        <f>P15/'סכום נכסי הקרן'!$C$42</f>
        <v>1.7870879430528547E-3</v>
      </c>
    </row>
    <row r="16" spans="2:81">
      <c r="B16" s="109" t="s">
        <v>935</v>
      </c>
      <c r="C16" s="80" t="s">
        <v>936</v>
      </c>
      <c r="D16" s="93" t="s">
        <v>931</v>
      </c>
      <c r="E16" s="93" t="s">
        <v>937</v>
      </c>
      <c r="F16" s="93" t="s">
        <v>491</v>
      </c>
      <c r="G16" s="80" t="s">
        <v>282</v>
      </c>
      <c r="H16" s="80" t="s">
        <v>283</v>
      </c>
      <c r="I16" s="106">
        <v>38918</v>
      </c>
      <c r="J16" s="89">
        <v>1.5899999999999999</v>
      </c>
      <c r="K16" s="93" t="s">
        <v>165</v>
      </c>
      <c r="L16" s="94">
        <v>0.05</v>
      </c>
      <c r="M16" s="88">
        <v>-1.2999999999999997E-3</v>
      </c>
      <c r="N16" s="87">
        <v>8981.9999999999982</v>
      </c>
      <c r="O16" s="89">
        <v>128.76</v>
      </c>
      <c r="P16" s="87">
        <v>11.565219999999998</v>
      </c>
      <c r="Q16" s="88">
        <v>3.8972292574398479E-4</v>
      </c>
      <c r="R16" s="88">
        <f t="shared" si="0"/>
        <v>5.6242639387629927E-3</v>
      </c>
      <c r="S16" s="88">
        <f>P16/'סכום נכסי הקרן'!$C$42</f>
        <v>1.3273698142718095E-4</v>
      </c>
    </row>
    <row r="17" spans="2:19">
      <c r="B17" s="109" t="s">
        <v>938</v>
      </c>
      <c r="C17" s="80" t="s">
        <v>939</v>
      </c>
      <c r="D17" s="93" t="s">
        <v>931</v>
      </c>
      <c r="E17" s="93" t="s">
        <v>377</v>
      </c>
      <c r="F17" s="93" t="s">
        <v>378</v>
      </c>
      <c r="G17" s="80" t="s">
        <v>315</v>
      </c>
      <c r="H17" s="80" t="s">
        <v>283</v>
      </c>
      <c r="I17" s="106">
        <v>39856</v>
      </c>
      <c r="J17" s="89">
        <v>1.53</v>
      </c>
      <c r="K17" s="93" t="s">
        <v>165</v>
      </c>
      <c r="L17" s="94">
        <v>6.8499999999999991E-2</v>
      </c>
      <c r="M17" s="88">
        <v>5.4000000000000003E-3</v>
      </c>
      <c r="N17" s="87">
        <v>174399.99999999997</v>
      </c>
      <c r="O17" s="89">
        <v>126.92</v>
      </c>
      <c r="P17" s="87">
        <v>221.34848999999997</v>
      </c>
      <c r="Q17" s="88">
        <v>3.4531166159457155E-4</v>
      </c>
      <c r="R17" s="88">
        <f t="shared" si="0"/>
        <v>0.10764363585013004</v>
      </c>
      <c r="S17" s="88">
        <f>P17/'סכום נכסי הקרן'!$C$42</f>
        <v>2.5404731086883388E-3</v>
      </c>
    </row>
    <row r="18" spans="2:19">
      <c r="B18" s="109" t="s">
        <v>940</v>
      </c>
      <c r="C18" s="80" t="s">
        <v>941</v>
      </c>
      <c r="D18" s="93" t="s">
        <v>931</v>
      </c>
      <c r="E18" s="93" t="s">
        <v>377</v>
      </c>
      <c r="F18" s="93" t="s">
        <v>378</v>
      </c>
      <c r="G18" s="80" t="s">
        <v>343</v>
      </c>
      <c r="H18" s="80" t="s">
        <v>161</v>
      </c>
      <c r="I18" s="106">
        <v>42935</v>
      </c>
      <c r="J18" s="89">
        <v>3.0199999999999987</v>
      </c>
      <c r="K18" s="93" t="s">
        <v>165</v>
      </c>
      <c r="L18" s="94">
        <v>0.06</v>
      </c>
      <c r="M18" s="88">
        <v>6.2999999999999974E-3</v>
      </c>
      <c r="N18" s="87">
        <v>289443.99999999994</v>
      </c>
      <c r="O18" s="89">
        <v>126.83</v>
      </c>
      <c r="P18" s="87">
        <v>367.10184000000004</v>
      </c>
      <c r="Q18" s="88">
        <v>7.8212279887396655E-5</v>
      </c>
      <c r="R18" s="88">
        <f t="shared" si="0"/>
        <v>0.17852471812603152</v>
      </c>
      <c r="S18" s="88">
        <f>P18/'סכום נכסי הקרן'!$C$42</f>
        <v>4.2133215034356429E-3</v>
      </c>
    </row>
    <row r="19" spans="2:19">
      <c r="B19" s="109" t="s">
        <v>942</v>
      </c>
      <c r="C19" s="80" t="s">
        <v>943</v>
      </c>
      <c r="D19" s="93" t="s">
        <v>931</v>
      </c>
      <c r="E19" s="93" t="s">
        <v>944</v>
      </c>
      <c r="F19" s="93" t="s">
        <v>562</v>
      </c>
      <c r="G19" s="80" t="s">
        <v>343</v>
      </c>
      <c r="H19" s="80" t="s">
        <v>283</v>
      </c>
      <c r="I19" s="106">
        <v>39350</v>
      </c>
      <c r="J19" s="89">
        <v>4.59</v>
      </c>
      <c r="K19" s="93" t="s">
        <v>165</v>
      </c>
      <c r="L19" s="94">
        <v>5.5999999999999994E-2</v>
      </c>
      <c r="M19" s="88">
        <v>6.1999999999999998E-3</v>
      </c>
      <c r="N19" s="87">
        <v>86803.089999999982</v>
      </c>
      <c r="O19" s="89">
        <v>150.25</v>
      </c>
      <c r="P19" s="87">
        <v>130.42164</v>
      </c>
      <c r="Q19" s="88">
        <v>1.0182663512440061E-4</v>
      </c>
      <c r="R19" s="88">
        <f t="shared" si="0"/>
        <v>6.3425142512319621E-2</v>
      </c>
      <c r="S19" s="88">
        <f>P19/'סכום נכסי הקרן'!$C$42</f>
        <v>1.4968824463678584E-3</v>
      </c>
    </row>
    <row r="20" spans="2:19">
      <c r="B20" s="109" t="s">
        <v>945</v>
      </c>
      <c r="C20" s="80" t="s">
        <v>946</v>
      </c>
      <c r="D20" s="93" t="s">
        <v>931</v>
      </c>
      <c r="E20" s="93" t="s">
        <v>305</v>
      </c>
      <c r="F20" s="93" t="s">
        <v>287</v>
      </c>
      <c r="G20" s="80" t="s">
        <v>501</v>
      </c>
      <c r="H20" s="80" t="s">
        <v>283</v>
      </c>
      <c r="I20" s="106">
        <v>39702</v>
      </c>
      <c r="J20" s="89">
        <v>3.9000000000000004</v>
      </c>
      <c r="K20" s="93" t="s">
        <v>165</v>
      </c>
      <c r="L20" s="94">
        <v>5.7500000000000002E-2</v>
      </c>
      <c r="M20" s="88">
        <v>2.7000000000000001E-3</v>
      </c>
      <c r="N20" s="87">
        <v>609005.99999999988</v>
      </c>
      <c r="O20" s="89">
        <v>147.11000000000001</v>
      </c>
      <c r="P20" s="87">
        <v>895.90870999999981</v>
      </c>
      <c r="Q20" s="88">
        <v>4.6774654377880178E-4</v>
      </c>
      <c r="R20" s="88">
        <f t="shared" si="0"/>
        <v>0.43568795492663964</v>
      </c>
      <c r="S20" s="88">
        <f>P20/'סכום נכסי הקרן'!$C$42</f>
        <v>1.0282572903906682E-2</v>
      </c>
    </row>
    <row r="21" spans="2:19">
      <c r="B21" s="109" t="s">
        <v>947</v>
      </c>
      <c r="C21" s="80" t="s">
        <v>948</v>
      </c>
      <c r="D21" s="93" t="s">
        <v>931</v>
      </c>
      <c r="E21" s="93" t="s">
        <v>949</v>
      </c>
      <c r="F21" s="93" t="s">
        <v>378</v>
      </c>
      <c r="G21" s="80" t="s">
        <v>950</v>
      </c>
      <c r="H21" s="80"/>
      <c r="I21" s="106">
        <v>39104</v>
      </c>
      <c r="J21" s="89">
        <v>2.83</v>
      </c>
      <c r="K21" s="93" t="s">
        <v>165</v>
      </c>
      <c r="L21" s="94">
        <v>5.5999999999999994E-2</v>
      </c>
      <c r="M21" s="88">
        <v>9.7299999999999998E-2</v>
      </c>
      <c r="N21" s="87">
        <v>17560.839999999997</v>
      </c>
      <c r="O21" s="89">
        <v>109.63979999999999</v>
      </c>
      <c r="P21" s="87">
        <v>19.253659999999996</v>
      </c>
      <c r="Q21" s="88">
        <v>2.7786136954305181E-5</v>
      </c>
      <c r="R21" s="88">
        <f t="shared" si="0"/>
        <v>9.3632170963633618E-3</v>
      </c>
      <c r="S21" s="88">
        <f>P21/'סכום נכסי הקרן'!$C$42</f>
        <v>2.2097916942567949E-4</v>
      </c>
    </row>
    <row r="22" spans="2:19">
      <c r="B22" s="110"/>
      <c r="C22" s="80"/>
      <c r="D22" s="80"/>
      <c r="E22" s="80"/>
      <c r="F22" s="80"/>
      <c r="G22" s="80"/>
      <c r="H22" s="80"/>
      <c r="I22" s="80"/>
      <c r="J22" s="89"/>
      <c r="K22" s="80"/>
      <c r="L22" s="80"/>
      <c r="M22" s="88"/>
      <c r="N22" s="87"/>
      <c r="O22" s="89"/>
      <c r="P22" s="80"/>
      <c r="Q22" s="80"/>
      <c r="R22" s="88"/>
      <c r="S22" s="80"/>
    </row>
    <row r="23" spans="2:19">
      <c r="B23" s="108" t="s">
        <v>60</v>
      </c>
      <c r="C23" s="82"/>
      <c r="D23" s="82"/>
      <c r="E23" s="82"/>
      <c r="F23" s="82"/>
      <c r="G23" s="82"/>
      <c r="H23" s="82"/>
      <c r="I23" s="82"/>
      <c r="J23" s="92">
        <v>5.5836773884006456</v>
      </c>
      <c r="K23" s="82"/>
      <c r="L23" s="82"/>
      <c r="M23" s="91">
        <v>2.4960459427016621E-2</v>
      </c>
      <c r="N23" s="90"/>
      <c r="O23" s="92"/>
      <c r="P23" s="90">
        <v>93.395029999999991</v>
      </c>
      <c r="Q23" s="82"/>
      <c r="R23" s="91">
        <f t="shared" ref="R23:R25" si="1">P23/$P$11</f>
        <v>4.5418790069595552E-2</v>
      </c>
      <c r="S23" s="91">
        <f>P23/'סכום נכסי הקרן'!$C$42</f>
        <v>1.0719185940692014E-3</v>
      </c>
    </row>
    <row r="24" spans="2:19">
      <c r="B24" s="109" t="s">
        <v>951</v>
      </c>
      <c r="C24" s="80" t="s">
        <v>952</v>
      </c>
      <c r="D24" s="93" t="s">
        <v>931</v>
      </c>
      <c r="E24" s="93" t="s">
        <v>953</v>
      </c>
      <c r="F24" s="93" t="s">
        <v>562</v>
      </c>
      <c r="G24" s="80" t="s">
        <v>282</v>
      </c>
      <c r="H24" s="80" t="s">
        <v>161</v>
      </c>
      <c r="I24" s="106">
        <v>43124</v>
      </c>
      <c r="J24" s="89">
        <v>4.42</v>
      </c>
      <c r="K24" s="93" t="s">
        <v>165</v>
      </c>
      <c r="L24" s="94">
        <v>2.5000000000000001E-2</v>
      </c>
      <c r="M24" s="88">
        <v>1.9699999999999999E-2</v>
      </c>
      <c r="N24" s="87">
        <v>18381.999999999996</v>
      </c>
      <c r="O24" s="89">
        <v>103.12</v>
      </c>
      <c r="P24" s="87">
        <v>18.955519999999996</v>
      </c>
      <c r="Q24" s="88">
        <v>2.5344135359908225E-5</v>
      </c>
      <c r="R24" s="88">
        <f t="shared" si="1"/>
        <v>9.2182291021269524E-3</v>
      </c>
      <c r="S24" s="88">
        <f>P24/'סכום נכסי הקרן'!$C$42</f>
        <v>2.1755734055924203E-4</v>
      </c>
    </row>
    <row r="25" spans="2:19">
      <c r="B25" s="109" t="s">
        <v>954</v>
      </c>
      <c r="C25" s="80" t="s">
        <v>955</v>
      </c>
      <c r="D25" s="93" t="s">
        <v>931</v>
      </c>
      <c r="E25" s="93" t="s">
        <v>956</v>
      </c>
      <c r="F25" s="93" t="s">
        <v>331</v>
      </c>
      <c r="G25" s="80" t="s">
        <v>343</v>
      </c>
      <c r="H25" s="80" t="s">
        <v>161</v>
      </c>
      <c r="I25" s="106">
        <v>42598</v>
      </c>
      <c r="J25" s="89">
        <v>5.8800000000000008</v>
      </c>
      <c r="K25" s="93" t="s">
        <v>165</v>
      </c>
      <c r="L25" s="94">
        <v>3.1E-2</v>
      </c>
      <c r="M25" s="88">
        <v>2.6300000000000004E-2</v>
      </c>
      <c r="N25" s="87">
        <v>72348.62999999999</v>
      </c>
      <c r="O25" s="89">
        <v>102.89</v>
      </c>
      <c r="P25" s="87">
        <v>74.439509999999984</v>
      </c>
      <c r="Q25" s="88">
        <v>2.0096841666666663E-4</v>
      </c>
      <c r="R25" s="88">
        <f t="shared" si="1"/>
        <v>3.6200560967468591E-2</v>
      </c>
      <c r="S25" s="88">
        <f>P25/'סכום נכסי הקרן'!$C$42</f>
        <v>8.5436125350995921E-4</v>
      </c>
    </row>
    <row r="26" spans="2:19">
      <c r="B26" s="110"/>
      <c r="C26" s="80"/>
      <c r="D26" s="80"/>
      <c r="E26" s="80"/>
      <c r="F26" s="80"/>
      <c r="G26" s="80"/>
      <c r="H26" s="80"/>
      <c r="I26" s="80"/>
      <c r="J26" s="89"/>
      <c r="K26" s="80"/>
      <c r="L26" s="80"/>
      <c r="M26" s="88"/>
      <c r="N26" s="87"/>
      <c r="O26" s="89"/>
      <c r="P26" s="80"/>
      <c r="Q26" s="80"/>
      <c r="R26" s="88"/>
      <c r="S26" s="80"/>
    </row>
    <row r="27" spans="2:19">
      <c r="B27" s="108" t="s">
        <v>46</v>
      </c>
      <c r="C27" s="82"/>
      <c r="D27" s="82"/>
      <c r="E27" s="82"/>
      <c r="F27" s="82"/>
      <c r="G27" s="82"/>
      <c r="H27" s="82"/>
      <c r="I27" s="82"/>
      <c r="J27" s="92">
        <v>3.4898326184459556</v>
      </c>
      <c r="K27" s="82"/>
      <c r="L27" s="82"/>
      <c r="M27" s="91">
        <v>6.7283691424345329E-2</v>
      </c>
      <c r="N27" s="90"/>
      <c r="O27" s="92"/>
      <c r="P27" s="90">
        <v>98.868719999999982</v>
      </c>
      <c r="Q27" s="82"/>
      <c r="R27" s="91">
        <f t="shared" ref="R27:R30" si="2">P27/$P$11</f>
        <v>4.8080691639904423E-2</v>
      </c>
      <c r="S27" s="91">
        <f>P27/'סכום נכסי הקרן'!$C$42</f>
        <v>1.1347415311052582E-3</v>
      </c>
    </row>
    <row r="28" spans="2:19">
      <c r="B28" s="109" t="s">
        <v>957</v>
      </c>
      <c r="C28" s="80" t="s">
        <v>958</v>
      </c>
      <c r="D28" s="93" t="s">
        <v>931</v>
      </c>
      <c r="E28" s="93" t="s">
        <v>729</v>
      </c>
      <c r="F28" s="93" t="s">
        <v>191</v>
      </c>
      <c r="G28" s="80" t="s">
        <v>419</v>
      </c>
      <c r="H28" s="80" t="s">
        <v>283</v>
      </c>
      <c r="I28" s="106">
        <v>42954</v>
      </c>
      <c r="J28" s="89">
        <v>2.12</v>
      </c>
      <c r="K28" s="93" t="s">
        <v>164</v>
      </c>
      <c r="L28" s="94">
        <v>3.7000000000000005E-2</v>
      </c>
      <c r="M28" s="88">
        <v>3.9800000000000002E-2</v>
      </c>
      <c r="N28" s="87">
        <v>3842.9999999999995</v>
      </c>
      <c r="O28" s="89">
        <v>100.55</v>
      </c>
      <c r="P28" s="87">
        <v>14.104119999999996</v>
      </c>
      <c r="Q28" s="88">
        <v>5.7184096184750899E-5</v>
      </c>
      <c r="R28" s="88">
        <f t="shared" si="2"/>
        <v>6.8589524024606436E-3</v>
      </c>
      <c r="S28" s="88">
        <f>P28/'סכום נכסי הקרן'!$C$42</f>
        <v>1.6187658466390879E-4</v>
      </c>
    </row>
    <row r="29" spans="2:19">
      <c r="B29" s="109" t="s">
        <v>959</v>
      </c>
      <c r="C29" s="80" t="s">
        <v>960</v>
      </c>
      <c r="D29" s="93" t="s">
        <v>931</v>
      </c>
      <c r="E29" s="93" t="s">
        <v>729</v>
      </c>
      <c r="F29" s="93" t="s">
        <v>191</v>
      </c>
      <c r="G29" s="80" t="s">
        <v>419</v>
      </c>
      <c r="H29" s="80" t="s">
        <v>283</v>
      </c>
      <c r="I29" s="106">
        <v>42625</v>
      </c>
      <c r="J29" s="89">
        <v>3.8400000000000007</v>
      </c>
      <c r="K29" s="93" t="s">
        <v>164</v>
      </c>
      <c r="L29" s="94">
        <v>4.4500000000000005E-2</v>
      </c>
      <c r="M29" s="88">
        <v>4.880000000000001E-2</v>
      </c>
      <c r="N29" s="87">
        <v>22025.999999999996</v>
      </c>
      <c r="O29" s="89">
        <v>99.88</v>
      </c>
      <c r="P29" s="87">
        <v>80.298429999999982</v>
      </c>
      <c r="Q29" s="88">
        <v>1.6062342716969115E-4</v>
      </c>
      <c r="R29" s="88">
        <f t="shared" si="2"/>
        <v>3.904980313286599E-2</v>
      </c>
      <c r="S29" s="88">
        <f>P29/'סכום נכסי הקרן'!$C$42</f>
        <v>9.216055735681456E-4</v>
      </c>
    </row>
    <row r="30" spans="2:19">
      <c r="B30" s="109" t="s">
        <v>961</v>
      </c>
      <c r="C30" s="80" t="s">
        <v>962</v>
      </c>
      <c r="D30" s="93" t="s">
        <v>931</v>
      </c>
      <c r="E30" s="93" t="s">
        <v>963</v>
      </c>
      <c r="F30" s="93" t="s">
        <v>562</v>
      </c>
      <c r="G30" s="80" t="s">
        <v>950</v>
      </c>
      <c r="H30" s="80"/>
      <c r="I30" s="106">
        <v>41840</v>
      </c>
      <c r="J30" s="89">
        <v>1.5200000000000002</v>
      </c>
      <c r="K30" s="93" t="s">
        <v>164</v>
      </c>
      <c r="L30" s="94">
        <v>5.1299999999999998E-2</v>
      </c>
      <c r="M30" s="88">
        <v>0.48640000000000005</v>
      </c>
      <c r="N30" s="87">
        <v>2185.0300000000002</v>
      </c>
      <c r="O30" s="89">
        <v>56</v>
      </c>
      <c r="P30" s="87">
        <v>4.4661699999999991</v>
      </c>
      <c r="Q30" s="88">
        <v>7.5397436515453703E-5</v>
      </c>
      <c r="R30" s="88">
        <f t="shared" si="2"/>
        <v>2.1719361045777867E-3</v>
      </c>
      <c r="S30" s="88">
        <f>P30/'סכום נכסי הקרן'!$C$42</f>
        <v>5.1259372873203686E-5</v>
      </c>
    </row>
    <row r="31" spans="2:19">
      <c r="B31" s="110"/>
      <c r="C31" s="80"/>
      <c r="D31" s="80"/>
      <c r="E31" s="80"/>
      <c r="F31" s="80"/>
      <c r="G31" s="80"/>
      <c r="H31" s="80"/>
      <c r="I31" s="80"/>
      <c r="J31" s="89"/>
      <c r="K31" s="80"/>
      <c r="L31" s="80"/>
      <c r="M31" s="88"/>
      <c r="N31" s="87"/>
      <c r="O31" s="89"/>
      <c r="P31" s="80"/>
      <c r="Q31" s="80"/>
      <c r="R31" s="88"/>
      <c r="S31" s="80"/>
    </row>
    <row r="32" spans="2:19" s="96" customFormat="1">
      <c r="B32" s="129" t="s">
        <v>229</v>
      </c>
      <c r="C32" s="82"/>
      <c r="D32" s="82"/>
      <c r="E32" s="82"/>
      <c r="F32" s="82"/>
      <c r="G32" s="82"/>
      <c r="H32" s="82"/>
      <c r="I32" s="82"/>
      <c r="J32" s="92">
        <v>2.7</v>
      </c>
      <c r="K32" s="82"/>
      <c r="L32" s="82"/>
      <c r="M32" s="91">
        <v>4.5400000000000003E-2</v>
      </c>
      <c r="N32" s="90"/>
      <c r="O32" s="92"/>
      <c r="P32" s="90">
        <v>24.110109999999995</v>
      </c>
      <c r="Q32" s="82"/>
      <c r="R32" s="91">
        <f t="shared" ref="R32:R34" si="3">P32/$P$11</f>
        <v>1.1724949653582811E-2</v>
      </c>
      <c r="S32" s="91">
        <f>P32/'סכום נכסי הקרן'!$C$42</f>
        <v>2.7671788545979148E-4</v>
      </c>
    </row>
    <row r="33" spans="2:19">
      <c r="B33" s="108" t="s">
        <v>67</v>
      </c>
      <c r="C33" s="82"/>
      <c r="D33" s="82"/>
      <c r="E33" s="82"/>
      <c r="F33" s="82"/>
      <c r="G33" s="82"/>
      <c r="H33" s="82"/>
      <c r="I33" s="82"/>
      <c r="J33" s="92">
        <v>2.7</v>
      </c>
      <c r="K33" s="82"/>
      <c r="L33" s="82"/>
      <c r="M33" s="91">
        <v>4.5400000000000003E-2</v>
      </c>
      <c r="N33" s="90"/>
      <c r="O33" s="92"/>
      <c r="P33" s="90">
        <v>24.110109999999995</v>
      </c>
      <c r="Q33" s="82"/>
      <c r="R33" s="91">
        <f t="shared" si="3"/>
        <v>1.1724949653582811E-2</v>
      </c>
      <c r="S33" s="91">
        <f>P33/'סכום נכסי הקרן'!$C$42</f>
        <v>2.7671788545979148E-4</v>
      </c>
    </row>
    <row r="34" spans="2:19">
      <c r="B34" s="109" t="s">
        <v>964</v>
      </c>
      <c r="C34" s="80" t="s">
        <v>965</v>
      </c>
      <c r="D34" s="93" t="s">
        <v>931</v>
      </c>
      <c r="E34" s="93"/>
      <c r="F34" s="93" t="s">
        <v>697</v>
      </c>
      <c r="G34" s="80" t="s">
        <v>966</v>
      </c>
      <c r="H34" s="80" t="s">
        <v>967</v>
      </c>
      <c r="I34" s="106">
        <v>42135</v>
      </c>
      <c r="J34" s="89">
        <v>2.7</v>
      </c>
      <c r="K34" s="93" t="s">
        <v>164</v>
      </c>
      <c r="L34" s="94">
        <v>0.06</v>
      </c>
      <c r="M34" s="88">
        <v>4.5400000000000003E-2</v>
      </c>
      <c r="N34" s="87">
        <v>6257.579999999999</v>
      </c>
      <c r="O34" s="89">
        <v>105.56</v>
      </c>
      <c r="P34" s="87">
        <v>24.110109999999995</v>
      </c>
      <c r="Q34" s="88">
        <v>7.5849454545454536E-6</v>
      </c>
      <c r="R34" s="88">
        <f t="shared" si="3"/>
        <v>1.1724949653582811E-2</v>
      </c>
      <c r="S34" s="88">
        <f>P34/'סכום נכסי הקרן'!$C$42</f>
        <v>2.7671788545979148E-4</v>
      </c>
    </row>
    <row r="35" spans="2:19">
      <c r="B35" s="111"/>
      <c r="C35" s="112"/>
      <c r="D35" s="112"/>
      <c r="E35" s="112"/>
      <c r="F35" s="112"/>
      <c r="G35" s="112"/>
      <c r="H35" s="112"/>
      <c r="I35" s="112"/>
      <c r="J35" s="113"/>
      <c r="K35" s="112"/>
      <c r="L35" s="112"/>
      <c r="M35" s="114"/>
      <c r="N35" s="115"/>
      <c r="O35" s="113"/>
      <c r="P35" s="112"/>
      <c r="Q35" s="112"/>
      <c r="R35" s="114"/>
      <c r="S35" s="112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95" t="s">
        <v>248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95" t="s">
        <v>113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95" t="s">
        <v>231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95" t="s">
        <v>239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spans="2:19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spans="2:19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spans="2:19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spans="2:19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spans="2:19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spans="2:19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spans="2:19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spans="2:19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spans="2:19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spans="2:19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7 B42:B134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H13" sqref="H13:K1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180</v>
      </c>
      <c r="C1" s="78" t="s" vm="1">
        <v>249</v>
      </c>
    </row>
    <row r="2" spans="2:98">
      <c r="B2" s="57" t="s">
        <v>179</v>
      </c>
      <c r="C2" s="78" t="s">
        <v>250</v>
      </c>
    </row>
    <row r="3" spans="2:98">
      <c r="B3" s="57" t="s">
        <v>181</v>
      </c>
      <c r="C3" s="78" t="s">
        <v>251</v>
      </c>
    </row>
    <row r="4" spans="2:98">
      <c r="B4" s="57" t="s">
        <v>182</v>
      </c>
      <c r="C4" s="78">
        <v>8602</v>
      </c>
    </row>
    <row r="6" spans="2:98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2:98" ht="26.25" customHeight="1">
      <c r="B7" s="158" t="s">
        <v>90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8" spans="2:98" s="3" customFormat="1" ht="63">
      <c r="B8" s="23" t="s">
        <v>117</v>
      </c>
      <c r="C8" s="31" t="s">
        <v>44</v>
      </c>
      <c r="D8" s="31" t="s">
        <v>119</v>
      </c>
      <c r="E8" s="31" t="s">
        <v>118</v>
      </c>
      <c r="F8" s="31" t="s">
        <v>62</v>
      </c>
      <c r="G8" s="31" t="s">
        <v>102</v>
      </c>
      <c r="H8" s="31" t="s">
        <v>233</v>
      </c>
      <c r="I8" s="31" t="s">
        <v>232</v>
      </c>
      <c r="J8" s="31" t="s">
        <v>111</v>
      </c>
      <c r="K8" s="31" t="s">
        <v>58</v>
      </c>
      <c r="L8" s="31" t="s">
        <v>183</v>
      </c>
      <c r="M8" s="32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240</v>
      </c>
      <c r="I9" s="33"/>
      <c r="J9" s="33" t="s">
        <v>236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3" t="s">
        <v>30</v>
      </c>
      <c r="C11" s="124"/>
      <c r="D11" s="124"/>
      <c r="E11" s="124"/>
      <c r="F11" s="124"/>
      <c r="G11" s="124"/>
      <c r="H11" s="126"/>
      <c r="I11" s="126"/>
      <c r="J11" s="126">
        <v>9.0309500000000007</v>
      </c>
      <c r="K11" s="124"/>
      <c r="L11" s="125">
        <f>J11/$J$11</f>
        <v>1</v>
      </c>
      <c r="M11" s="125">
        <f>J11/'סכום נכסי הקרן'!$C$42</f>
        <v>1.0365051788204635E-4</v>
      </c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CT11" s="96"/>
    </row>
    <row r="12" spans="2:98" s="96" customFormat="1" ht="17.25" customHeight="1">
      <c r="B12" s="127" t="s">
        <v>230</v>
      </c>
      <c r="C12" s="124"/>
      <c r="D12" s="124"/>
      <c r="E12" s="124"/>
      <c r="F12" s="124"/>
      <c r="G12" s="124"/>
      <c r="H12" s="126"/>
      <c r="I12" s="126"/>
      <c r="J12" s="126">
        <v>9.0309500000000007</v>
      </c>
      <c r="K12" s="124"/>
      <c r="L12" s="125">
        <f t="shared" ref="L12:L15" si="0">J12/$J$11</f>
        <v>1</v>
      </c>
      <c r="M12" s="125">
        <f>J12/'סכום נכסי הקרן'!$C$42</f>
        <v>1.0365051788204635E-4</v>
      </c>
    </row>
    <row r="13" spans="2:98">
      <c r="B13" s="99" t="s">
        <v>230</v>
      </c>
      <c r="C13" s="82"/>
      <c r="D13" s="82"/>
      <c r="E13" s="82"/>
      <c r="F13" s="82"/>
      <c r="G13" s="82"/>
      <c r="H13" s="90"/>
      <c r="I13" s="90"/>
      <c r="J13" s="90">
        <v>9.0309500000000007</v>
      </c>
      <c r="K13" s="82"/>
      <c r="L13" s="91">
        <f t="shared" si="0"/>
        <v>1</v>
      </c>
      <c r="M13" s="91">
        <f>J13/'סכום נכסי הקרן'!$C$42</f>
        <v>1.0365051788204635E-4</v>
      </c>
    </row>
    <row r="14" spans="2:98">
      <c r="B14" s="86" t="s">
        <v>968</v>
      </c>
      <c r="C14" s="80">
        <v>5992</v>
      </c>
      <c r="D14" s="93" t="s">
        <v>28</v>
      </c>
      <c r="E14" s="93" t="s">
        <v>949</v>
      </c>
      <c r="F14" s="93" t="s">
        <v>378</v>
      </c>
      <c r="G14" s="93" t="s">
        <v>165</v>
      </c>
      <c r="H14" s="87">
        <v>758.99999999999989</v>
      </c>
      <c r="I14" s="87">
        <v>0</v>
      </c>
      <c r="J14" s="87">
        <v>1.2999999999999999E-4</v>
      </c>
      <c r="K14" s="88">
        <v>2.7802197802197797E-5</v>
      </c>
      <c r="L14" s="88">
        <f t="shared" si="0"/>
        <v>1.4394941838898452E-5</v>
      </c>
      <c r="M14" s="88">
        <f>J14/'סכום נכסי הקרן'!$C$42</f>
        <v>1.4920431764837614E-9</v>
      </c>
    </row>
    <row r="15" spans="2:98">
      <c r="B15" s="86" t="s">
        <v>970</v>
      </c>
      <c r="C15" s="80" t="s">
        <v>971</v>
      </c>
      <c r="D15" s="93" t="s">
        <v>28</v>
      </c>
      <c r="E15" s="93" t="s">
        <v>963</v>
      </c>
      <c r="F15" s="93" t="s">
        <v>562</v>
      </c>
      <c r="G15" s="93" t="s">
        <v>164</v>
      </c>
      <c r="H15" s="87">
        <v>154.57999999999998</v>
      </c>
      <c r="I15" s="87">
        <v>1600.441</v>
      </c>
      <c r="J15" s="87">
        <v>9.0299500000000013</v>
      </c>
      <c r="K15" s="88">
        <v>1.576522552610999E-5</v>
      </c>
      <c r="L15" s="88">
        <f t="shared" si="0"/>
        <v>0.99988926967816238</v>
      </c>
      <c r="M15" s="88">
        <f>J15/'סכום נכסי הקרן'!$C$42</f>
        <v>1.0363904062684264E-4</v>
      </c>
    </row>
    <row r="16" spans="2:98">
      <c r="B16" s="83"/>
      <c r="C16" s="80"/>
      <c r="D16" s="80"/>
      <c r="E16" s="80"/>
      <c r="F16" s="80"/>
      <c r="G16" s="80"/>
      <c r="H16" s="87"/>
      <c r="I16" s="87"/>
      <c r="J16" s="80"/>
      <c r="K16" s="80"/>
      <c r="L16" s="88"/>
      <c r="M16" s="80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95" t="s">
        <v>248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95" t="s">
        <v>113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95" t="s">
        <v>231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95" t="s">
        <v>239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180</v>
      </c>
      <c r="C1" s="78" t="s" vm="1">
        <v>249</v>
      </c>
    </row>
    <row r="2" spans="2:55">
      <c r="B2" s="57" t="s">
        <v>179</v>
      </c>
      <c r="C2" s="78" t="s">
        <v>250</v>
      </c>
    </row>
    <row r="3" spans="2:55">
      <c r="B3" s="57" t="s">
        <v>181</v>
      </c>
      <c r="C3" s="78" t="s">
        <v>251</v>
      </c>
    </row>
    <row r="4" spans="2:55">
      <c r="B4" s="57" t="s">
        <v>182</v>
      </c>
      <c r="C4" s="78">
        <v>8602</v>
      </c>
    </row>
    <row r="6" spans="2:55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55" ht="26.25" customHeight="1">
      <c r="B7" s="158" t="s">
        <v>97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55" s="3" customFormat="1" ht="78.75">
      <c r="B8" s="23" t="s">
        <v>117</v>
      </c>
      <c r="C8" s="31" t="s">
        <v>44</v>
      </c>
      <c r="D8" s="31" t="s">
        <v>102</v>
      </c>
      <c r="E8" s="31" t="s">
        <v>103</v>
      </c>
      <c r="F8" s="31" t="s">
        <v>233</v>
      </c>
      <c r="G8" s="31" t="s">
        <v>232</v>
      </c>
      <c r="H8" s="31" t="s">
        <v>111</v>
      </c>
      <c r="I8" s="31" t="s">
        <v>58</v>
      </c>
      <c r="J8" s="31" t="s">
        <v>183</v>
      </c>
      <c r="K8" s="32" t="s">
        <v>185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240</v>
      </c>
      <c r="G9" s="33"/>
      <c r="H9" s="33" t="s">
        <v>236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113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231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239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3"/>
  <sheetViews>
    <sheetView rightToLeft="1" workbookViewId="0">
      <selection activeCell="J13" sqref="J13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180</v>
      </c>
      <c r="C1" s="78" t="s" vm="1">
        <v>249</v>
      </c>
    </row>
    <row r="2" spans="2:59">
      <c r="B2" s="57" t="s">
        <v>179</v>
      </c>
      <c r="C2" s="78" t="s">
        <v>250</v>
      </c>
    </row>
    <row r="3" spans="2:59">
      <c r="B3" s="57" t="s">
        <v>181</v>
      </c>
      <c r="C3" s="78" t="s">
        <v>251</v>
      </c>
    </row>
    <row r="4" spans="2:59">
      <c r="B4" s="57" t="s">
        <v>182</v>
      </c>
      <c r="C4" s="78">
        <v>8602</v>
      </c>
    </row>
    <row r="6" spans="2:59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9" ht="26.25" customHeight="1">
      <c r="B7" s="158" t="s">
        <v>98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9" s="3" customFormat="1" ht="78.75">
      <c r="B8" s="23" t="s">
        <v>117</v>
      </c>
      <c r="C8" s="31" t="s">
        <v>44</v>
      </c>
      <c r="D8" s="31" t="s">
        <v>62</v>
      </c>
      <c r="E8" s="31" t="s">
        <v>102</v>
      </c>
      <c r="F8" s="31" t="s">
        <v>103</v>
      </c>
      <c r="G8" s="31" t="s">
        <v>233</v>
      </c>
      <c r="H8" s="31" t="s">
        <v>232</v>
      </c>
      <c r="I8" s="31" t="s">
        <v>111</v>
      </c>
      <c r="J8" s="31" t="s">
        <v>58</v>
      </c>
      <c r="K8" s="31" t="s">
        <v>183</v>
      </c>
      <c r="L8" s="32" t="s">
        <v>185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47</v>
      </c>
      <c r="C11" s="124"/>
      <c r="D11" s="124"/>
      <c r="E11" s="124"/>
      <c r="F11" s="124"/>
      <c r="G11" s="126"/>
      <c r="H11" s="128"/>
      <c r="I11" s="126">
        <v>2.9999999999999994E-5</v>
      </c>
      <c r="J11" s="124"/>
      <c r="K11" s="125">
        <f>I11/$I$11</f>
        <v>1</v>
      </c>
      <c r="L11" s="125">
        <f>I11/'סכום נכסי הקרן'!$C$42</f>
        <v>3.4431765611163717E-10</v>
      </c>
      <c r="M11" s="96"/>
      <c r="N11" s="96"/>
      <c r="O11" s="96"/>
      <c r="P11" s="96"/>
      <c r="BG11" s="96"/>
    </row>
    <row r="12" spans="2:59" s="96" customFormat="1" ht="21" customHeight="1">
      <c r="B12" s="127" t="s">
        <v>972</v>
      </c>
      <c r="C12" s="124"/>
      <c r="D12" s="124"/>
      <c r="E12" s="124"/>
      <c r="F12" s="124"/>
      <c r="G12" s="126"/>
      <c r="H12" s="128"/>
      <c r="I12" s="126">
        <v>2.9999999999999994E-5</v>
      </c>
      <c r="J12" s="124"/>
      <c r="K12" s="125">
        <f>I12/$I$11</f>
        <v>1</v>
      </c>
      <c r="L12" s="125">
        <f>I12/'סכום נכסי הקרן'!$C$42</f>
        <v>3.4431765611163717E-10</v>
      </c>
    </row>
    <row r="13" spans="2:59">
      <c r="B13" s="83" t="s">
        <v>973</v>
      </c>
      <c r="C13" s="80" t="s">
        <v>974</v>
      </c>
      <c r="D13" s="93" t="s">
        <v>975</v>
      </c>
      <c r="E13" s="93" t="s">
        <v>165</v>
      </c>
      <c r="F13" s="106">
        <v>41546</v>
      </c>
      <c r="G13" s="87">
        <v>26.749999999999996</v>
      </c>
      <c r="H13" s="89">
        <v>1E-4</v>
      </c>
      <c r="I13" s="122">
        <v>2.9999999999999994E-5</v>
      </c>
      <c r="J13" s="88">
        <v>0</v>
      </c>
      <c r="K13" s="121">
        <f>I13/$I$11</f>
        <v>1</v>
      </c>
      <c r="L13" s="121">
        <f>I13/'סכום נכסי הקרן'!$C$42</f>
        <v>3.4431765611163717E-10</v>
      </c>
    </row>
    <row r="14" spans="2:59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116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16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16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H38:XFD40 D41:XFD1048576 D38:AF40 C5:C1048576 A1:B1048576 D1:XFD3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85</v>
      </c>
      <c r="C6" s="14" t="s">
        <v>44</v>
      </c>
      <c r="E6" s="14" t="s">
        <v>118</v>
      </c>
      <c r="I6" s="14" t="s">
        <v>15</v>
      </c>
      <c r="J6" s="14" t="s">
        <v>63</v>
      </c>
      <c r="M6" s="14" t="s">
        <v>102</v>
      </c>
      <c r="Q6" s="14" t="s">
        <v>17</v>
      </c>
      <c r="R6" s="14" t="s">
        <v>19</v>
      </c>
      <c r="U6" s="14" t="s">
        <v>61</v>
      </c>
      <c r="W6" s="15" t="s">
        <v>57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87</v>
      </c>
      <c r="C8" s="31" t="s">
        <v>44</v>
      </c>
      <c r="D8" s="31" t="s">
        <v>120</v>
      </c>
      <c r="I8" s="31" t="s">
        <v>15</v>
      </c>
      <c r="J8" s="31" t="s">
        <v>63</v>
      </c>
      <c r="K8" s="31" t="s">
        <v>103</v>
      </c>
      <c r="L8" s="31" t="s">
        <v>18</v>
      </c>
      <c r="M8" s="31" t="s">
        <v>102</v>
      </c>
      <c r="Q8" s="31" t="s">
        <v>17</v>
      </c>
      <c r="R8" s="31" t="s">
        <v>19</v>
      </c>
      <c r="S8" s="31" t="s">
        <v>0</v>
      </c>
      <c r="T8" s="31" t="s">
        <v>106</v>
      </c>
      <c r="U8" s="31" t="s">
        <v>61</v>
      </c>
      <c r="V8" s="31" t="s">
        <v>58</v>
      </c>
      <c r="W8" s="32" t="s">
        <v>112</v>
      </c>
    </row>
    <row r="9" spans="2:25" ht="31.5">
      <c r="B9" s="49" t="str">
        <f>'תעודות חוב מסחריות '!B7:T7</f>
        <v>2. תעודות חוב מסחריות</v>
      </c>
      <c r="C9" s="14" t="s">
        <v>44</v>
      </c>
      <c r="D9" s="14" t="s">
        <v>120</v>
      </c>
      <c r="E9" s="42" t="s">
        <v>118</v>
      </c>
      <c r="G9" s="14" t="s">
        <v>62</v>
      </c>
      <c r="I9" s="14" t="s">
        <v>15</v>
      </c>
      <c r="J9" s="14" t="s">
        <v>63</v>
      </c>
      <c r="K9" s="14" t="s">
        <v>103</v>
      </c>
      <c r="L9" s="14" t="s">
        <v>18</v>
      </c>
      <c r="M9" s="14" t="s">
        <v>102</v>
      </c>
      <c r="Q9" s="14" t="s">
        <v>17</v>
      </c>
      <c r="R9" s="14" t="s">
        <v>19</v>
      </c>
      <c r="S9" s="14" t="s">
        <v>0</v>
      </c>
      <c r="T9" s="14" t="s">
        <v>106</v>
      </c>
      <c r="U9" s="14" t="s">
        <v>61</v>
      </c>
      <c r="V9" s="14" t="s">
        <v>58</v>
      </c>
      <c r="W9" s="39" t="s">
        <v>112</v>
      </c>
    </row>
    <row r="10" spans="2:25" ht="31.5">
      <c r="B10" s="49" t="str">
        <f>'אג"ח קונצרני'!B7:U7</f>
        <v>3. אג"ח קונצרני</v>
      </c>
      <c r="C10" s="31" t="s">
        <v>44</v>
      </c>
      <c r="D10" s="14" t="s">
        <v>120</v>
      </c>
      <c r="E10" s="42" t="s">
        <v>118</v>
      </c>
      <c r="G10" s="31" t="s">
        <v>62</v>
      </c>
      <c r="I10" s="31" t="s">
        <v>15</v>
      </c>
      <c r="J10" s="31" t="s">
        <v>63</v>
      </c>
      <c r="K10" s="31" t="s">
        <v>103</v>
      </c>
      <c r="L10" s="31" t="s">
        <v>18</v>
      </c>
      <c r="M10" s="31" t="s">
        <v>102</v>
      </c>
      <c r="Q10" s="31" t="s">
        <v>17</v>
      </c>
      <c r="R10" s="31" t="s">
        <v>19</v>
      </c>
      <c r="S10" s="31" t="s">
        <v>0</v>
      </c>
      <c r="T10" s="31" t="s">
        <v>106</v>
      </c>
      <c r="U10" s="31" t="s">
        <v>61</v>
      </c>
      <c r="V10" s="14" t="s">
        <v>58</v>
      </c>
      <c r="W10" s="32" t="s">
        <v>112</v>
      </c>
    </row>
    <row r="11" spans="2:25" ht="31.5">
      <c r="B11" s="49" t="str">
        <f>מניות!B7</f>
        <v>4. מניות</v>
      </c>
      <c r="C11" s="31" t="s">
        <v>44</v>
      </c>
      <c r="D11" s="14" t="s">
        <v>120</v>
      </c>
      <c r="E11" s="42" t="s">
        <v>118</v>
      </c>
      <c r="H11" s="31" t="s">
        <v>102</v>
      </c>
      <c r="S11" s="31" t="s">
        <v>0</v>
      </c>
      <c r="T11" s="14" t="s">
        <v>106</v>
      </c>
      <c r="U11" s="14" t="s">
        <v>61</v>
      </c>
      <c r="V11" s="14" t="s">
        <v>58</v>
      </c>
      <c r="W11" s="15" t="s">
        <v>112</v>
      </c>
    </row>
    <row r="12" spans="2:25" ht="31.5">
      <c r="B12" s="49" t="str">
        <f>'תעודות סל'!B7:N7</f>
        <v>5. תעודות סל</v>
      </c>
      <c r="C12" s="31" t="s">
        <v>44</v>
      </c>
      <c r="D12" s="14" t="s">
        <v>120</v>
      </c>
      <c r="E12" s="42" t="s">
        <v>118</v>
      </c>
      <c r="H12" s="31" t="s">
        <v>102</v>
      </c>
      <c r="S12" s="31" t="s">
        <v>0</v>
      </c>
      <c r="T12" s="31" t="s">
        <v>106</v>
      </c>
      <c r="U12" s="31" t="s">
        <v>61</v>
      </c>
      <c r="V12" s="31" t="s">
        <v>58</v>
      </c>
      <c r="W12" s="32" t="s">
        <v>112</v>
      </c>
    </row>
    <row r="13" spans="2:25" ht="31.5">
      <c r="B13" s="49" t="str">
        <f>'קרנות נאמנות'!B7:O7</f>
        <v>6. קרנות נאמנות</v>
      </c>
      <c r="C13" s="31" t="s">
        <v>44</v>
      </c>
      <c r="D13" s="31" t="s">
        <v>120</v>
      </c>
      <c r="G13" s="31" t="s">
        <v>62</v>
      </c>
      <c r="H13" s="31" t="s">
        <v>102</v>
      </c>
      <c r="S13" s="31" t="s">
        <v>0</v>
      </c>
      <c r="T13" s="31" t="s">
        <v>106</v>
      </c>
      <c r="U13" s="31" t="s">
        <v>61</v>
      </c>
      <c r="V13" s="31" t="s">
        <v>58</v>
      </c>
      <c r="W13" s="32" t="s">
        <v>112</v>
      </c>
    </row>
    <row r="14" spans="2:25" ht="31.5">
      <c r="B14" s="49" t="str">
        <f>'כתבי אופציה'!B7:L7</f>
        <v>7. כתבי אופציה</v>
      </c>
      <c r="C14" s="31" t="s">
        <v>44</v>
      </c>
      <c r="D14" s="31" t="s">
        <v>120</v>
      </c>
      <c r="G14" s="31" t="s">
        <v>62</v>
      </c>
      <c r="H14" s="31" t="s">
        <v>102</v>
      </c>
      <c r="S14" s="31" t="s">
        <v>0</v>
      </c>
      <c r="T14" s="31" t="s">
        <v>106</v>
      </c>
      <c r="U14" s="31" t="s">
        <v>61</v>
      </c>
      <c r="V14" s="31" t="s">
        <v>58</v>
      </c>
      <c r="W14" s="32" t="s">
        <v>112</v>
      </c>
    </row>
    <row r="15" spans="2:25" ht="31.5">
      <c r="B15" s="49" t="str">
        <f>אופציות!B7</f>
        <v>8. אופציות</v>
      </c>
      <c r="C15" s="31" t="s">
        <v>44</v>
      </c>
      <c r="D15" s="31" t="s">
        <v>120</v>
      </c>
      <c r="G15" s="31" t="s">
        <v>62</v>
      </c>
      <c r="H15" s="31" t="s">
        <v>102</v>
      </c>
      <c r="S15" s="31" t="s">
        <v>0</v>
      </c>
      <c r="T15" s="31" t="s">
        <v>106</v>
      </c>
      <c r="U15" s="31" t="s">
        <v>61</v>
      </c>
      <c r="V15" s="31" t="s">
        <v>58</v>
      </c>
      <c r="W15" s="32" t="s">
        <v>112</v>
      </c>
    </row>
    <row r="16" spans="2:25" ht="31.5">
      <c r="B16" s="49" t="str">
        <f>'חוזים עתידיים'!B7:I7</f>
        <v>9. חוזים עתידיים</v>
      </c>
      <c r="C16" s="31" t="s">
        <v>44</v>
      </c>
      <c r="D16" s="31" t="s">
        <v>120</v>
      </c>
      <c r="G16" s="31" t="s">
        <v>62</v>
      </c>
      <c r="H16" s="31" t="s">
        <v>102</v>
      </c>
      <c r="S16" s="31" t="s">
        <v>0</v>
      </c>
      <c r="T16" s="32" t="s">
        <v>106</v>
      </c>
    </row>
    <row r="17" spans="2:25" ht="31.5">
      <c r="B17" s="49" t="str">
        <f>'מוצרים מובנים'!B7:Q7</f>
        <v>10. מוצרים מובנים</v>
      </c>
      <c r="C17" s="31" t="s">
        <v>44</v>
      </c>
      <c r="F17" s="14" t="s">
        <v>49</v>
      </c>
      <c r="I17" s="31" t="s">
        <v>15</v>
      </c>
      <c r="J17" s="31" t="s">
        <v>63</v>
      </c>
      <c r="K17" s="31" t="s">
        <v>103</v>
      </c>
      <c r="L17" s="31" t="s">
        <v>18</v>
      </c>
      <c r="M17" s="31" t="s">
        <v>102</v>
      </c>
      <c r="Q17" s="31" t="s">
        <v>17</v>
      </c>
      <c r="R17" s="31" t="s">
        <v>19</v>
      </c>
      <c r="S17" s="31" t="s">
        <v>0</v>
      </c>
      <c r="T17" s="31" t="s">
        <v>106</v>
      </c>
      <c r="U17" s="31" t="s">
        <v>61</v>
      </c>
      <c r="V17" s="31" t="s">
        <v>58</v>
      </c>
      <c r="W17" s="32" t="s">
        <v>112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63</v>
      </c>
      <c r="K19" s="31" t="s">
        <v>103</v>
      </c>
      <c r="L19" s="31" t="s">
        <v>18</v>
      </c>
      <c r="M19" s="31" t="s">
        <v>102</v>
      </c>
      <c r="Q19" s="31" t="s">
        <v>17</v>
      </c>
      <c r="R19" s="31" t="s">
        <v>19</v>
      </c>
      <c r="S19" s="31" t="s">
        <v>0</v>
      </c>
      <c r="T19" s="31" t="s">
        <v>106</v>
      </c>
      <c r="U19" s="31" t="s">
        <v>111</v>
      </c>
      <c r="V19" s="31" t="s">
        <v>58</v>
      </c>
      <c r="W19" s="32" t="s">
        <v>112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44</v>
      </c>
      <c r="D20" s="42" t="s">
        <v>119</v>
      </c>
      <c r="E20" s="42" t="s">
        <v>118</v>
      </c>
      <c r="G20" s="31" t="s">
        <v>62</v>
      </c>
      <c r="I20" s="31" t="s">
        <v>15</v>
      </c>
      <c r="J20" s="31" t="s">
        <v>63</v>
      </c>
      <c r="K20" s="31" t="s">
        <v>103</v>
      </c>
      <c r="L20" s="31" t="s">
        <v>18</v>
      </c>
      <c r="M20" s="31" t="s">
        <v>102</v>
      </c>
      <c r="Q20" s="31" t="s">
        <v>17</v>
      </c>
      <c r="R20" s="31" t="s">
        <v>19</v>
      </c>
      <c r="S20" s="31" t="s">
        <v>0</v>
      </c>
      <c r="T20" s="31" t="s">
        <v>106</v>
      </c>
      <c r="U20" s="31" t="s">
        <v>111</v>
      </c>
      <c r="V20" s="31" t="s">
        <v>58</v>
      </c>
      <c r="W20" s="32" t="s">
        <v>112</v>
      </c>
    </row>
    <row r="21" spans="2:25" ht="31.5">
      <c r="B21" s="49" t="str">
        <f>'לא סחיר - אג"ח קונצרני'!B7:S7</f>
        <v>3. אג"ח קונצרני</v>
      </c>
      <c r="C21" s="31" t="s">
        <v>44</v>
      </c>
      <c r="D21" s="42" t="s">
        <v>119</v>
      </c>
      <c r="E21" s="42" t="s">
        <v>118</v>
      </c>
      <c r="G21" s="31" t="s">
        <v>62</v>
      </c>
      <c r="I21" s="31" t="s">
        <v>15</v>
      </c>
      <c r="J21" s="31" t="s">
        <v>63</v>
      </c>
      <c r="K21" s="31" t="s">
        <v>103</v>
      </c>
      <c r="L21" s="31" t="s">
        <v>18</v>
      </c>
      <c r="M21" s="31" t="s">
        <v>102</v>
      </c>
      <c r="Q21" s="31" t="s">
        <v>17</v>
      </c>
      <c r="R21" s="31" t="s">
        <v>19</v>
      </c>
      <c r="S21" s="31" t="s">
        <v>0</v>
      </c>
      <c r="T21" s="31" t="s">
        <v>106</v>
      </c>
      <c r="U21" s="31" t="s">
        <v>111</v>
      </c>
      <c r="V21" s="31" t="s">
        <v>58</v>
      </c>
      <c r="W21" s="32" t="s">
        <v>112</v>
      </c>
    </row>
    <row r="22" spans="2:25" ht="31.5">
      <c r="B22" s="49" t="str">
        <f>'לא סחיר - מניות'!B7:M7</f>
        <v>4. מניות</v>
      </c>
      <c r="C22" s="31" t="s">
        <v>44</v>
      </c>
      <c r="D22" s="42" t="s">
        <v>119</v>
      </c>
      <c r="E22" s="42" t="s">
        <v>118</v>
      </c>
      <c r="G22" s="31" t="s">
        <v>62</v>
      </c>
      <c r="H22" s="31" t="s">
        <v>102</v>
      </c>
      <c r="S22" s="31" t="s">
        <v>0</v>
      </c>
      <c r="T22" s="31" t="s">
        <v>106</v>
      </c>
      <c r="U22" s="31" t="s">
        <v>111</v>
      </c>
      <c r="V22" s="31" t="s">
        <v>58</v>
      </c>
      <c r="W22" s="32" t="s">
        <v>112</v>
      </c>
    </row>
    <row r="23" spans="2:25" ht="31.5">
      <c r="B23" s="49" t="str">
        <f>'לא סחיר - קרנות השקעה'!B7:K7</f>
        <v>5. קרנות השקעה</v>
      </c>
      <c r="C23" s="31" t="s">
        <v>44</v>
      </c>
      <c r="G23" s="31" t="s">
        <v>62</v>
      </c>
      <c r="H23" s="31" t="s">
        <v>102</v>
      </c>
      <c r="K23" s="31" t="s">
        <v>103</v>
      </c>
      <c r="S23" s="31" t="s">
        <v>0</v>
      </c>
      <c r="T23" s="31" t="s">
        <v>106</v>
      </c>
      <c r="U23" s="31" t="s">
        <v>111</v>
      </c>
      <c r="V23" s="31" t="s">
        <v>58</v>
      </c>
      <c r="W23" s="32" t="s">
        <v>112</v>
      </c>
    </row>
    <row r="24" spans="2:25" ht="31.5">
      <c r="B24" s="49" t="str">
        <f>'לא סחיר - כתבי אופציה'!B7:L7</f>
        <v>6. כתבי אופציה</v>
      </c>
      <c r="C24" s="31" t="s">
        <v>44</v>
      </c>
      <c r="G24" s="31" t="s">
        <v>62</v>
      </c>
      <c r="H24" s="31" t="s">
        <v>102</v>
      </c>
      <c r="K24" s="31" t="s">
        <v>103</v>
      </c>
      <c r="S24" s="31" t="s">
        <v>0</v>
      </c>
      <c r="T24" s="31" t="s">
        <v>106</v>
      </c>
      <c r="U24" s="31" t="s">
        <v>111</v>
      </c>
      <c r="V24" s="31" t="s">
        <v>58</v>
      </c>
      <c r="W24" s="32" t="s">
        <v>112</v>
      </c>
    </row>
    <row r="25" spans="2:25" ht="31.5">
      <c r="B25" s="49" t="str">
        <f>'לא סחיר - אופציות'!B7:L7</f>
        <v>7. אופציות</v>
      </c>
      <c r="C25" s="31" t="s">
        <v>44</v>
      </c>
      <c r="G25" s="31" t="s">
        <v>62</v>
      </c>
      <c r="H25" s="31" t="s">
        <v>102</v>
      </c>
      <c r="K25" s="31" t="s">
        <v>103</v>
      </c>
      <c r="S25" s="31" t="s">
        <v>0</v>
      </c>
      <c r="T25" s="31" t="s">
        <v>106</v>
      </c>
      <c r="U25" s="31" t="s">
        <v>111</v>
      </c>
      <c r="V25" s="31" t="s">
        <v>58</v>
      </c>
      <c r="W25" s="32" t="s">
        <v>112</v>
      </c>
    </row>
    <row r="26" spans="2:25" ht="31.5">
      <c r="B26" s="49" t="str">
        <f>'לא סחיר - חוזים עתידיים'!B7:K7</f>
        <v>8. חוזים עתידיים</v>
      </c>
      <c r="C26" s="31" t="s">
        <v>44</v>
      </c>
      <c r="G26" s="31" t="s">
        <v>62</v>
      </c>
      <c r="H26" s="31" t="s">
        <v>102</v>
      </c>
      <c r="K26" s="31" t="s">
        <v>103</v>
      </c>
      <c r="S26" s="31" t="s">
        <v>0</v>
      </c>
      <c r="T26" s="31" t="s">
        <v>106</v>
      </c>
      <c r="U26" s="31" t="s">
        <v>111</v>
      </c>
      <c r="V26" s="32" t="s">
        <v>112</v>
      </c>
    </row>
    <row r="27" spans="2:25" ht="31.5">
      <c r="B27" s="49" t="str">
        <f>'לא סחיר - מוצרים מובנים'!B7:Q7</f>
        <v>9. מוצרים מובנים</v>
      </c>
      <c r="C27" s="31" t="s">
        <v>44</v>
      </c>
      <c r="F27" s="31" t="s">
        <v>49</v>
      </c>
      <c r="I27" s="31" t="s">
        <v>15</v>
      </c>
      <c r="J27" s="31" t="s">
        <v>63</v>
      </c>
      <c r="K27" s="31" t="s">
        <v>103</v>
      </c>
      <c r="L27" s="31" t="s">
        <v>18</v>
      </c>
      <c r="M27" s="31" t="s">
        <v>102</v>
      </c>
      <c r="Q27" s="31" t="s">
        <v>17</v>
      </c>
      <c r="R27" s="31" t="s">
        <v>19</v>
      </c>
      <c r="S27" s="31" t="s">
        <v>0</v>
      </c>
      <c r="T27" s="31" t="s">
        <v>106</v>
      </c>
      <c r="U27" s="31" t="s">
        <v>111</v>
      </c>
      <c r="V27" s="31" t="s">
        <v>58</v>
      </c>
      <c r="W27" s="32" t="s">
        <v>112</v>
      </c>
    </row>
    <row r="28" spans="2:25" ht="31.5">
      <c r="B28" s="53" t="str">
        <f>הלוואות!B6</f>
        <v>1.ד. הלוואות:</v>
      </c>
      <c r="C28" s="31" t="s">
        <v>44</v>
      </c>
      <c r="I28" s="31" t="s">
        <v>15</v>
      </c>
      <c r="J28" s="31" t="s">
        <v>63</v>
      </c>
      <c r="L28" s="31" t="s">
        <v>18</v>
      </c>
      <c r="M28" s="31" t="s">
        <v>102</v>
      </c>
      <c r="Q28" s="14" t="s">
        <v>35</v>
      </c>
      <c r="R28" s="31" t="s">
        <v>19</v>
      </c>
      <c r="S28" s="31" t="s">
        <v>0</v>
      </c>
      <c r="T28" s="31" t="s">
        <v>106</v>
      </c>
      <c r="U28" s="31" t="s">
        <v>111</v>
      </c>
      <c r="V28" s="32" t="s">
        <v>112</v>
      </c>
    </row>
    <row r="29" spans="2:25" ht="47.25">
      <c r="B29" s="53" t="str">
        <f>'פקדונות מעל 3 חודשים'!B6:O6</f>
        <v>1.ה. פקדונות מעל 3 חודשים:</v>
      </c>
      <c r="C29" s="31" t="s">
        <v>44</v>
      </c>
      <c r="E29" s="31" t="s">
        <v>118</v>
      </c>
      <c r="I29" s="31" t="s">
        <v>15</v>
      </c>
      <c r="J29" s="31" t="s">
        <v>63</v>
      </c>
      <c r="L29" s="31" t="s">
        <v>18</v>
      </c>
      <c r="M29" s="31" t="s">
        <v>102</v>
      </c>
      <c r="O29" s="50" t="s">
        <v>51</v>
      </c>
      <c r="P29" s="51"/>
      <c r="R29" s="31" t="s">
        <v>19</v>
      </c>
      <c r="S29" s="31" t="s">
        <v>0</v>
      </c>
      <c r="T29" s="31" t="s">
        <v>106</v>
      </c>
      <c r="U29" s="31" t="s">
        <v>111</v>
      </c>
      <c r="V29" s="32" t="s">
        <v>112</v>
      </c>
    </row>
    <row r="30" spans="2:25" ht="63">
      <c r="B30" s="53" t="str">
        <f>'זכויות מקרקעין'!B6</f>
        <v>1. ו. זכויות במקרקעין:</v>
      </c>
      <c r="C30" s="14" t="s">
        <v>53</v>
      </c>
      <c r="N30" s="50" t="s">
        <v>86</v>
      </c>
      <c r="P30" s="51" t="s">
        <v>54</v>
      </c>
      <c r="U30" s="31" t="s">
        <v>111</v>
      </c>
      <c r="V30" s="15" t="s">
        <v>57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56</v>
      </c>
      <c r="R31" s="14" t="s">
        <v>52</v>
      </c>
      <c r="U31" s="31" t="s">
        <v>111</v>
      </c>
      <c r="V31" s="15" t="s">
        <v>57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108</v>
      </c>
      <c r="Y32" s="15" t="s">
        <v>107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180</v>
      </c>
      <c r="C1" s="78" t="s" vm="1">
        <v>249</v>
      </c>
    </row>
    <row r="2" spans="2:54">
      <c r="B2" s="57" t="s">
        <v>179</v>
      </c>
      <c r="C2" s="78" t="s">
        <v>250</v>
      </c>
    </row>
    <row r="3" spans="2:54">
      <c r="B3" s="57" t="s">
        <v>181</v>
      </c>
      <c r="C3" s="78" t="s">
        <v>251</v>
      </c>
    </row>
    <row r="4" spans="2:54">
      <c r="B4" s="57" t="s">
        <v>182</v>
      </c>
      <c r="C4" s="78">
        <v>8602</v>
      </c>
    </row>
    <row r="6" spans="2:54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4" ht="26.25" customHeight="1">
      <c r="B7" s="158" t="s">
        <v>99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4" s="3" customFormat="1" ht="78.75">
      <c r="B8" s="23" t="s">
        <v>117</v>
      </c>
      <c r="C8" s="31" t="s">
        <v>44</v>
      </c>
      <c r="D8" s="31" t="s">
        <v>62</v>
      </c>
      <c r="E8" s="31" t="s">
        <v>102</v>
      </c>
      <c r="F8" s="31" t="s">
        <v>103</v>
      </c>
      <c r="G8" s="31" t="s">
        <v>233</v>
      </c>
      <c r="H8" s="31" t="s">
        <v>232</v>
      </c>
      <c r="I8" s="31" t="s">
        <v>111</v>
      </c>
      <c r="J8" s="31" t="s">
        <v>58</v>
      </c>
      <c r="K8" s="31" t="s">
        <v>183</v>
      </c>
      <c r="L8" s="32" t="s">
        <v>185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180</v>
      </c>
      <c r="C1" s="78" t="s" vm="1">
        <v>249</v>
      </c>
    </row>
    <row r="2" spans="2:51">
      <c r="B2" s="57" t="s">
        <v>179</v>
      </c>
      <c r="C2" s="78" t="s">
        <v>250</v>
      </c>
    </row>
    <row r="3" spans="2:51">
      <c r="B3" s="57" t="s">
        <v>181</v>
      </c>
      <c r="C3" s="78" t="s">
        <v>251</v>
      </c>
    </row>
    <row r="4" spans="2:51">
      <c r="B4" s="57" t="s">
        <v>182</v>
      </c>
      <c r="C4" s="78">
        <v>8602</v>
      </c>
    </row>
    <row r="6" spans="2:51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51" ht="26.25" customHeight="1">
      <c r="B7" s="158" t="s">
        <v>100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51" s="3" customFormat="1" ht="63">
      <c r="B8" s="23" t="s">
        <v>117</v>
      </c>
      <c r="C8" s="31" t="s">
        <v>44</v>
      </c>
      <c r="D8" s="31" t="s">
        <v>62</v>
      </c>
      <c r="E8" s="31" t="s">
        <v>102</v>
      </c>
      <c r="F8" s="31" t="s">
        <v>103</v>
      </c>
      <c r="G8" s="31" t="s">
        <v>233</v>
      </c>
      <c r="H8" s="31" t="s">
        <v>232</v>
      </c>
      <c r="I8" s="31" t="s">
        <v>111</v>
      </c>
      <c r="J8" s="31" t="s">
        <v>183</v>
      </c>
      <c r="K8" s="32" t="s">
        <v>185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3" t="s">
        <v>48</v>
      </c>
      <c r="C11" s="124"/>
      <c r="D11" s="124"/>
      <c r="E11" s="124"/>
      <c r="F11" s="124"/>
      <c r="G11" s="126"/>
      <c r="H11" s="128"/>
      <c r="I11" s="126">
        <v>-85.698509999999999</v>
      </c>
      <c r="J11" s="125">
        <f>I11/$I$11</f>
        <v>1</v>
      </c>
      <c r="K11" s="125">
        <f>I11/'סכום נכסי הקרן'!$C$42</f>
        <v>-9.8358366984865691E-4</v>
      </c>
      <c r="AW11" s="96"/>
    </row>
    <row r="12" spans="2:51" s="96" customFormat="1" ht="19.5" customHeight="1">
      <c r="B12" s="127" t="s">
        <v>34</v>
      </c>
      <c r="C12" s="124"/>
      <c r="D12" s="124"/>
      <c r="E12" s="124"/>
      <c r="F12" s="124"/>
      <c r="G12" s="126"/>
      <c r="H12" s="128"/>
      <c r="I12" s="126">
        <v>-85.698509999999999</v>
      </c>
      <c r="J12" s="125">
        <f t="shared" ref="J12:J19" si="0">I12/$I$11</f>
        <v>1</v>
      </c>
      <c r="K12" s="125">
        <f>I12/'סכום נכסי הקרן'!$C$42</f>
        <v>-9.8358366984865691E-4</v>
      </c>
    </row>
    <row r="13" spans="2:51">
      <c r="B13" s="99" t="s">
        <v>976</v>
      </c>
      <c r="C13" s="82"/>
      <c r="D13" s="82"/>
      <c r="E13" s="82"/>
      <c r="F13" s="82"/>
      <c r="G13" s="90"/>
      <c r="H13" s="92"/>
      <c r="I13" s="90">
        <v>-86.559459999999973</v>
      </c>
      <c r="J13" s="91">
        <f t="shared" si="0"/>
        <v>1.0100462656818652</v>
      </c>
      <c r="K13" s="91">
        <f>I13/'סכום נכסי הקרן'!$C$42</f>
        <v>-9.9346501271630025E-4</v>
      </c>
    </row>
    <row r="14" spans="2:51">
      <c r="B14" s="86" t="s">
        <v>977</v>
      </c>
      <c r="C14" s="80" t="s">
        <v>978</v>
      </c>
      <c r="D14" s="93" t="s">
        <v>969</v>
      </c>
      <c r="E14" s="93" t="s">
        <v>164</v>
      </c>
      <c r="F14" s="106">
        <v>43171</v>
      </c>
      <c r="G14" s="87">
        <v>84597.499999999985</v>
      </c>
      <c r="H14" s="89">
        <v>-6.5095000000000001</v>
      </c>
      <c r="I14" s="87">
        <v>-5.5068399999999995</v>
      </c>
      <c r="J14" s="88">
        <f t="shared" si="0"/>
        <v>6.4258293405567962E-2</v>
      </c>
      <c r="K14" s="88">
        <f>I14/'סכום נכסי הקרן'!$C$42</f>
        <v>-6.3203408046060277E-5</v>
      </c>
    </row>
    <row r="15" spans="2:51">
      <c r="B15" s="86" t="s">
        <v>979</v>
      </c>
      <c r="C15" s="80" t="s">
        <v>980</v>
      </c>
      <c r="D15" s="93" t="s">
        <v>969</v>
      </c>
      <c r="E15" s="93" t="s">
        <v>164</v>
      </c>
      <c r="F15" s="106">
        <v>43103</v>
      </c>
      <c r="G15" s="87">
        <v>84772.499999999985</v>
      </c>
      <c r="H15" s="89">
        <v>-6.3201000000000001</v>
      </c>
      <c r="I15" s="87">
        <v>-5.3576699999999988</v>
      </c>
      <c r="J15" s="88">
        <f t="shared" si="0"/>
        <v>6.2517656374655742E-2</v>
      </c>
      <c r="K15" s="88">
        <f>I15/'סכום נכסי הקרן'!$C$42</f>
        <v>-6.149134588732117E-5</v>
      </c>
    </row>
    <row r="16" spans="2:51" s="7" customFormat="1">
      <c r="B16" s="86" t="s">
        <v>981</v>
      </c>
      <c r="C16" s="80" t="s">
        <v>982</v>
      </c>
      <c r="D16" s="93" t="s">
        <v>969</v>
      </c>
      <c r="E16" s="93" t="s">
        <v>164</v>
      </c>
      <c r="F16" s="106">
        <v>43171</v>
      </c>
      <c r="G16" s="87">
        <v>835089.99999999988</v>
      </c>
      <c r="H16" s="89">
        <v>-6.5499000000000001</v>
      </c>
      <c r="I16" s="87">
        <v>-54.697419999999994</v>
      </c>
      <c r="J16" s="88">
        <f t="shared" si="0"/>
        <v>0.63825403732223573</v>
      </c>
      <c r="K16" s="88">
        <f>I16/'סכום נכסי הקרן'!$C$42</f>
        <v>-6.2777624832512622E-4</v>
      </c>
      <c r="AW16" s="1"/>
      <c r="AY16" s="1"/>
    </row>
    <row r="17" spans="2:51" s="7" customFormat="1">
      <c r="B17" s="86" t="s">
        <v>983</v>
      </c>
      <c r="C17" s="80" t="s">
        <v>984</v>
      </c>
      <c r="D17" s="93" t="s">
        <v>969</v>
      </c>
      <c r="E17" s="93" t="s">
        <v>164</v>
      </c>
      <c r="F17" s="106">
        <v>43180</v>
      </c>
      <c r="G17" s="87">
        <v>79254.549999999988</v>
      </c>
      <c r="H17" s="89">
        <v>-5.6432000000000002</v>
      </c>
      <c r="I17" s="87">
        <v>-4.4725200000000003</v>
      </c>
      <c r="J17" s="88">
        <f t="shared" si="0"/>
        <v>5.2189005386441376E-2</v>
      </c>
      <c r="K17" s="88">
        <f>I17/'סכום נכסי הקרן'!$C$42</f>
        <v>-5.1332253443747328E-5</v>
      </c>
      <c r="AW17" s="1"/>
      <c r="AY17" s="1"/>
    </row>
    <row r="18" spans="2:51" s="7" customFormat="1">
      <c r="B18" s="86" t="s">
        <v>985</v>
      </c>
      <c r="C18" s="80" t="s">
        <v>986</v>
      </c>
      <c r="D18" s="93" t="s">
        <v>969</v>
      </c>
      <c r="E18" s="93" t="s">
        <v>164</v>
      </c>
      <c r="F18" s="106">
        <v>43255</v>
      </c>
      <c r="G18" s="87">
        <v>763047.99999999988</v>
      </c>
      <c r="H18" s="89">
        <v>-2.8757000000000001</v>
      </c>
      <c r="I18" s="87">
        <v>-21.94265</v>
      </c>
      <c r="J18" s="88">
        <f t="shared" si="0"/>
        <v>0.25604470836190735</v>
      </c>
      <c r="K18" s="88">
        <f>I18/'סכום נכסי הקרן'!$C$42</f>
        <v>-2.5184139389593393E-4</v>
      </c>
      <c r="AW18" s="1"/>
      <c r="AY18" s="1"/>
    </row>
    <row r="19" spans="2:51">
      <c r="B19" s="86" t="s">
        <v>987</v>
      </c>
      <c r="C19" s="80" t="s">
        <v>988</v>
      </c>
      <c r="D19" s="93" t="s">
        <v>969</v>
      </c>
      <c r="E19" s="93" t="s">
        <v>164</v>
      </c>
      <c r="F19" s="106">
        <v>43171</v>
      </c>
      <c r="G19" s="87">
        <v>91249.999999999985</v>
      </c>
      <c r="H19" s="89">
        <v>5.9371</v>
      </c>
      <c r="I19" s="87">
        <v>5.4176400000000005</v>
      </c>
      <c r="J19" s="88">
        <f t="shared" si="0"/>
        <v>-6.3217435168942848E-2</v>
      </c>
      <c r="K19" s="88">
        <f>I19/'סכום נכסי הקרן'!$C$42</f>
        <v>6.2179636881888348E-5</v>
      </c>
    </row>
    <row r="20" spans="2:51">
      <c r="B20" s="83"/>
      <c r="C20" s="80"/>
      <c r="D20" s="80"/>
      <c r="E20" s="80"/>
      <c r="F20" s="80"/>
      <c r="G20" s="87"/>
      <c r="H20" s="89"/>
      <c r="I20" s="80"/>
      <c r="J20" s="88"/>
      <c r="K20" s="80"/>
    </row>
    <row r="21" spans="2:51">
      <c r="B21" s="99" t="s">
        <v>228</v>
      </c>
      <c r="C21" s="82"/>
      <c r="D21" s="82"/>
      <c r="E21" s="82"/>
      <c r="F21" s="82"/>
      <c r="G21" s="90"/>
      <c r="H21" s="92"/>
      <c r="I21" s="90">
        <v>0.86094999999999977</v>
      </c>
      <c r="J21" s="91">
        <f t="shared" ref="J21:J23" si="1">I21/$I$11</f>
        <v>-1.0046265681865412E-2</v>
      </c>
      <c r="K21" s="91">
        <f>I21/'סכום נכסי הקרן'!$C$42</f>
        <v>9.8813428676437996E-6</v>
      </c>
    </row>
    <row r="22" spans="2:51">
      <c r="B22" s="86" t="s">
        <v>989</v>
      </c>
      <c r="C22" s="80" t="s">
        <v>990</v>
      </c>
      <c r="D22" s="93" t="s">
        <v>969</v>
      </c>
      <c r="E22" s="93" t="s">
        <v>166</v>
      </c>
      <c r="F22" s="106">
        <v>43178</v>
      </c>
      <c r="G22" s="87">
        <v>4255.1000000000004</v>
      </c>
      <c r="H22" s="89">
        <v>-6.5183</v>
      </c>
      <c r="I22" s="87">
        <v>-0.27735999999999994</v>
      </c>
      <c r="J22" s="88">
        <f t="shared" si="1"/>
        <v>3.2364623375598939E-3</v>
      </c>
      <c r="K22" s="88">
        <f>I22/'סכום נכסי הקרן'!$C$42</f>
        <v>-3.1833315033041231E-6</v>
      </c>
    </row>
    <row r="23" spans="2:51">
      <c r="B23" s="86" t="s">
        <v>991</v>
      </c>
      <c r="C23" s="80" t="s">
        <v>992</v>
      </c>
      <c r="D23" s="93" t="s">
        <v>969</v>
      </c>
      <c r="E23" s="93" t="s">
        <v>166</v>
      </c>
      <c r="F23" s="106">
        <v>43172</v>
      </c>
      <c r="G23" s="87">
        <v>18190.429999999997</v>
      </c>
      <c r="H23" s="89">
        <v>6.2576999999999998</v>
      </c>
      <c r="I23" s="87">
        <v>1.1383099999999999</v>
      </c>
      <c r="J23" s="88">
        <f t="shared" si="1"/>
        <v>-1.3282728019425307E-2</v>
      </c>
      <c r="K23" s="88">
        <f>I23/'סכום נכסי הקרן'!$C$42</f>
        <v>1.3064674370947926E-5</v>
      </c>
    </row>
    <row r="24" spans="2:51">
      <c r="B24" s="83"/>
      <c r="C24" s="80"/>
      <c r="D24" s="80"/>
      <c r="E24" s="80"/>
      <c r="F24" s="80"/>
      <c r="G24" s="87"/>
      <c r="H24" s="89"/>
      <c r="I24" s="80"/>
      <c r="J24" s="88"/>
      <c r="K24" s="80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95" t="s">
        <v>248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95" t="s">
        <v>113</v>
      </c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95" t="s">
        <v>231</v>
      </c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95" t="s">
        <v>239</v>
      </c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180</v>
      </c>
      <c r="C1" s="78" t="s" vm="1">
        <v>249</v>
      </c>
    </row>
    <row r="2" spans="2:78">
      <c r="B2" s="57" t="s">
        <v>179</v>
      </c>
      <c r="C2" s="78" t="s">
        <v>250</v>
      </c>
    </row>
    <row r="3" spans="2:78">
      <c r="B3" s="57" t="s">
        <v>181</v>
      </c>
      <c r="C3" s="78" t="s">
        <v>251</v>
      </c>
    </row>
    <row r="4" spans="2:78">
      <c r="B4" s="57" t="s">
        <v>182</v>
      </c>
      <c r="C4" s="78">
        <v>8602</v>
      </c>
    </row>
    <row r="6" spans="2:78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78" ht="26.25" customHeight="1">
      <c r="B7" s="158" t="s">
        <v>101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78" s="3" customFormat="1" ht="47.25">
      <c r="B8" s="23" t="s">
        <v>117</v>
      </c>
      <c r="C8" s="31" t="s">
        <v>44</v>
      </c>
      <c r="D8" s="31" t="s">
        <v>49</v>
      </c>
      <c r="E8" s="31" t="s">
        <v>15</v>
      </c>
      <c r="F8" s="31" t="s">
        <v>63</v>
      </c>
      <c r="G8" s="31" t="s">
        <v>103</v>
      </c>
      <c r="H8" s="31" t="s">
        <v>18</v>
      </c>
      <c r="I8" s="31" t="s">
        <v>102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111</v>
      </c>
      <c r="O8" s="31" t="s">
        <v>58</v>
      </c>
      <c r="P8" s="31" t="s">
        <v>183</v>
      </c>
      <c r="Q8" s="32" t="s">
        <v>185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240</v>
      </c>
      <c r="M9" s="17"/>
      <c r="N9" s="17" t="s">
        <v>236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114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C117"/>
  <sheetViews>
    <sheetView rightToLeft="1" topLeftCell="A93" workbookViewId="0">
      <selection activeCell="A110" sqref="A11:XFD110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180</v>
      </c>
      <c r="C1" s="78" t="s" vm="1">
        <v>249</v>
      </c>
    </row>
    <row r="2" spans="2:55">
      <c r="B2" s="57" t="s">
        <v>179</v>
      </c>
      <c r="C2" s="78" t="s">
        <v>250</v>
      </c>
    </row>
    <row r="3" spans="2:55">
      <c r="B3" s="57" t="s">
        <v>181</v>
      </c>
      <c r="C3" s="78" t="s">
        <v>251</v>
      </c>
    </row>
    <row r="4" spans="2:55">
      <c r="B4" s="57" t="s">
        <v>182</v>
      </c>
      <c r="C4" s="78">
        <v>8602</v>
      </c>
    </row>
    <row r="6" spans="2:55" ht="26.25" customHeight="1">
      <c r="B6" s="158" t="s">
        <v>212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55" s="3" customFormat="1" ht="63">
      <c r="B7" s="23" t="s">
        <v>117</v>
      </c>
      <c r="C7" s="31" t="s">
        <v>224</v>
      </c>
      <c r="D7" s="31" t="s">
        <v>44</v>
      </c>
      <c r="E7" s="31" t="s">
        <v>118</v>
      </c>
      <c r="F7" s="31" t="s">
        <v>15</v>
      </c>
      <c r="G7" s="31" t="s">
        <v>103</v>
      </c>
      <c r="H7" s="31" t="s">
        <v>63</v>
      </c>
      <c r="I7" s="31" t="s">
        <v>18</v>
      </c>
      <c r="J7" s="31" t="s">
        <v>102</v>
      </c>
      <c r="K7" s="14" t="s">
        <v>35</v>
      </c>
      <c r="L7" s="71" t="s">
        <v>19</v>
      </c>
      <c r="M7" s="31" t="s">
        <v>233</v>
      </c>
      <c r="N7" s="31" t="s">
        <v>232</v>
      </c>
      <c r="O7" s="31" t="s">
        <v>111</v>
      </c>
      <c r="P7" s="31" t="s">
        <v>183</v>
      </c>
      <c r="Q7" s="32" t="s">
        <v>185</v>
      </c>
      <c r="BB7" s="3" t="s">
        <v>163</v>
      </c>
      <c r="BC7" s="3" t="s">
        <v>165</v>
      </c>
    </row>
    <row r="8" spans="2:55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240</v>
      </c>
      <c r="N8" s="17"/>
      <c r="O8" s="17" t="s">
        <v>236</v>
      </c>
      <c r="P8" s="33" t="s">
        <v>20</v>
      </c>
      <c r="Q8" s="18" t="s">
        <v>20</v>
      </c>
      <c r="BB8" s="3" t="s">
        <v>161</v>
      </c>
      <c r="BC8" s="3" t="s">
        <v>164</v>
      </c>
    </row>
    <row r="9" spans="2:5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114</v>
      </c>
      <c r="BB9" s="4" t="s">
        <v>162</v>
      </c>
      <c r="BC9" s="4" t="s">
        <v>166</v>
      </c>
    </row>
    <row r="10" spans="2:55" s="4" customFormat="1" ht="18" customHeight="1">
      <c r="B10" s="97" t="s">
        <v>40</v>
      </c>
      <c r="C10" s="98"/>
      <c r="D10" s="98"/>
      <c r="E10" s="98"/>
      <c r="F10" s="98"/>
      <c r="G10" s="98"/>
      <c r="H10" s="98"/>
      <c r="I10" s="100">
        <v>5.1987760094596949</v>
      </c>
      <c r="J10" s="98"/>
      <c r="K10" s="98"/>
      <c r="L10" s="101">
        <v>0.22568080124234569</v>
      </c>
      <c r="M10" s="100"/>
      <c r="N10" s="102"/>
      <c r="O10" s="100">
        <f>O11+O104</f>
        <v>1805.630339999999</v>
      </c>
      <c r="P10" s="103">
        <f>O10/$O$10</f>
        <v>1</v>
      </c>
      <c r="Q10" s="103">
        <f>O10/'סכום נכסי הקרן'!$C$42</f>
        <v>2.0723680215761944E-2</v>
      </c>
      <c r="BB10" s="1" t="s">
        <v>28</v>
      </c>
      <c r="BC10" s="4" t="s">
        <v>167</v>
      </c>
    </row>
    <row r="11" spans="2:55" s="138" customFormat="1" ht="21.75" customHeight="1">
      <c r="B11" s="81" t="s">
        <v>38</v>
      </c>
      <c r="C11" s="82"/>
      <c r="D11" s="82"/>
      <c r="E11" s="82"/>
      <c r="F11" s="82"/>
      <c r="G11" s="82"/>
      <c r="H11" s="82"/>
      <c r="I11" s="90">
        <v>5.2608010005307655</v>
      </c>
      <c r="J11" s="82"/>
      <c r="K11" s="82"/>
      <c r="L11" s="104">
        <v>0.23298877532546475</v>
      </c>
      <c r="M11" s="90"/>
      <c r="N11" s="92"/>
      <c r="O11" s="90">
        <f>O12+O100</f>
        <v>1729.4093999999991</v>
      </c>
      <c r="P11" s="91">
        <f t="shared" ref="P11:P74" si="0">O11/$O$10</f>
        <v>0.9577870739588924</v>
      </c>
      <c r="Q11" s="91">
        <f>O11/'סכום נכסי הקרן'!$C$42</f>
        <v>1.9848873035514421E-2</v>
      </c>
      <c r="BC11" s="138" t="s">
        <v>173</v>
      </c>
    </row>
    <row r="12" spans="2:55" s="138" customFormat="1">
      <c r="B12" s="99" t="s">
        <v>37</v>
      </c>
      <c r="C12" s="82"/>
      <c r="D12" s="82"/>
      <c r="E12" s="82"/>
      <c r="F12" s="82"/>
      <c r="G12" s="82"/>
      <c r="H12" s="82"/>
      <c r="I12" s="90">
        <v>5.3027869570966955</v>
      </c>
      <c r="J12" s="82"/>
      <c r="K12" s="82"/>
      <c r="L12" s="104">
        <v>0.23499821015827826</v>
      </c>
      <c r="M12" s="90"/>
      <c r="N12" s="92"/>
      <c r="O12" s="90">
        <f>SUM(O13:O98)</f>
        <v>1713.5457099999992</v>
      </c>
      <c r="P12" s="91">
        <f t="shared" si="0"/>
        <v>0.94900139416133211</v>
      </c>
      <c r="Q12" s="91">
        <f>O12/'סכום נכסי הקרן'!$C$42</f>
        <v>1.9666801416911701E-2</v>
      </c>
      <c r="BC12" s="138" t="s">
        <v>168</v>
      </c>
    </row>
    <row r="13" spans="2:55" s="138" customFormat="1">
      <c r="B13" s="86" t="s">
        <v>1100</v>
      </c>
      <c r="C13" s="93" t="s">
        <v>1015</v>
      </c>
      <c r="D13" s="80" t="s">
        <v>1016</v>
      </c>
      <c r="E13" s="93"/>
      <c r="F13" s="80" t="s">
        <v>315</v>
      </c>
      <c r="G13" s="106">
        <v>42368</v>
      </c>
      <c r="H13" s="80" t="s">
        <v>283</v>
      </c>
      <c r="I13" s="87">
        <v>9.91</v>
      </c>
      <c r="J13" s="93" t="s">
        <v>165</v>
      </c>
      <c r="K13" s="94">
        <v>3.1699999999999999E-2</v>
      </c>
      <c r="L13" s="94">
        <v>1.9800000000000005E-2</v>
      </c>
      <c r="M13" s="87">
        <v>3859.2899999999995</v>
      </c>
      <c r="N13" s="89">
        <v>113.37</v>
      </c>
      <c r="O13" s="87">
        <v>4.3752799999999992</v>
      </c>
      <c r="P13" s="88">
        <f t="shared" si="0"/>
        <v>2.4231316361243696E-3</v>
      </c>
      <c r="Q13" s="88">
        <f>O13/'סכום נכסי הקרן'!$C$42</f>
        <v>5.0216205147737463E-5</v>
      </c>
      <c r="BC13" s="138" t="s">
        <v>169</v>
      </c>
    </row>
    <row r="14" spans="2:55" s="138" customFormat="1">
      <c r="B14" s="86" t="s">
        <v>1100</v>
      </c>
      <c r="C14" s="93" t="s">
        <v>1015</v>
      </c>
      <c r="D14" s="80" t="s">
        <v>1017</v>
      </c>
      <c r="E14" s="93"/>
      <c r="F14" s="80" t="s">
        <v>315</v>
      </c>
      <c r="G14" s="106">
        <v>42388</v>
      </c>
      <c r="H14" s="80" t="s">
        <v>283</v>
      </c>
      <c r="I14" s="87">
        <v>9.9</v>
      </c>
      <c r="J14" s="93" t="s">
        <v>165</v>
      </c>
      <c r="K14" s="94">
        <v>3.1899999999999998E-2</v>
      </c>
      <c r="L14" s="94">
        <v>1.9900000000000001E-2</v>
      </c>
      <c r="M14" s="87">
        <v>5402.9899999999989</v>
      </c>
      <c r="N14" s="89">
        <v>113.67</v>
      </c>
      <c r="O14" s="87">
        <v>6.1415799999999994</v>
      </c>
      <c r="P14" s="88">
        <f t="shared" si="0"/>
        <v>3.4013495807785343E-3</v>
      </c>
      <c r="Q14" s="88">
        <f>O14/'סכום נכסי הקרן'!$C$42</f>
        <v>7.0488481014070297E-5</v>
      </c>
      <c r="BC14" s="138" t="s">
        <v>170</v>
      </c>
    </row>
    <row r="15" spans="2:55" s="138" customFormat="1">
      <c r="B15" s="86" t="s">
        <v>1100</v>
      </c>
      <c r="C15" s="93" t="s">
        <v>1015</v>
      </c>
      <c r="D15" s="80" t="s">
        <v>1018</v>
      </c>
      <c r="E15" s="93"/>
      <c r="F15" s="80" t="s">
        <v>315</v>
      </c>
      <c r="G15" s="106">
        <v>42509</v>
      </c>
      <c r="H15" s="80" t="s">
        <v>283</v>
      </c>
      <c r="I15" s="87">
        <v>10.01</v>
      </c>
      <c r="J15" s="93" t="s">
        <v>165</v>
      </c>
      <c r="K15" s="94">
        <v>2.7400000000000001E-2</v>
      </c>
      <c r="L15" s="94">
        <v>2.1199999999999997E-2</v>
      </c>
      <c r="M15" s="87">
        <v>5402.9899999999989</v>
      </c>
      <c r="N15" s="89">
        <v>108.18</v>
      </c>
      <c r="O15" s="87">
        <v>5.8449599999999995</v>
      </c>
      <c r="P15" s="88">
        <f t="shared" si="0"/>
        <v>3.2370745387452909E-3</v>
      </c>
      <c r="Q15" s="88">
        <f>O15/'סכום נכסי הקרן'!$C$42</f>
        <v>6.7084097575542505E-5</v>
      </c>
      <c r="BC15" s="138" t="s">
        <v>172</v>
      </c>
    </row>
    <row r="16" spans="2:55" s="138" customFormat="1">
      <c r="B16" s="86" t="s">
        <v>1100</v>
      </c>
      <c r="C16" s="93" t="s">
        <v>1015</v>
      </c>
      <c r="D16" s="80" t="s">
        <v>1019</v>
      </c>
      <c r="E16" s="93"/>
      <c r="F16" s="80" t="s">
        <v>315</v>
      </c>
      <c r="G16" s="106">
        <v>42723</v>
      </c>
      <c r="H16" s="80" t="s">
        <v>283</v>
      </c>
      <c r="I16" s="87">
        <v>9.7999999999999989</v>
      </c>
      <c r="J16" s="93" t="s">
        <v>165</v>
      </c>
      <c r="K16" s="94">
        <v>3.15E-2</v>
      </c>
      <c r="L16" s="94">
        <v>2.41E-2</v>
      </c>
      <c r="M16" s="87">
        <v>771.8599999999999</v>
      </c>
      <c r="N16" s="89">
        <v>108.94</v>
      </c>
      <c r="O16" s="87">
        <v>0.84085999999999994</v>
      </c>
      <c r="P16" s="88">
        <f t="shared" si="0"/>
        <v>4.6568778856474042E-4</v>
      </c>
      <c r="Q16" s="88">
        <f>O16/'סכום נכסי הקרן'!$C$42</f>
        <v>9.6507648106010428E-6</v>
      </c>
      <c r="BC16" s="138" t="s">
        <v>171</v>
      </c>
    </row>
    <row r="17" spans="2:55" s="138" customFormat="1">
      <c r="B17" s="86" t="s">
        <v>1100</v>
      </c>
      <c r="C17" s="93" t="s">
        <v>1015</v>
      </c>
      <c r="D17" s="80" t="s">
        <v>1020</v>
      </c>
      <c r="E17" s="93"/>
      <c r="F17" s="80" t="s">
        <v>315</v>
      </c>
      <c r="G17" s="106">
        <v>42918</v>
      </c>
      <c r="H17" s="80" t="s">
        <v>283</v>
      </c>
      <c r="I17" s="87">
        <v>9.6999999999999993</v>
      </c>
      <c r="J17" s="93" t="s">
        <v>165</v>
      </c>
      <c r="K17" s="94">
        <v>3.1899999999999998E-2</v>
      </c>
      <c r="L17" s="94">
        <v>2.7500000000000004E-2</v>
      </c>
      <c r="M17" s="87">
        <v>3859.2899999999995</v>
      </c>
      <c r="N17" s="89">
        <v>105.16</v>
      </c>
      <c r="O17" s="87">
        <v>4.0584199999999999</v>
      </c>
      <c r="P17" s="88">
        <f t="shared" si="0"/>
        <v>2.2476472122195299E-3</v>
      </c>
      <c r="Q17" s="88">
        <f>O17/'סכום נכסי הקרן'!$C$42</f>
        <v>4.6579522063886359E-5</v>
      </c>
      <c r="BC17" s="138" t="s">
        <v>174</v>
      </c>
    </row>
    <row r="18" spans="2:55" s="138" customFormat="1">
      <c r="B18" s="86" t="s">
        <v>1101</v>
      </c>
      <c r="C18" s="93" t="s">
        <v>1015</v>
      </c>
      <c r="D18" s="80" t="s">
        <v>1021</v>
      </c>
      <c r="E18" s="93"/>
      <c r="F18" s="80" t="s">
        <v>343</v>
      </c>
      <c r="G18" s="106">
        <v>42229</v>
      </c>
      <c r="H18" s="80" t="s">
        <v>161</v>
      </c>
      <c r="I18" s="87">
        <v>4.4600000000000009</v>
      </c>
      <c r="J18" s="93" t="s">
        <v>164</v>
      </c>
      <c r="K18" s="94">
        <v>9.8519999999999996E-2</v>
      </c>
      <c r="L18" s="94">
        <v>4.4099999999999993E-2</v>
      </c>
      <c r="M18" s="87">
        <v>7074.6899999999987</v>
      </c>
      <c r="N18" s="89">
        <v>125.45</v>
      </c>
      <c r="O18" s="87">
        <v>32.394479999999994</v>
      </c>
      <c r="P18" s="88">
        <f t="shared" si="0"/>
        <v>1.7940815061847051E-2</v>
      </c>
      <c r="Q18" s="88">
        <f>O18/'סכום נכסי הקרן'!$C$42</f>
        <v>3.7179971415184364E-4</v>
      </c>
      <c r="BC18" s="138" t="s">
        <v>175</v>
      </c>
    </row>
    <row r="19" spans="2:55" s="138" customFormat="1">
      <c r="B19" s="86" t="s">
        <v>1101</v>
      </c>
      <c r="C19" s="93" t="s">
        <v>1015</v>
      </c>
      <c r="D19" s="80" t="s">
        <v>1022</v>
      </c>
      <c r="E19" s="93"/>
      <c r="F19" s="80" t="s">
        <v>343</v>
      </c>
      <c r="G19" s="106">
        <v>41274</v>
      </c>
      <c r="H19" s="80" t="s">
        <v>161</v>
      </c>
      <c r="I19" s="87">
        <v>4.5599999999999996</v>
      </c>
      <c r="J19" s="93" t="s">
        <v>165</v>
      </c>
      <c r="K19" s="94">
        <v>3.8425000000000001E-2</v>
      </c>
      <c r="L19" s="94">
        <v>7.8000000000000005E-3</v>
      </c>
      <c r="M19" s="87">
        <v>214382.76999999996</v>
      </c>
      <c r="N19" s="89">
        <v>146.65</v>
      </c>
      <c r="O19" s="87">
        <v>314.39244999999994</v>
      </c>
      <c r="P19" s="88">
        <f t="shared" si="0"/>
        <v>0.17411783743066708</v>
      </c>
      <c r="Q19" s="88">
        <f>O19/'סכום נכסי הקרן'!$C$42</f>
        <v>3.6083623827731694E-3</v>
      </c>
      <c r="BC19" s="138" t="s">
        <v>176</v>
      </c>
    </row>
    <row r="20" spans="2:55" s="138" customFormat="1">
      <c r="B20" s="86" t="s">
        <v>1102</v>
      </c>
      <c r="C20" s="93" t="s">
        <v>1023</v>
      </c>
      <c r="D20" s="80" t="s">
        <v>1024</v>
      </c>
      <c r="E20" s="93"/>
      <c r="F20" s="80" t="s">
        <v>1025</v>
      </c>
      <c r="G20" s="106">
        <v>42201</v>
      </c>
      <c r="H20" s="80" t="s">
        <v>1014</v>
      </c>
      <c r="I20" s="87">
        <v>7.53</v>
      </c>
      <c r="J20" s="93" t="s">
        <v>165</v>
      </c>
      <c r="K20" s="94">
        <v>4.2030000000000005E-2</v>
      </c>
      <c r="L20" s="94">
        <v>2.3100000000000006E-2</v>
      </c>
      <c r="M20" s="87">
        <v>5163.9999999999991</v>
      </c>
      <c r="N20" s="89">
        <v>116.17</v>
      </c>
      <c r="O20" s="87">
        <v>5.9990099999999984</v>
      </c>
      <c r="P20" s="88">
        <f t="shared" si="0"/>
        <v>3.3223910050160111E-3</v>
      </c>
      <c r="Q20" s="88">
        <f>O20/'סכום נכסי הקרן'!$C$42</f>
        <v>6.8852168739675753E-5</v>
      </c>
      <c r="BC20" s="138" t="s">
        <v>177</v>
      </c>
    </row>
    <row r="21" spans="2:55" s="138" customFormat="1">
      <c r="B21" s="86" t="s">
        <v>1102</v>
      </c>
      <c r="C21" s="93" t="s">
        <v>1015</v>
      </c>
      <c r="D21" s="80" t="s">
        <v>1026</v>
      </c>
      <c r="E21" s="93"/>
      <c r="F21" s="80" t="s">
        <v>1025</v>
      </c>
      <c r="G21" s="106">
        <v>40742</v>
      </c>
      <c r="H21" s="80" t="s">
        <v>1014</v>
      </c>
      <c r="I21" s="87">
        <v>5.580000000000001</v>
      </c>
      <c r="J21" s="93" t="s">
        <v>165</v>
      </c>
      <c r="K21" s="94">
        <v>4.4999999999999998E-2</v>
      </c>
      <c r="L21" s="94">
        <v>9.1000000000000004E-3</v>
      </c>
      <c r="M21" s="87">
        <v>66681.01999999999</v>
      </c>
      <c r="N21" s="89">
        <v>126.22</v>
      </c>
      <c r="O21" s="87">
        <v>84.164759999999987</v>
      </c>
      <c r="P21" s="88">
        <f t="shared" si="0"/>
        <v>4.6612397972887423E-2</v>
      </c>
      <c r="Q21" s="88">
        <f>O21/'סכום נכסי הקרן'!$C$42</f>
        <v>9.6598042967994925E-4</v>
      </c>
      <c r="BC21" s="138" t="s">
        <v>178</v>
      </c>
    </row>
    <row r="22" spans="2:55" s="138" customFormat="1">
      <c r="B22" s="86" t="s">
        <v>1103</v>
      </c>
      <c r="C22" s="93" t="s">
        <v>1023</v>
      </c>
      <c r="D22" s="80" t="s">
        <v>1027</v>
      </c>
      <c r="E22" s="93"/>
      <c r="F22" s="80" t="s">
        <v>1028</v>
      </c>
      <c r="G22" s="106">
        <v>42901</v>
      </c>
      <c r="H22" s="80" t="s">
        <v>1014</v>
      </c>
      <c r="I22" s="87">
        <v>3.6299999999999994</v>
      </c>
      <c r="J22" s="93" t="s">
        <v>165</v>
      </c>
      <c r="K22" s="94">
        <v>0.04</v>
      </c>
      <c r="L22" s="94">
        <v>2.6300000000000004E-2</v>
      </c>
      <c r="M22" s="87">
        <v>36460.999999999993</v>
      </c>
      <c r="N22" s="89">
        <v>105.21</v>
      </c>
      <c r="O22" s="87">
        <v>38.360619999999997</v>
      </c>
      <c r="P22" s="88">
        <f t="shared" si="0"/>
        <v>2.1245001897786022E-2</v>
      </c>
      <c r="Q22" s="88">
        <f>O22/'סכום נכסי הקרן'!$C$42</f>
        <v>4.4027462551297312E-4</v>
      </c>
      <c r="BC22" s="138" t="s">
        <v>28</v>
      </c>
    </row>
    <row r="23" spans="2:55" s="138" customFormat="1">
      <c r="B23" s="86" t="s">
        <v>1103</v>
      </c>
      <c r="C23" s="93" t="s">
        <v>1023</v>
      </c>
      <c r="D23" s="80" t="s">
        <v>1029</v>
      </c>
      <c r="E23" s="93"/>
      <c r="F23" s="80" t="s">
        <v>1028</v>
      </c>
      <c r="G23" s="106">
        <v>42719</v>
      </c>
      <c r="H23" s="80" t="s">
        <v>1014</v>
      </c>
      <c r="I23" s="87">
        <v>3.6099999999999994</v>
      </c>
      <c r="J23" s="93" t="s">
        <v>165</v>
      </c>
      <c r="K23" s="94">
        <v>4.1500000000000002E-2</v>
      </c>
      <c r="L23" s="94">
        <v>2.3399999999999997E-2</v>
      </c>
      <c r="M23" s="87">
        <v>107254.99999999999</v>
      </c>
      <c r="N23" s="89">
        <v>106.83</v>
      </c>
      <c r="O23" s="87">
        <v>114.58052999999998</v>
      </c>
      <c r="P23" s="88">
        <f t="shared" si="0"/>
        <v>6.3457357500982206E-2</v>
      </c>
      <c r="Q23" s="88">
        <f>O23/'סכום נכסי הקרן'!$C$42</f>
        <v>1.3150699841876377E-3</v>
      </c>
    </row>
    <row r="24" spans="2:55" s="138" customFormat="1">
      <c r="B24" s="86" t="s">
        <v>1104</v>
      </c>
      <c r="C24" s="93" t="s">
        <v>1015</v>
      </c>
      <c r="D24" s="80" t="s">
        <v>1030</v>
      </c>
      <c r="E24" s="93"/>
      <c r="F24" s="80" t="s">
        <v>419</v>
      </c>
      <c r="G24" s="106">
        <v>42122</v>
      </c>
      <c r="H24" s="80" t="s">
        <v>161</v>
      </c>
      <c r="I24" s="87">
        <v>6.2800000000000011</v>
      </c>
      <c r="J24" s="93" t="s">
        <v>165</v>
      </c>
      <c r="K24" s="94">
        <v>2.4799999999999999E-2</v>
      </c>
      <c r="L24" s="94">
        <v>1.9099999999999999E-2</v>
      </c>
      <c r="M24" s="87">
        <v>110837.32999999999</v>
      </c>
      <c r="N24" s="89">
        <v>105.06</v>
      </c>
      <c r="O24" s="87">
        <v>116.44570999999998</v>
      </c>
      <c r="P24" s="88">
        <f t="shared" si="0"/>
        <v>6.4490337485135552E-2</v>
      </c>
      <c r="Q24" s="88">
        <f>O24/'סכום נכסי הקרן'!$C$42</f>
        <v>1.3364771310485142E-3</v>
      </c>
    </row>
    <row r="25" spans="2:55" s="138" customFormat="1">
      <c r="B25" s="86" t="s">
        <v>1105</v>
      </c>
      <c r="C25" s="93" t="s">
        <v>1015</v>
      </c>
      <c r="D25" s="80" t="s">
        <v>1031</v>
      </c>
      <c r="E25" s="93"/>
      <c r="F25" s="80" t="s">
        <v>1028</v>
      </c>
      <c r="G25" s="106">
        <v>42242</v>
      </c>
      <c r="H25" s="80" t="s">
        <v>1014</v>
      </c>
      <c r="I25" s="87">
        <v>5.63</v>
      </c>
      <c r="J25" s="93" t="s">
        <v>165</v>
      </c>
      <c r="K25" s="94">
        <v>2.3599999999999999E-2</v>
      </c>
      <c r="L25" s="94">
        <v>1.1099999999999999E-2</v>
      </c>
      <c r="M25" s="87">
        <v>39081.53</v>
      </c>
      <c r="N25" s="89">
        <v>107.15</v>
      </c>
      <c r="O25" s="87">
        <v>41.875859999999996</v>
      </c>
      <c r="P25" s="88">
        <f t="shared" si="0"/>
        <v>2.3191823416081954E-2</v>
      </c>
      <c r="Q25" s="88">
        <f>O25/'סכום נכסי הקרן'!$C$42</f>
        <v>4.8061993209530215E-4</v>
      </c>
    </row>
    <row r="26" spans="2:55" s="138" customFormat="1">
      <c r="B26" s="86" t="s">
        <v>1106</v>
      </c>
      <c r="C26" s="93" t="s">
        <v>1015</v>
      </c>
      <c r="D26" s="80" t="s">
        <v>1032</v>
      </c>
      <c r="E26" s="93"/>
      <c r="F26" s="80" t="s">
        <v>419</v>
      </c>
      <c r="G26" s="106">
        <v>42516</v>
      </c>
      <c r="H26" s="80" t="s">
        <v>283</v>
      </c>
      <c r="I26" s="87">
        <v>5.75</v>
      </c>
      <c r="J26" s="93" t="s">
        <v>165</v>
      </c>
      <c r="K26" s="94">
        <v>2.3269999999999999E-2</v>
      </c>
      <c r="L26" s="94">
        <v>1.5499999999999998E-2</v>
      </c>
      <c r="M26" s="87">
        <v>30568.429999999997</v>
      </c>
      <c r="N26" s="89">
        <v>106.28</v>
      </c>
      <c r="O26" s="87">
        <v>32.488139999999994</v>
      </c>
      <c r="P26" s="88">
        <f t="shared" si="0"/>
        <v>1.7992686144163932E-2</v>
      </c>
      <c r="Q26" s="88">
        <f>O26/'סכום נכסי הקרן'!$C$42</f>
        <v>3.7287467387422414E-4</v>
      </c>
    </row>
    <row r="27" spans="2:55" s="138" customFormat="1">
      <c r="B27" s="86" t="s">
        <v>1107</v>
      </c>
      <c r="C27" s="93" t="s">
        <v>1015</v>
      </c>
      <c r="D27" s="80" t="s">
        <v>1033</v>
      </c>
      <c r="E27" s="93"/>
      <c r="F27" s="80" t="s">
        <v>419</v>
      </c>
      <c r="G27" s="106">
        <v>41767</v>
      </c>
      <c r="H27" s="80" t="s">
        <v>161</v>
      </c>
      <c r="I27" s="87">
        <v>6.73</v>
      </c>
      <c r="J27" s="93" t="s">
        <v>165</v>
      </c>
      <c r="K27" s="94">
        <v>5.3499999999999999E-2</v>
      </c>
      <c r="L27" s="94">
        <v>2.0199999999999999E-2</v>
      </c>
      <c r="M27" s="87">
        <v>1439.2999999999997</v>
      </c>
      <c r="N27" s="89">
        <v>125.68</v>
      </c>
      <c r="O27" s="87">
        <v>1.8089099999999996</v>
      </c>
      <c r="P27" s="88">
        <f t="shared" si="0"/>
        <v>1.0018163518453066E-3</v>
      </c>
      <c r="Q27" s="88">
        <f>O27/'סכום נכסי הקרן'!$C$42</f>
        <v>2.0761321710563388E-5</v>
      </c>
    </row>
    <row r="28" spans="2:55" s="138" customFormat="1">
      <c r="B28" s="86" t="s">
        <v>1107</v>
      </c>
      <c r="C28" s="93" t="s">
        <v>1015</v>
      </c>
      <c r="D28" s="80" t="s">
        <v>1034</v>
      </c>
      <c r="E28" s="93"/>
      <c r="F28" s="80" t="s">
        <v>419</v>
      </c>
      <c r="G28" s="106">
        <v>41269</v>
      </c>
      <c r="H28" s="80" t="s">
        <v>161</v>
      </c>
      <c r="I28" s="87">
        <v>6.8500000000000005</v>
      </c>
      <c r="J28" s="93" t="s">
        <v>165</v>
      </c>
      <c r="K28" s="94">
        <v>5.3499999999999999E-2</v>
      </c>
      <c r="L28" s="94">
        <v>1.3100000000000001E-2</v>
      </c>
      <c r="M28" s="87">
        <v>7148.4899999999989</v>
      </c>
      <c r="N28" s="89">
        <v>133.72999999999999</v>
      </c>
      <c r="O28" s="87">
        <v>9.5596599999999974</v>
      </c>
      <c r="P28" s="88">
        <f t="shared" si="0"/>
        <v>5.2943616355050852E-3</v>
      </c>
      <c r="Q28" s="88">
        <f>O28/'סכום נכסי הקרן'!$C$42</f>
        <v>1.0971865748080577E-4</v>
      </c>
    </row>
    <row r="29" spans="2:55" s="138" customFormat="1">
      <c r="B29" s="86" t="s">
        <v>1107</v>
      </c>
      <c r="C29" s="93" t="s">
        <v>1015</v>
      </c>
      <c r="D29" s="80" t="s">
        <v>1035</v>
      </c>
      <c r="E29" s="93"/>
      <c r="F29" s="80" t="s">
        <v>419</v>
      </c>
      <c r="G29" s="106">
        <v>41767</v>
      </c>
      <c r="H29" s="80" t="s">
        <v>161</v>
      </c>
      <c r="I29" s="87">
        <v>7.16</v>
      </c>
      <c r="J29" s="93" t="s">
        <v>165</v>
      </c>
      <c r="K29" s="94">
        <v>5.3499999999999999E-2</v>
      </c>
      <c r="L29" s="94">
        <v>2.2200000000000001E-2</v>
      </c>
      <c r="M29" s="87">
        <v>1126.4299999999998</v>
      </c>
      <c r="N29" s="89">
        <v>125.68</v>
      </c>
      <c r="O29" s="87">
        <v>1.4156999999999997</v>
      </c>
      <c r="P29" s="88">
        <f t="shared" si="0"/>
        <v>7.8404752547523132E-4</v>
      </c>
      <c r="Q29" s="88">
        <f>O29/'סכום נכסי הקרן'!$C$42</f>
        <v>1.624835019190816E-5</v>
      </c>
    </row>
    <row r="30" spans="2:55" s="138" customFormat="1">
      <c r="B30" s="86" t="s">
        <v>1107</v>
      </c>
      <c r="C30" s="93" t="s">
        <v>1015</v>
      </c>
      <c r="D30" s="80" t="s">
        <v>1036</v>
      </c>
      <c r="E30" s="93"/>
      <c r="F30" s="80" t="s">
        <v>419</v>
      </c>
      <c r="G30" s="106">
        <v>41767</v>
      </c>
      <c r="H30" s="80" t="s">
        <v>161</v>
      </c>
      <c r="I30" s="87">
        <v>6.7299999999999986</v>
      </c>
      <c r="J30" s="93" t="s">
        <v>165</v>
      </c>
      <c r="K30" s="94">
        <v>5.3499999999999999E-2</v>
      </c>
      <c r="L30" s="94">
        <v>2.0199999999999999E-2</v>
      </c>
      <c r="M30" s="87">
        <v>1439.38</v>
      </c>
      <c r="N30" s="89">
        <v>125.68</v>
      </c>
      <c r="O30" s="87">
        <v>1.8090099999999998</v>
      </c>
      <c r="P30" s="88">
        <f t="shared" si="0"/>
        <v>1.0018717341668067E-3</v>
      </c>
      <c r="Q30" s="88">
        <f>O30/'סכום נכסי הקרן'!$C$42</f>
        <v>2.0762469436083761E-5</v>
      </c>
    </row>
    <row r="31" spans="2:55" s="138" customFormat="1">
      <c r="B31" s="86" t="s">
        <v>1107</v>
      </c>
      <c r="C31" s="93" t="s">
        <v>1015</v>
      </c>
      <c r="D31" s="80" t="s">
        <v>1037</v>
      </c>
      <c r="E31" s="93"/>
      <c r="F31" s="80" t="s">
        <v>419</v>
      </c>
      <c r="G31" s="106">
        <v>41269</v>
      </c>
      <c r="H31" s="80" t="s">
        <v>161</v>
      </c>
      <c r="I31" s="87">
        <v>6.85</v>
      </c>
      <c r="J31" s="93" t="s">
        <v>165</v>
      </c>
      <c r="K31" s="94">
        <v>5.3499999999999999E-2</v>
      </c>
      <c r="L31" s="94">
        <v>1.3099999999999999E-2</v>
      </c>
      <c r="M31" s="87">
        <v>7595.619999999999</v>
      </c>
      <c r="N31" s="89">
        <v>133.72999999999999</v>
      </c>
      <c r="O31" s="87">
        <v>10.15762</v>
      </c>
      <c r="P31" s="88">
        <f t="shared" si="0"/>
        <v>5.6255257651463726E-3</v>
      </c>
      <c r="Q31" s="88">
        <f>O31/'סכום נכסי הקרן'!$C$42</f>
        <v>1.1658159700242295E-4</v>
      </c>
    </row>
    <row r="32" spans="2:55" s="138" customFormat="1">
      <c r="B32" s="86" t="s">
        <v>1107</v>
      </c>
      <c r="C32" s="93" t="s">
        <v>1015</v>
      </c>
      <c r="D32" s="80" t="s">
        <v>1038</v>
      </c>
      <c r="E32" s="93"/>
      <c r="F32" s="80" t="s">
        <v>419</v>
      </c>
      <c r="G32" s="106">
        <v>41281</v>
      </c>
      <c r="H32" s="80" t="s">
        <v>161</v>
      </c>
      <c r="I32" s="87">
        <v>6.85</v>
      </c>
      <c r="J32" s="93" t="s">
        <v>165</v>
      </c>
      <c r="K32" s="94">
        <v>5.3499999999999999E-2</v>
      </c>
      <c r="L32" s="94">
        <v>1.3200000000000003E-2</v>
      </c>
      <c r="M32" s="87">
        <v>9568.9499999999989</v>
      </c>
      <c r="N32" s="89">
        <v>133.65</v>
      </c>
      <c r="O32" s="87">
        <v>12.788899999999998</v>
      </c>
      <c r="P32" s="88">
        <f t="shared" si="0"/>
        <v>7.0827897143110729E-3</v>
      </c>
      <c r="Q32" s="88">
        <f>O32/'סכום נכסי הקרן'!$C$42</f>
        <v>1.4678146907487057E-4</v>
      </c>
    </row>
    <row r="33" spans="2:17" s="138" customFormat="1">
      <c r="B33" s="86" t="s">
        <v>1107</v>
      </c>
      <c r="C33" s="93" t="s">
        <v>1015</v>
      </c>
      <c r="D33" s="80" t="s">
        <v>1039</v>
      </c>
      <c r="E33" s="93"/>
      <c r="F33" s="80" t="s">
        <v>419</v>
      </c>
      <c r="G33" s="106">
        <v>41767</v>
      </c>
      <c r="H33" s="80" t="s">
        <v>161</v>
      </c>
      <c r="I33" s="87">
        <v>6.7299999999999986</v>
      </c>
      <c r="J33" s="93" t="s">
        <v>165</v>
      </c>
      <c r="K33" s="94">
        <v>5.3499999999999999E-2</v>
      </c>
      <c r="L33" s="94">
        <v>2.0199999999999996E-2</v>
      </c>
      <c r="M33" s="87">
        <v>1689.64</v>
      </c>
      <c r="N33" s="89">
        <v>125.68</v>
      </c>
      <c r="O33" s="87">
        <v>2.1235300000000001</v>
      </c>
      <c r="P33" s="88">
        <f t="shared" si="0"/>
        <v>1.1760602117485471E-3</v>
      </c>
      <c r="Q33" s="88">
        <f>O33/'סכום נכסי הקרן'!$C$42</f>
        <v>2.437229574275817E-5</v>
      </c>
    </row>
    <row r="34" spans="2:17" s="138" customFormat="1">
      <c r="B34" s="86" t="s">
        <v>1107</v>
      </c>
      <c r="C34" s="93" t="s">
        <v>1015</v>
      </c>
      <c r="D34" s="80" t="s">
        <v>1040</v>
      </c>
      <c r="E34" s="93"/>
      <c r="F34" s="80" t="s">
        <v>419</v>
      </c>
      <c r="G34" s="106">
        <v>41281</v>
      </c>
      <c r="H34" s="80" t="s">
        <v>161</v>
      </c>
      <c r="I34" s="87">
        <v>6.85</v>
      </c>
      <c r="J34" s="93" t="s">
        <v>165</v>
      </c>
      <c r="K34" s="94">
        <v>5.3499999999999999E-2</v>
      </c>
      <c r="L34" s="94">
        <v>1.3199999999999998E-2</v>
      </c>
      <c r="M34" s="87">
        <v>6892.869999999999</v>
      </c>
      <c r="N34" s="89">
        <v>133.65</v>
      </c>
      <c r="O34" s="87">
        <v>9.2123200000000001</v>
      </c>
      <c r="P34" s="88">
        <f t="shared" si="0"/>
        <v>5.1019966800070525E-3</v>
      </c>
      <c r="Q34" s="88">
        <f>O34/'סכום נכסי הקרן'!$C$42</f>
        <v>1.0573214765834526E-4</v>
      </c>
    </row>
    <row r="35" spans="2:17" s="138" customFormat="1">
      <c r="B35" s="86" t="s">
        <v>1107</v>
      </c>
      <c r="C35" s="93" t="s">
        <v>1015</v>
      </c>
      <c r="D35" s="80" t="s">
        <v>1041</v>
      </c>
      <c r="E35" s="93"/>
      <c r="F35" s="80" t="s">
        <v>419</v>
      </c>
      <c r="G35" s="106">
        <v>41767</v>
      </c>
      <c r="H35" s="80" t="s">
        <v>161</v>
      </c>
      <c r="I35" s="87">
        <v>6.7299999999999995</v>
      </c>
      <c r="J35" s="93" t="s">
        <v>165</v>
      </c>
      <c r="K35" s="94">
        <v>5.3499999999999999E-2</v>
      </c>
      <c r="L35" s="94">
        <v>2.0199999999999999E-2</v>
      </c>
      <c r="M35" s="87">
        <v>1376.7299999999998</v>
      </c>
      <c r="N35" s="89">
        <v>125.68</v>
      </c>
      <c r="O35" s="87">
        <v>1.7302699999999998</v>
      </c>
      <c r="P35" s="88">
        <f t="shared" si="0"/>
        <v>9.5826369421772161E-4</v>
      </c>
      <c r="Q35" s="88">
        <f>O35/'סכום נכסי הקרן'!$C$42</f>
        <v>1.9858750361342751E-5</v>
      </c>
    </row>
    <row r="36" spans="2:17" s="138" customFormat="1">
      <c r="B36" s="86" t="s">
        <v>1107</v>
      </c>
      <c r="C36" s="93" t="s">
        <v>1015</v>
      </c>
      <c r="D36" s="80" t="s">
        <v>1042</v>
      </c>
      <c r="E36" s="93"/>
      <c r="F36" s="80" t="s">
        <v>419</v>
      </c>
      <c r="G36" s="106">
        <v>41281</v>
      </c>
      <c r="H36" s="80" t="s">
        <v>161</v>
      </c>
      <c r="I36" s="87">
        <v>6.8499999999999988</v>
      </c>
      <c r="J36" s="93" t="s">
        <v>165</v>
      </c>
      <c r="K36" s="94">
        <v>5.3499999999999999E-2</v>
      </c>
      <c r="L36" s="94">
        <v>1.3199999999999998E-2</v>
      </c>
      <c r="M36" s="87">
        <v>8278.23</v>
      </c>
      <c r="N36" s="89">
        <v>133.65</v>
      </c>
      <c r="O36" s="87">
        <v>11.06386</v>
      </c>
      <c r="P36" s="88">
        <f t="shared" si="0"/>
        <v>6.1274225155078009E-3</v>
      </c>
      <c r="Q36" s="88">
        <f>O36/'סכום נכסי הקרן'!$C$42</f>
        <v>1.2698274475824329E-4</v>
      </c>
    </row>
    <row r="37" spans="2:17" s="138" customFormat="1">
      <c r="B37" s="86" t="s">
        <v>1108</v>
      </c>
      <c r="C37" s="93" t="s">
        <v>1023</v>
      </c>
      <c r="D37" s="80">
        <v>4069</v>
      </c>
      <c r="E37" s="93"/>
      <c r="F37" s="80" t="s">
        <v>501</v>
      </c>
      <c r="G37" s="106">
        <v>42052</v>
      </c>
      <c r="H37" s="80" t="s">
        <v>161</v>
      </c>
      <c r="I37" s="87">
        <v>6.06</v>
      </c>
      <c r="J37" s="93" t="s">
        <v>165</v>
      </c>
      <c r="K37" s="94">
        <v>2.9779E-2</v>
      </c>
      <c r="L37" s="94">
        <v>1.4100000000000001E-2</v>
      </c>
      <c r="M37" s="87">
        <v>19589.279999999995</v>
      </c>
      <c r="N37" s="89">
        <v>111.45</v>
      </c>
      <c r="O37" s="87">
        <v>21.832249999999995</v>
      </c>
      <c r="P37" s="88">
        <f t="shared" si="0"/>
        <v>1.2091206885679604E-2</v>
      </c>
      <c r="Q37" s="88">
        <f>O37/'סכום נכסי הקרן'!$C$42</f>
        <v>2.5057430492144301E-4</v>
      </c>
    </row>
    <row r="38" spans="2:17" s="138" customFormat="1">
      <c r="B38" s="86" t="s">
        <v>1109</v>
      </c>
      <c r="C38" s="93" t="s">
        <v>1023</v>
      </c>
      <c r="D38" s="80">
        <v>2963</v>
      </c>
      <c r="E38" s="93"/>
      <c r="F38" s="80" t="s">
        <v>501</v>
      </c>
      <c r="G38" s="106">
        <v>41423</v>
      </c>
      <c r="H38" s="80" t="s">
        <v>161</v>
      </c>
      <c r="I38" s="87">
        <v>5.24</v>
      </c>
      <c r="J38" s="93" t="s">
        <v>165</v>
      </c>
      <c r="K38" s="94">
        <v>0.05</v>
      </c>
      <c r="L38" s="94">
        <v>1.32E-2</v>
      </c>
      <c r="M38" s="87">
        <v>18962.459999999995</v>
      </c>
      <c r="N38" s="89">
        <v>121.56</v>
      </c>
      <c r="O38" s="87">
        <v>23.050769999999996</v>
      </c>
      <c r="P38" s="88">
        <f t="shared" si="0"/>
        <v>1.2766051549621175E-2</v>
      </c>
      <c r="Q38" s="88">
        <f>O38/'סכום נכסי הקרן'!$C$42</f>
        <v>2.6455956993228142E-4</v>
      </c>
    </row>
    <row r="39" spans="2:17" s="138" customFormat="1">
      <c r="B39" s="86" t="s">
        <v>1109</v>
      </c>
      <c r="C39" s="93" t="s">
        <v>1023</v>
      </c>
      <c r="D39" s="80">
        <v>2968</v>
      </c>
      <c r="E39" s="93"/>
      <c r="F39" s="80" t="s">
        <v>501</v>
      </c>
      <c r="G39" s="106">
        <v>41423</v>
      </c>
      <c r="H39" s="80" t="s">
        <v>161</v>
      </c>
      <c r="I39" s="87">
        <v>5.24</v>
      </c>
      <c r="J39" s="93" t="s">
        <v>165</v>
      </c>
      <c r="K39" s="94">
        <v>0.05</v>
      </c>
      <c r="L39" s="94">
        <v>1.32E-2</v>
      </c>
      <c r="M39" s="87">
        <v>6098.68</v>
      </c>
      <c r="N39" s="89">
        <v>121.56</v>
      </c>
      <c r="O39" s="87">
        <v>7.4135599999999986</v>
      </c>
      <c r="P39" s="88">
        <f t="shared" si="0"/>
        <v>4.1058016337939931E-3</v>
      </c>
      <c r="Q39" s="88">
        <f>O39/'סכום נכסי הקרן'!$C$42</f>
        <v>8.5087320088099628E-5</v>
      </c>
    </row>
    <row r="40" spans="2:17" s="138" customFormat="1">
      <c r="B40" s="86" t="s">
        <v>1109</v>
      </c>
      <c r="C40" s="93" t="s">
        <v>1023</v>
      </c>
      <c r="D40" s="80">
        <v>4605</v>
      </c>
      <c r="E40" s="93"/>
      <c r="F40" s="80" t="s">
        <v>501</v>
      </c>
      <c r="G40" s="106">
        <v>42352</v>
      </c>
      <c r="H40" s="80" t="s">
        <v>161</v>
      </c>
      <c r="I40" s="87">
        <v>7.23</v>
      </c>
      <c r="J40" s="93" t="s">
        <v>165</v>
      </c>
      <c r="K40" s="94">
        <v>0.05</v>
      </c>
      <c r="L40" s="94">
        <v>2.2099999999999998E-2</v>
      </c>
      <c r="M40" s="87">
        <v>18240.249999999996</v>
      </c>
      <c r="N40" s="89">
        <v>121.62</v>
      </c>
      <c r="O40" s="87">
        <v>22.183779999999995</v>
      </c>
      <c r="P40" s="88">
        <f t="shared" si="0"/>
        <v>1.2285892360448488E-2</v>
      </c>
      <c r="Q40" s="88">
        <f>O40/'סכום נכסי הקרן'!$C$42</f>
        <v>2.5460890444320715E-4</v>
      </c>
    </row>
    <row r="41" spans="2:17" s="138" customFormat="1">
      <c r="B41" s="86" t="s">
        <v>1109</v>
      </c>
      <c r="C41" s="93" t="s">
        <v>1023</v>
      </c>
      <c r="D41" s="80">
        <v>4606</v>
      </c>
      <c r="E41" s="93"/>
      <c r="F41" s="80" t="s">
        <v>501</v>
      </c>
      <c r="G41" s="106">
        <v>42352</v>
      </c>
      <c r="H41" s="80" t="s">
        <v>161</v>
      </c>
      <c r="I41" s="87">
        <v>9.2900000000000009</v>
      </c>
      <c r="J41" s="93" t="s">
        <v>165</v>
      </c>
      <c r="K41" s="94">
        <v>4.0999999999999995E-2</v>
      </c>
      <c r="L41" s="94">
        <v>2.3099999999999999E-2</v>
      </c>
      <c r="M41" s="87">
        <v>47783.8</v>
      </c>
      <c r="N41" s="89">
        <v>117.9</v>
      </c>
      <c r="O41" s="87">
        <v>56.337089999999989</v>
      </c>
      <c r="P41" s="88">
        <f t="shared" si="0"/>
        <v>3.1200788307533655E-2</v>
      </c>
      <c r="Q41" s="88">
        <f>O41/'סכום נכסי הקרן'!$C$42</f>
        <v>6.4659515936501177E-4</v>
      </c>
    </row>
    <row r="42" spans="2:17" s="138" customFormat="1">
      <c r="B42" s="86" t="s">
        <v>1109</v>
      </c>
      <c r="C42" s="93" t="s">
        <v>1023</v>
      </c>
      <c r="D42" s="80">
        <v>5150</v>
      </c>
      <c r="E42" s="93"/>
      <c r="F42" s="80" t="s">
        <v>501</v>
      </c>
      <c r="G42" s="106">
        <v>42631</v>
      </c>
      <c r="H42" s="80" t="s">
        <v>161</v>
      </c>
      <c r="I42" s="87">
        <v>9.1300000000000008</v>
      </c>
      <c r="J42" s="93" t="s">
        <v>165</v>
      </c>
      <c r="K42" s="94">
        <v>4.0999999999999995E-2</v>
      </c>
      <c r="L42" s="94">
        <v>2.81E-2</v>
      </c>
      <c r="M42" s="87">
        <v>14179.889999999998</v>
      </c>
      <c r="N42" s="89">
        <v>113.12</v>
      </c>
      <c r="O42" s="87">
        <v>16.040299999999998</v>
      </c>
      <c r="P42" s="88">
        <f t="shared" si="0"/>
        <v>8.8834905155614555E-3</v>
      </c>
      <c r="Q42" s="88">
        <f>O42/'סכום נכסי הקרן'!$C$42</f>
        <v>1.8409861664424982E-4</v>
      </c>
    </row>
    <row r="43" spans="2:17" s="138" customFormat="1">
      <c r="B43" s="86" t="s">
        <v>1110</v>
      </c>
      <c r="C43" s="93" t="s">
        <v>1015</v>
      </c>
      <c r="D43" s="80" t="s">
        <v>1043</v>
      </c>
      <c r="E43" s="93"/>
      <c r="F43" s="80" t="s">
        <v>1044</v>
      </c>
      <c r="G43" s="106">
        <v>42093</v>
      </c>
      <c r="H43" s="80" t="s">
        <v>1014</v>
      </c>
      <c r="I43" s="87">
        <v>1.9</v>
      </c>
      <c r="J43" s="93" t="s">
        <v>165</v>
      </c>
      <c r="K43" s="94">
        <v>4.4000000000000004E-2</v>
      </c>
      <c r="L43" s="94">
        <v>3.4399999999999993E-2</v>
      </c>
      <c r="M43" s="87">
        <v>1795.4799999999998</v>
      </c>
      <c r="N43" s="89">
        <v>101.95</v>
      </c>
      <c r="O43" s="87">
        <v>1.8304899999999997</v>
      </c>
      <c r="P43" s="88">
        <f t="shared" si="0"/>
        <v>1.0137678568250025E-3</v>
      </c>
      <c r="Q43" s="88">
        <f>O43/'סכום נכסי הקרן'!$C$42</f>
        <v>2.1009000877859693E-5</v>
      </c>
    </row>
    <row r="44" spans="2:17" s="138" customFormat="1">
      <c r="B44" s="86" t="s">
        <v>1110</v>
      </c>
      <c r="C44" s="93" t="s">
        <v>1015</v>
      </c>
      <c r="D44" s="80" t="s">
        <v>1045</v>
      </c>
      <c r="E44" s="93"/>
      <c r="F44" s="80" t="s">
        <v>1044</v>
      </c>
      <c r="G44" s="106">
        <v>42093</v>
      </c>
      <c r="H44" s="80" t="s">
        <v>1014</v>
      </c>
      <c r="I44" s="87">
        <v>1.8899999999999997</v>
      </c>
      <c r="J44" s="93" t="s">
        <v>165</v>
      </c>
      <c r="K44" s="94">
        <v>4.4500000000000005E-2</v>
      </c>
      <c r="L44" s="94">
        <v>3.4799999999999998E-2</v>
      </c>
      <c r="M44" s="87">
        <v>1063.9899999999998</v>
      </c>
      <c r="N44" s="89">
        <v>103.06</v>
      </c>
      <c r="O44" s="87">
        <v>1.0965499999999999</v>
      </c>
      <c r="P44" s="88">
        <f t="shared" si="0"/>
        <v>6.0729484640804194E-4</v>
      </c>
      <c r="Q44" s="88">
        <f>O44/'סכום נכסי הקרן'!$C$42</f>
        <v>1.2585384193640527E-5</v>
      </c>
    </row>
    <row r="45" spans="2:17" s="138" customFormat="1">
      <c r="B45" s="86" t="s">
        <v>1110</v>
      </c>
      <c r="C45" s="93" t="s">
        <v>1015</v>
      </c>
      <c r="D45" s="80">
        <v>4985</v>
      </c>
      <c r="E45" s="93"/>
      <c r="F45" s="80" t="s">
        <v>1044</v>
      </c>
      <c r="G45" s="106">
        <v>42551</v>
      </c>
      <c r="H45" s="80" t="s">
        <v>1014</v>
      </c>
      <c r="I45" s="87">
        <v>1.89</v>
      </c>
      <c r="J45" s="93" t="s">
        <v>165</v>
      </c>
      <c r="K45" s="94">
        <v>4.4500000000000005E-2</v>
      </c>
      <c r="L45" s="94">
        <v>3.4799999999999998E-2</v>
      </c>
      <c r="M45" s="87">
        <v>1218.1799999999998</v>
      </c>
      <c r="N45" s="89">
        <v>103.06</v>
      </c>
      <c r="O45" s="87">
        <v>1.2554599999999998</v>
      </c>
      <c r="P45" s="88">
        <f t="shared" si="0"/>
        <v>6.9530289350366176E-4</v>
      </c>
      <c r="Q45" s="88">
        <f>O45/'סכום נכסי הקרן'!$C$42</f>
        <v>1.4409234818063867E-5</v>
      </c>
    </row>
    <row r="46" spans="2:17" s="138" customFormat="1">
      <c r="B46" s="86" t="s">
        <v>1110</v>
      </c>
      <c r="C46" s="93" t="s">
        <v>1015</v>
      </c>
      <c r="D46" s="80">
        <v>4987</v>
      </c>
      <c r="E46" s="93"/>
      <c r="F46" s="80" t="s">
        <v>1044</v>
      </c>
      <c r="G46" s="106">
        <v>42551</v>
      </c>
      <c r="H46" s="80" t="s">
        <v>1014</v>
      </c>
      <c r="I46" s="87">
        <v>2.5</v>
      </c>
      <c r="J46" s="93" t="s">
        <v>165</v>
      </c>
      <c r="K46" s="94">
        <v>3.4000000000000002E-2</v>
      </c>
      <c r="L46" s="94">
        <v>2.4199999999999999E-2</v>
      </c>
      <c r="M46" s="87">
        <v>4713.079999999999</v>
      </c>
      <c r="N46" s="89">
        <v>105.06</v>
      </c>
      <c r="O46" s="87">
        <v>4.9515499999999992</v>
      </c>
      <c r="P46" s="88">
        <f t="shared" si="0"/>
        <v>2.7422833402323101E-3</v>
      </c>
      <c r="Q46" s="88">
        <f>O46/'סכום נכסי הקרן'!$C$42</f>
        <v>5.6830203003985905E-5</v>
      </c>
    </row>
    <row r="47" spans="2:17" s="138" customFormat="1">
      <c r="B47" s="86" t="s">
        <v>1110</v>
      </c>
      <c r="C47" s="93" t="s">
        <v>1015</v>
      </c>
      <c r="D47" s="80" t="s">
        <v>1046</v>
      </c>
      <c r="E47" s="93"/>
      <c r="F47" s="80" t="s">
        <v>1044</v>
      </c>
      <c r="G47" s="106">
        <v>42093</v>
      </c>
      <c r="H47" s="80" t="s">
        <v>1014</v>
      </c>
      <c r="I47" s="87">
        <v>2.5</v>
      </c>
      <c r="J47" s="93" t="s">
        <v>165</v>
      </c>
      <c r="K47" s="94">
        <v>3.4000000000000002E-2</v>
      </c>
      <c r="L47" s="94">
        <v>2.4199999999999999E-2</v>
      </c>
      <c r="M47" s="87">
        <v>4285.41</v>
      </c>
      <c r="N47" s="89">
        <v>105.06</v>
      </c>
      <c r="O47" s="87">
        <v>4.5022499999999992</v>
      </c>
      <c r="P47" s="88">
        <f t="shared" si="0"/>
        <v>2.4934505697328953E-3</v>
      </c>
      <c r="Q47" s="88">
        <f>O47/'סכום נכסי הקרן'!$C$42</f>
        <v>5.1673472240953954E-5</v>
      </c>
    </row>
    <row r="48" spans="2:17" s="138" customFormat="1">
      <c r="B48" s="86" t="s">
        <v>1110</v>
      </c>
      <c r="C48" s="93" t="s">
        <v>1015</v>
      </c>
      <c r="D48" s="80" t="s">
        <v>1047</v>
      </c>
      <c r="E48" s="93"/>
      <c r="F48" s="80" t="s">
        <v>1044</v>
      </c>
      <c r="G48" s="106">
        <v>42093</v>
      </c>
      <c r="H48" s="80" t="s">
        <v>1014</v>
      </c>
      <c r="I48" s="87">
        <v>1.9</v>
      </c>
      <c r="J48" s="93" t="s">
        <v>165</v>
      </c>
      <c r="K48" s="94">
        <v>4.4000000000000004E-2</v>
      </c>
      <c r="L48" s="94">
        <v>3.4400000000000007E-2</v>
      </c>
      <c r="M48" s="87">
        <v>797.9899999999999</v>
      </c>
      <c r="N48" s="89">
        <v>101.95</v>
      </c>
      <c r="O48" s="87">
        <v>0.81354999999999988</v>
      </c>
      <c r="P48" s="88">
        <f t="shared" si="0"/>
        <v>4.505628765630956E-4</v>
      </c>
      <c r="Q48" s="88">
        <f>O48/'סכום נכסי הקרן'!$C$42</f>
        <v>9.3373209709874143E-6</v>
      </c>
    </row>
    <row r="49" spans="2:17" s="138" customFormat="1">
      <c r="B49" s="86" t="s">
        <v>1110</v>
      </c>
      <c r="C49" s="93" t="s">
        <v>1015</v>
      </c>
      <c r="D49" s="80">
        <v>4983</v>
      </c>
      <c r="E49" s="93"/>
      <c r="F49" s="80" t="s">
        <v>1044</v>
      </c>
      <c r="G49" s="106">
        <v>42551</v>
      </c>
      <c r="H49" s="80" t="s">
        <v>1014</v>
      </c>
      <c r="I49" s="87">
        <v>1.9</v>
      </c>
      <c r="J49" s="93" t="s">
        <v>165</v>
      </c>
      <c r="K49" s="94">
        <v>4.4000000000000004E-2</v>
      </c>
      <c r="L49" s="94">
        <v>3.44E-2</v>
      </c>
      <c r="M49" s="87">
        <v>953.32999999999981</v>
      </c>
      <c r="N49" s="89">
        <v>101.95</v>
      </c>
      <c r="O49" s="87">
        <v>0.9719199999999999</v>
      </c>
      <c r="P49" s="88">
        <f t="shared" si="0"/>
        <v>5.382718591226156E-4</v>
      </c>
      <c r="Q49" s="88">
        <f>O49/'סכום נכסי הקרן'!$C$42</f>
        <v>1.1154973877600749E-5</v>
      </c>
    </row>
    <row r="50" spans="2:17" s="138" customFormat="1">
      <c r="B50" s="86" t="s">
        <v>1110</v>
      </c>
      <c r="C50" s="93" t="s">
        <v>1015</v>
      </c>
      <c r="D50" s="80" t="s">
        <v>1048</v>
      </c>
      <c r="E50" s="93"/>
      <c r="F50" s="80" t="s">
        <v>1044</v>
      </c>
      <c r="G50" s="106">
        <v>42093</v>
      </c>
      <c r="H50" s="80" t="s">
        <v>1014</v>
      </c>
      <c r="I50" s="87">
        <v>2.8600000000000003</v>
      </c>
      <c r="J50" s="93" t="s">
        <v>165</v>
      </c>
      <c r="K50" s="94">
        <v>3.5000000000000003E-2</v>
      </c>
      <c r="L50" s="94">
        <v>2.4900000000000002E-2</v>
      </c>
      <c r="M50" s="87">
        <v>1595.9899999999998</v>
      </c>
      <c r="N50" s="89">
        <v>106.23</v>
      </c>
      <c r="O50" s="87">
        <v>1.6954199999999997</v>
      </c>
      <c r="P50" s="88">
        <f t="shared" si="0"/>
        <v>9.3896295517497817E-4</v>
      </c>
      <c r="Q50" s="88">
        <f>O50/'סכום נכסי הקרן'!$C$42</f>
        <v>1.9458768017493063E-5</v>
      </c>
    </row>
    <row r="51" spans="2:17" s="138" customFormat="1">
      <c r="B51" s="86" t="s">
        <v>1110</v>
      </c>
      <c r="C51" s="93" t="s">
        <v>1015</v>
      </c>
      <c r="D51" s="80">
        <v>4989</v>
      </c>
      <c r="E51" s="93"/>
      <c r="F51" s="80" t="s">
        <v>1044</v>
      </c>
      <c r="G51" s="106">
        <v>42551</v>
      </c>
      <c r="H51" s="80" t="s">
        <v>1014</v>
      </c>
      <c r="I51" s="87">
        <v>2.86</v>
      </c>
      <c r="J51" s="93" t="s">
        <v>165</v>
      </c>
      <c r="K51" s="94">
        <v>3.5000000000000003E-2</v>
      </c>
      <c r="L51" s="94">
        <v>2.4899999999999999E-2</v>
      </c>
      <c r="M51" s="87">
        <v>1566.2199999999998</v>
      </c>
      <c r="N51" s="89">
        <v>106.23</v>
      </c>
      <c r="O51" s="87">
        <v>1.6637999999999997</v>
      </c>
      <c r="P51" s="88">
        <f t="shared" si="0"/>
        <v>9.2145106511668418E-4</v>
      </c>
      <c r="Q51" s="88">
        <f>O51/'סכום נכסי הקרן'!$C$42</f>
        <v>1.90958572079514E-5</v>
      </c>
    </row>
    <row r="52" spans="2:17" s="138" customFormat="1">
      <c r="B52" s="86" t="s">
        <v>1110</v>
      </c>
      <c r="C52" s="93" t="s">
        <v>1015</v>
      </c>
      <c r="D52" s="80">
        <v>4986</v>
      </c>
      <c r="E52" s="93"/>
      <c r="F52" s="80" t="s">
        <v>1044</v>
      </c>
      <c r="G52" s="106">
        <v>42551</v>
      </c>
      <c r="H52" s="80" t="s">
        <v>1014</v>
      </c>
      <c r="I52" s="87">
        <v>1.9000000000000004</v>
      </c>
      <c r="J52" s="93" t="s">
        <v>165</v>
      </c>
      <c r="K52" s="94">
        <v>4.4000000000000004E-2</v>
      </c>
      <c r="L52" s="94">
        <v>3.4400000000000007E-2</v>
      </c>
      <c r="M52" s="87">
        <v>2145.0599999999995</v>
      </c>
      <c r="N52" s="89">
        <v>101.95</v>
      </c>
      <c r="O52" s="87">
        <v>2.1868899999999996</v>
      </c>
      <c r="P52" s="88">
        <f t="shared" si="0"/>
        <v>1.2111504506509348E-3</v>
      </c>
      <c r="Q52" s="88">
        <f>O52/'סכום נכסי הקרן'!$C$42</f>
        <v>2.5099494632465942E-5</v>
      </c>
    </row>
    <row r="53" spans="2:17" s="138" customFormat="1">
      <c r="B53" s="86" t="s">
        <v>1110</v>
      </c>
      <c r="C53" s="93" t="s">
        <v>1023</v>
      </c>
      <c r="D53" s="80" t="s">
        <v>1049</v>
      </c>
      <c r="E53" s="93"/>
      <c r="F53" s="80" t="s">
        <v>1044</v>
      </c>
      <c r="G53" s="106">
        <v>43184</v>
      </c>
      <c r="H53" s="80" t="s">
        <v>1014</v>
      </c>
      <c r="I53" s="87">
        <v>0.73</v>
      </c>
      <c r="J53" s="93" t="s">
        <v>165</v>
      </c>
      <c r="K53" s="94">
        <v>0.03</v>
      </c>
      <c r="L53" s="94">
        <v>2.9099999999999997E-2</v>
      </c>
      <c r="M53" s="87">
        <v>9223.1200000000008</v>
      </c>
      <c r="N53" s="89">
        <v>100.14</v>
      </c>
      <c r="O53" s="87">
        <v>9.2360299999999995</v>
      </c>
      <c r="P53" s="88">
        <f t="shared" si="0"/>
        <v>5.1151278284346973E-3</v>
      </c>
      <c r="Q53" s="88">
        <f>O53/'סכום נכסי הקרן'!$C$42</f>
        <v>1.0600427337922549E-4</v>
      </c>
    </row>
    <row r="54" spans="2:17" s="138" customFormat="1">
      <c r="B54" s="86" t="s">
        <v>1110</v>
      </c>
      <c r="C54" s="93" t="s">
        <v>1023</v>
      </c>
      <c r="D54" s="80" t="s">
        <v>1050</v>
      </c>
      <c r="E54" s="93"/>
      <c r="F54" s="80" t="s">
        <v>1044</v>
      </c>
      <c r="G54" s="106">
        <v>42871</v>
      </c>
      <c r="H54" s="80" t="s">
        <v>1014</v>
      </c>
      <c r="I54" s="87">
        <v>2.86</v>
      </c>
      <c r="J54" s="93" t="s">
        <v>165</v>
      </c>
      <c r="K54" s="94">
        <v>4.7E-2</v>
      </c>
      <c r="L54" s="94">
        <v>4.1500000000000002E-2</v>
      </c>
      <c r="M54" s="87">
        <v>11068.799999999997</v>
      </c>
      <c r="N54" s="89">
        <v>102.91</v>
      </c>
      <c r="O54" s="87">
        <v>11.390899999999998</v>
      </c>
      <c r="P54" s="88">
        <f t="shared" si="0"/>
        <v>6.3085448597413381E-3</v>
      </c>
      <c r="Q54" s="88">
        <f>O54/'סכום נכסי הקרן'!$C$42</f>
        <v>1.3073626630006826E-4</v>
      </c>
    </row>
    <row r="55" spans="2:17" s="138" customFormat="1">
      <c r="B55" s="86" t="s">
        <v>1111</v>
      </c>
      <c r="C55" s="93" t="s">
        <v>1023</v>
      </c>
      <c r="D55" s="80">
        <v>4099</v>
      </c>
      <c r="E55" s="93"/>
      <c r="F55" s="80" t="s">
        <v>501</v>
      </c>
      <c r="G55" s="106">
        <v>42052</v>
      </c>
      <c r="H55" s="80" t="s">
        <v>161</v>
      </c>
      <c r="I55" s="87">
        <v>6.0600000000000014</v>
      </c>
      <c r="J55" s="93" t="s">
        <v>165</v>
      </c>
      <c r="K55" s="94">
        <v>2.9779E-2</v>
      </c>
      <c r="L55" s="94">
        <v>1.4200000000000001E-2</v>
      </c>
      <c r="M55" s="87">
        <v>14319.369999999997</v>
      </c>
      <c r="N55" s="89">
        <v>111.41</v>
      </c>
      <c r="O55" s="87">
        <v>15.953209999999997</v>
      </c>
      <c r="P55" s="88">
        <f t="shared" si="0"/>
        <v>8.8352580517671222E-3</v>
      </c>
      <c r="Q55" s="88">
        <f>O55/'סכום נכסי הקרן'!$C$42</f>
        <v>1.8309906248855772E-4</v>
      </c>
    </row>
    <row r="56" spans="2:17" s="138" customFormat="1">
      <c r="B56" s="86" t="s">
        <v>1111</v>
      </c>
      <c r="C56" s="93" t="s">
        <v>1023</v>
      </c>
      <c r="D56" s="80" t="s">
        <v>1051</v>
      </c>
      <c r="E56" s="93"/>
      <c r="F56" s="80" t="s">
        <v>501</v>
      </c>
      <c r="G56" s="106">
        <v>42054</v>
      </c>
      <c r="H56" s="80" t="s">
        <v>161</v>
      </c>
      <c r="I56" s="87">
        <v>6.0600000000000005</v>
      </c>
      <c r="J56" s="93" t="s">
        <v>165</v>
      </c>
      <c r="K56" s="94">
        <v>2.9779E-2</v>
      </c>
      <c r="L56" s="94">
        <v>1.4300000000000002E-2</v>
      </c>
      <c r="M56" s="87">
        <v>404.95999999999992</v>
      </c>
      <c r="N56" s="89">
        <v>111.35</v>
      </c>
      <c r="O56" s="87">
        <v>0.45091999999999988</v>
      </c>
      <c r="P56" s="88">
        <f t="shared" si="0"/>
        <v>2.4972996410771437E-4</v>
      </c>
      <c r="Q56" s="88">
        <f>O56/'סכום נכסי הקרן'!$C$42</f>
        <v>5.1753239164619813E-6</v>
      </c>
    </row>
    <row r="57" spans="2:17" s="138" customFormat="1">
      <c r="B57" s="86" t="s">
        <v>1102</v>
      </c>
      <c r="C57" s="93" t="s">
        <v>1023</v>
      </c>
      <c r="D57" s="80" t="s">
        <v>1052</v>
      </c>
      <c r="E57" s="93"/>
      <c r="F57" s="80" t="s">
        <v>1044</v>
      </c>
      <c r="G57" s="106">
        <v>40742</v>
      </c>
      <c r="H57" s="80" t="s">
        <v>1014</v>
      </c>
      <c r="I57" s="87">
        <v>8.4200000000000017</v>
      </c>
      <c r="J57" s="93" t="s">
        <v>165</v>
      </c>
      <c r="K57" s="94">
        <v>0.06</v>
      </c>
      <c r="L57" s="94">
        <v>1.43E-2</v>
      </c>
      <c r="M57" s="87">
        <v>63470.069999999992</v>
      </c>
      <c r="N57" s="89">
        <v>150.65</v>
      </c>
      <c r="O57" s="87">
        <v>95.617649999999983</v>
      </c>
      <c r="P57" s="88">
        <f t="shared" si="0"/>
        <v>5.2955274333726599E-2</v>
      </c>
      <c r="Q57" s="88">
        <f>O57/'סכום נכסי הקרן'!$C$42</f>
        <v>1.0974281710300962E-3</v>
      </c>
    </row>
    <row r="58" spans="2:17" s="138" customFormat="1">
      <c r="B58" s="86" t="s">
        <v>1112</v>
      </c>
      <c r="C58" s="93" t="s">
        <v>1023</v>
      </c>
      <c r="D58" s="80">
        <v>4100</v>
      </c>
      <c r="E58" s="93"/>
      <c r="F58" s="80" t="s">
        <v>501</v>
      </c>
      <c r="G58" s="106">
        <v>42052</v>
      </c>
      <c r="H58" s="80" t="s">
        <v>161</v>
      </c>
      <c r="I58" s="87">
        <v>6.04</v>
      </c>
      <c r="J58" s="93" t="s">
        <v>165</v>
      </c>
      <c r="K58" s="94">
        <v>2.9779E-2</v>
      </c>
      <c r="L58" s="94">
        <v>1.4100000000000001E-2</v>
      </c>
      <c r="M58" s="87">
        <v>16313.119999999997</v>
      </c>
      <c r="N58" s="89">
        <v>111.41</v>
      </c>
      <c r="O58" s="87">
        <v>18.174449999999997</v>
      </c>
      <c r="P58" s="88">
        <f t="shared" si="0"/>
        <v>1.00654323298533E-2</v>
      </c>
      <c r="Q58" s="88">
        <f>O58/'סכום נכסי הקרן'!$C$42</f>
        <v>2.0859280083727148E-4</v>
      </c>
    </row>
    <row r="59" spans="2:17" s="138" customFormat="1">
      <c r="B59" s="86" t="s">
        <v>1113</v>
      </c>
      <c r="C59" s="93" t="s">
        <v>1015</v>
      </c>
      <c r="D59" s="80" t="s">
        <v>1053</v>
      </c>
      <c r="E59" s="93"/>
      <c r="F59" s="80" t="s">
        <v>501</v>
      </c>
      <c r="G59" s="106">
        <v>41816</v>
      </c>
      <c r="H59" s="80" t="s">
        <v>161</v>
      </c>
      <c r="I59" s="87">
        <v>8.2300000000000022</v>
      </c>
      <c r="J59" s="93" t="s">
        <v>165</v>
      </c>
      <c r="K59" s="94">
        <v>4.4999999999999998E-2</v>
      </c>
      <c r="L59" s="94">
        <v>1.9500000000000003E-2</v>
      </c>
      <c r="M59" s="87">
        <v>5080.869999999999</v>
      </c>
      <c r="N59" s="89">
        <v>121.2</v>
      </c>
      <c r="O59" s="87">
        <v>6.1580099999999982</v>
      </c>
      <c r="P59" s="88">
        <f t="shared" si="0"/>
        <v>3.4104488962009806E-3</v>
      </c>
      <c r="Q59" s="88">
        <f>O59/'סכום נכסי הקרן'!$C$42</f>
        <v>7.0677052317067427E-5</v>
      </c>
    </row>
    <row r="60" spans="2:17" s="138" customFormat="1">
      <c r="B60" s="86" t="s">
        <v>1113</v>
      </c>
      <c r="C60" s="93" t="s">
        <v>1015</v>
      </c>
      <c r="D60" s="80" t="s">
        <v>1054</v>
      </c>
      <c r="E60" s="93"/>
      <c r="F60" s="80" t="s">
        <v>501</v>
      </c>
      <c r="G60" s="106">
        <v>42625</v>
      </c>
      <c r="H60" s="80" t="s">
        <v>161</v>
      </c>
      <c r="I60" s="87">
        <v>8</v>
      </c>
      <c r="J60" s="93" t="s">
        <v>165</v>
      </c>
      <c r="K60" s="94">
        <v>4.4999999999999998E-2</v>
      </c>
      <c r="L60" s="94">
        <v>0.03</v>
      </c>
      <c r="M60" s="87">
        <v>1414.8199999999997</v>
      </c>
      <c r="N60" s="89">
        <v>113.32</v>
      </c>
      <c r="O60" s="87">
        <v>1.6032899999999997</v>
      </c>
      <c r="P60" s="88">
        <f t="shared" si="0"/>
        <v>8.8793922237704562E-4</v>
      </c>
      <c r="Q60" s="88">
        <f>O60/'סכום נכסי הקרן'!$C$42</f>
        <v>1.8401368495574226E-5</v>
      </c>
    </row>
    <row r="61" spans="2:17" s="138" customFormat="1">
      <c r="B61" s="86" t="s">
        <v>1113</v>
      </c>
      <c r="C61" s="93" t="s">
        <v>1015</v>
      </c>
      <c r="D61" s="80" t="s">
        <v>1055</v>
      </c>
      <c r="E61" s="93"/>
      <c r="F61" s="80" t="s">
        <v>501</v>
      </c>
      <c r="G61" s="106">
        <v>42716</v>
      </c>
      <c r="H61" s="80" t="s">
        <v>161</v>
      </c>
      <c r="I61" s="87">
        <v>8.0500000000000007</v>
      </c>
      <c r="J61" s="93" t="s">
        <v>165</v>
      </c>
      <c r="K61" s="94">
        <v>4.4999999999999998E-2</v>
      </c>
      <c r="L61" s="94">
        <v>2.7900000000000001E-2</v>
      </c>
      <c r="M61" s="87">
        <v>1070.3699999999997</v>
      </c>
      <c r="N61" s="89">
        <v>115.45</v>
      </c>
      <c r="O61" s="87">
        <v>1.2357499999999997</v>
      </c>
      <c r="P61" s="88">
        <f t="shared" si="0"/>
        <v>6.8438703793601539E-4</v>
      </c>
      <c r="Q61" s="88">
        <f>O61/'סכום נכסי הקרן'!$C$42</f>
        <v>1.4183018117998521E-5</v>
      </c>
    </row>
    <row r="62" spans="2:17" s="138" customFormat="1">
      <c r="B62" s="86" t="s">
        <v>1113</v>
      </c>
      <c r="C62" s="93" t="s">
        <v>1015</v>
      </c>
      <c r="D62" s="80" t="s">
        <v>1056</v>
      </c>
      <c r="E62" s="93"/>
      <c r="F62" s="80" t="s">
        <v>501</v>
      </c>
      <c r="G62" s="106">
        <v>42803</v>
      </c>
      <c r="H62" s="80" t="s">
        <v>161</v>
      </c>
      <c r="I62" s="87">
        <v>7.9400000000000013</v>
      </c>
      <c r="J62" s="93" t="s">
        <v>165</v>
      </c>
      <c r="K62" s="94">
        <v>4.4999999999999998E-2</v>
      </c>
      <c r="L62" s="94">
        <v>3.2799999999999996E-2</v>
      </c>
      <c r="M62" s="87">
        <v>6859.8399999999992</v>
      </c>
      <c r="N62" s="89">
        <v>111.78</v>
      </c>
      <c r="O62" s="87">
        <v>7.6679299999999984</v>
      </c>
      <c r="P62" s="88">
        <f t="shared" si="0"/>
        <v>4.2466776449934943E-3</v>
      </c>
      <c r="Q62" s="88">
        <f>O62/'סכום נכסי הקרן'!$C$42</f>
        <v>8.8006789494270195E-5</v>
      </c>
    </row>
    <row r="63" spans="2:17" s="138" customFormat="1">
      <c r="B63" s="86" t="s">
        <v>1113</v>
      </c>
      <c r="C63" s="93" t="s">
        <v>1015</v>
      </c>
      <c r="D63" s="80" t="s">
        <v>1057</v>
      </c>
      <c r="E63" s="93"/>
      <c r="F63" s="80" t="s">
        <v>501</v>
      </c>
      <c r="G63" s="106">
        <v>42898</v>
      </c>
      <c r="H63" s="80" t="s">
        <v>161</v>
      </c>
      <c r="I63" s="87">
        <v>7.8199999999999976</v>
      </c>
      <c r="J63" s="93" t="s">
        <v>165</v>
      </c>
      <c r="K63" s="94">
        <v>4.4999999999999998E-2</v>
      </c>
      <c r="L63" s="94">
        <v>3.8599999999999988E-2</v>
      </c>
      <c r="M63" s="87">
        <v>1290.1599999999999</v>
      </c>
      <c r="N63" s="89">
        <v>106.47</v>
      </c>
      <c r="O63" s="87">
        <v>1.3736300000000001</v>
      </c>
      <c r="P63" s="88">
        <f t="shared" si="0"/>
        <v>7.6074818282018944E-4</v>
      </c>
      <c r="Q63" s="88">
        <f>O63/'סכום נכסי הקרן'!$C$42</f>
        <v>1.5765502065487609E-5</v>
      </c>
    </row>
    <row r="64" spans="2:17" s="138" customFormat="1">
      <c r="B64" s="86" t="s">
        <v>1113</v>
      </c>
      <c r="C64" s="93" t="s">
        <v>1015</v>
      </c>
      <c r="D64" s="80" t="s">
        <v>1058</v>
      </c>
      <c r="E64" s="93"/>
      <c r="F64" s="80" t="s">
        <v>501</v>
      </c>
      <c r="G64" s="106">
        <v>42989</v>
      </c>
      <c r="H64" s="80" t="s">
        <v>161</v>
      </c>
      <c r="I64" s="87">
        <v>7.7699999999999978</v>
      </c>
      <c r="J64" s="93" t="s">
        <v>165</v>
      </c>
      <c r="K64" s="94">
        <v>4.4999999999999998E-2</v>
      </c>
      <c r="L64" s="94">
        <v>4.0999999999999988E-2</v>
      </c>
      <c r="M64" s="87">
        <v>1625.7599999999998</v>
      </c>
      <c r="N64" s="89">
        <v>104.99</v>
      </c>
      <c r="O64" s="87">
        <v>1.70689</v>
      </c>
      <c r="P64" s="88">
        <f t="shared" si="0"/>
        <v>9.4531530745102618E-4</v>
      </c>
      <c r="Q64" s="88">
        <f>O64/'סכום נכסי הקרן'!$C$42</f>
        <v>1.9590412134679751E-5</v>
      </c>
    </row>
    <row r="65" spans="2:17" s="138" customFormat="1">
      <c r="B65" s="86" t="s">
        <v>1113</v>
      </c>
      <c r="C65" s="93" t="s">
        <v>1015</v>
      </c>
      <c r="D65" s="80" t="s">
        <v>1059</v>
      </c>
      <c r="E65" s="93"/>
      <c r="F65" s="80" t="s">
        <v>501</v>
      </c>
      <c r="G65" s="106">
        <v>43080</v>
      </c>
      <c r="H65" s="80" t="s">
        <v>161</v>
      </c>
      <c r="I65" s="87">
        <v>7.6400000000000006</v>
      </c>
      <c r="J65" s="93" t="s">
        <v>165</v>
      </c>
      <c r="K65" s="94">
        <v>4.4999999999999998E-2</v>
      </c>
      <c r="L65" s="94">
        <v>4.7299999999999995E-2</v>
      </c>
      <c r="M65" s="87">
        <v>503.71999999999991</v>
      </c>
      <c r="N65" s="89">
        <v>99.49</v>
      </c>
      <c r="O65" s="87">
        <v>0.50114999999999987</v>
      </c>
      <c r="P65" s="88">
        <f t="shared" si="0"/>
        <v>2.7754850419715486E-4</v>
      </c>
      <c r="Q65" s="88">
        <f>O65/'סכום נכסי הקרן'!$C$42</f>
        <v>5.7518264453448989E-6</v>
      </c>
    </row>
    <row r="66" spans="2:17" s="138" customFormat="1">
      <c r="B66" s="86" t="s">
        <v>1113</v>
      </c>
      <c r="C66" s="93" t="s">
        <v>1015</v>
      </c>
      <c r="D66" s="80" t="s">
        <v>1060</v>
      </c>
      <c r="E66" s="93"/>
      <c r="F66" s="80" t="s">
        <v>501</v>
      </c>
      <c r="G66" s="106">
        <v>43171</v>
      </c>
      <c r="H66" s="80" t="s">
        <v>161</v>
      </c>
      <c r="I66" s="87">
        <v>7.6200000000000019</v>
      </c>
      <c r="J66" s="93" t="s">
        <v>165</v>
      </c>
      <c r="K66" s="94">
        <v>4.4999999999999998E-2</v>
      </c>
      <c r="L66" s="94">
        <v>4.8000000000000008E-2</v>
      </c>
      <c r="M66" s="87">
        <v>535.13999999999987</v>
      </c>
      <c r="N66" s="89">
        <v>99.68</v>
      </c>
      <c r="O66" s="87">
        <v>0.53342999999999985</v>
      </c>
      <c r="P66" s="88">
        <f t="shared" si="0"/>
        <v>2.9542591757734872E-4</v>
      </c>
      <c r="Q66" s="88">
        <f>O66/'סכום נכסי הקרן'!$C$42</f>
        <v>6.1223122433210198E-6</v>
      </c>
    </row>
    <row r="67" spans="2:17" s="138" customFormat="1">
      <c r="B67" s="86" t="s">
        <v>1113</v>
      </c>
      <c r="C67" s="93" t="s">
        <v>1015</v>
      </c>
      <c r="D67" s="80" t="s">
        <v>1061</v>
      </c>
      <c r="E67" s="93"/>
      <c r="F67" s="80" t="s">
        <v>501</v>
      </c>
      <c r="G67" s="106">
        <v>41893</v>
      </c>
      <c r="H67" s="80" t="s">
        <v>161</v>
      </c>
      <c r="I67" s="87">
        <v>8.2199999999999989</v>
      </c>
      <c r="J67" s="93" t="s">
        <v>165</v>
      </c>
      <c r="K67" s="94">
        <v>4.4999999999999998E-2</v>
      </c>
      <c r="L67" s="94">
        <v>2.0199999999999999E-2</v>
      </c>
      <c r="M67" s="87">
        <v>996.82999999999981</v>
      </c>
      <c r="N67" s="89">
        <v>121.74</v>
      </c>
      <c r="O67" s="87">
        <v>1.2135400000000001</v>
      </c>
      <c r="P67" s="88">
        <f t="shared" si="0"/>
        <v>6.7208662433086979E-4</v>
      </c>
      <c r="Q67" s="88">
        <f>O67/'סכום נכסי הקרן'!$C$42</f>
        <v>1.3928108279923876E-5</v>
      </c>
    </row>
    <row r="68" spans="2:17" s="138" customFormat="1">
      <c r="B68" s="86" t="s">
        <v>1113</v>
      </c>
      <c r="C68" s="93" t="s">
        <v>1015</v>
      </c>
      <c r="D68" s="80" t="s">
        <v>1062</v>
      </c>
      <c r="E68" s="93"/>
      <c r="F68" s="80" t="s">
        <v>501</v>
      </c>
      <c r="G68" s="106">
        <v>42151</v>
      </c>
      <c r="H68" s="80" t="s">
        <v>161</v>
      </c>
      <c r="I68" s="87">
        <v>8.1800000000000015</v>
      </c>
      <c r="J68" s="93" t="s">
        <v>165</v>
      </c>
      <c r="K68" s="94">
        <v>4.4999999999999998E-2</v>
      </c>
      <c r="L68" s="94">
        <v>2.1700000000000004E-2</v>
      </c>
      <c r="M68" s="87">
        <v>3650.4999999999995</v>
      </c>
      <c r="N68" s="89">
        <v>121.13</v>
      </c>
      <c r="O68" s="87">
        <v>4.4218599999999988</v>
      </c>
      <c r="P68" s="88">
        <f t="shared" si="0"/>
        <v>2.4489287214790605E-3</v>
      </c>
      <c r="Q68" s="88">
        <f>O68/'סכום נכסי הקרן'!$C$42</f>
        <v>5.0750815695126793E-5</v>
      </c>
    </row>
    <row r="69" spans="2:17" s="138" customFormat="1">
      <c r="B69" s="86" t="s">
        <v>1113</v>
      </c>
      <c r="C69" s="93" t="s">
        <v>1015</v>
      </c>
      <c r="D69" s="80" t="s">
        <v>1063</v>
      </c>
      <c r="E69" s="93"/>
      <c r="F69" s="80" t="s">
        <v>501</v>
      </c>
      <c r="G69" s="106">
        <v>42166</v>
      </c>
      <c r="H69" s="80" t="s">
        <v>161</v>
      </c>
      <c r="I69" s="87">
        <v>8.1999999999999993</v>
      </c>
      <c r="J69" s="93" t="s">
        <v>165</v>
      </c>
      <c r="K69" s="94">
        <v>4.4999999999999998E-2</v>
      </c>
      <c r="L69" s="94">
        <v>2.1100000000000004E-2</v>
      </c>
      <c r="M69" s="87">
        <v>3434.7199999999993</v>
      </c>
      <c r="N69" s="89">
        <v>121.74</v>
      </c>
      <c r="O69" s="87">
        <v>4.1814299999999998</v>
      </c>
      <c r="P69" s="88">
        <f t="shared" si="0"/>
        <v>2.3157730058966566E-3</v>
      </c>
      <c r="Q69" s="88">
        <f>O69/'סכום נכסי הקרן'!$C$42</f>
        <v>4.7991339226496111E-5</v>
      </c>
    </row>
    <row r="70" spans="2:17" s="138" customFormat="1">
      <c r="B70" s="86" t="s">
        <v>1113</v>
      </c>
      <c r="C70" s="93" t="s">
        <v>1015</v>
      </c>
      <c r="D70" s="80" t="s">
        <v>1064</v>
      </c>
      <c r="E70" s="93"/>
      <c r="F70" s="80" t="s">
        <v>501</v>
      </c>
      <c r="G70" s="106">
        <v>42257</v>
      </c>
      <c r="H70" s="80" t="s">
        <v>161</v>
      </c>
      <c r="I70" s="87">
        <v>8.1899999999999977</v>
      </c>
      <c r="J70" s="93" t="s">
        <v>165</v>
      </c>
      <c r="K70" s="94">
        <v>4.4999999999999998E-2</v>
      </c>
      <c r="L70" s="94">
        <v>2.1299999999999996E-2</v>
      </c>
      <c r="M70" s="87">
        <v>1825.2499999999998</v>
      </c>
      <c r="N70" s="89">
        <v>120.71</v>
      </c>
      <c r="O70" s="87">
        <v>2.2032600000000002</v>
      </c>
      <c r="P70" s="88">
        <f t="shared" si="0"/>
        <v>1.2202165366804821E-3</v>
      </c>
      <c r="Q70" s="88">
        <f>O70/'סכום נכסי הקרן'!$C$42</f>
        <v>2.5287377300150866E-5</v>
      </c>
    </row>
    <row r="71" spans="2:17" s="138" customFormat="1">
      <c r="B71" s="86" t="s">
        <v>1113</v>
      </c>
      <c r="C71" s="93" t="s">
        <v>1015</v>
      </c>
      <c r="D71" s="80" t="s">
        <v>1065</v>
      </c>
      <c r="E71" s="93"/>
      <c r="F71" s="80" t="s">
        <v>501</v>
      </c>
      <c r="G71" s="106">
        <v>42348</v>
      </c>
      <c r="H71" s="80" t="s">
        <v>161</v>
      </c>
      <c r="I71" s="87">
        <v>8.17</v>
      </c>
      <c r="J71" s="93" t="s">
        <v>165</v>
      </c>
      <c r="K71" s="94">
        <v>4.4999999999999998E-2</v>
      </c>
      <c r="L71" s="94">
        <v>2.2099999999999998E-2</v>
      </c>
      <c r="M71" s="87">
        <v>3160.7199999999993</v>
      </c>
      <c r="N71" s="89">
        <v>120.47</v>
      </c>
      <c r="O71" s="87">
        <v>3.8077199999999993</v>
      </c>
      <c r="P71" s="88">
        <f t="shared" si="0"/>
        <v>2.1088037322190773E-3</v>
      </c>
      <c r="Q71" s="88">
        <f>O71/'סכום נכסי הקרן'!$C$42</f>
        <v>4.370217418431344E-5</v>
      </c>
    </row>
    <row r="72" spans="2:17" s="138" customFormat="1">
      <c r="B72" s="86" t="s">
        <v>1113</v>
      </c>
      <c r="C72" s="93" t="s">
        <v>1015</v>
      </c>
      <c r="D72" s="80" t="s">
        <v>1066</v>
      </c>
      <c r="E72" s="93"/>
      <c r="F72" s="80" t="s">
        <v>501</v>
      </c>
      <c r="G72" s="106">
        <v>42439</v>
      </c>
      <c r="H72" s="80" t="s">
        <v>161</v>
      </c>
      <c r="I72" s="87">
        <v>8.1499999999999986</v>
      </c>
      <c r="J72" s="93" t="s">
        <v>165</v>
      </c>
      <c r="K72" s="94">
        <v>4.4999999999999998E-2</v>
      </c>
      <c r="L72" s="94">
        <v>2.3099999999999996E-2</v>
      </c>
      <c r="M72" s="87">
        <v>3753.9399999999996</v>
      </c>
      <c r="N72" s="89">
        <v>120.78</v>
      </c>
      <c r="O72" s="87">
        <v>4.5340099999999994</v>
      </c>
      <c r="P72" s="88">
        <f t="shared" si="0"/>
        <v>2.5110399950412894E-3</v>
      </c>
      <c r="Q72" s="88">
        <f>O72/'סכום נכסי הקרן'!$C$42</f>
        <v>5.2037989866224141E-5</v>
      </c>
    </row>
    <row r="73" spans="2:17" s="138" customFormat="1">
      <c r="B73" s="86" t="s">
        <v>1113</v>
      </c>
      <c r="C73" s="93" t="s">
        <v>1015</v>
      </c>
      <c r="D73" s="80" t="s">
        <v>1067</v>
      </c>
      <c r="E73" s="93"/>
      <c r="F73" s="80" t="s">
        <v>501</v>
      </c>
      <c r="G73" s="106">
        <v>42549</v>
      </c>
      <c r="H73" s="80" t="s">
        <v>161</v>
      </c>
      <c r="I73" s="87">
        <v>8.07</v>
      </c>
      <c r="J73" s="93" t="s">
        <v>165</v>
      </c>
      <c r="K73" s="94">
        <v>4.4999999999999998E-2</v>
      </c>
      <c r="L73" s="94">
        <v>2.6800000000000001E-2</v>
      </c>
      <c r="M73" s="87">
        <v>2640.4699999999993</v>
      </c>
      <c r="N73" s="89">
        <v>117.01</v>
      </c>
      <c r="O73" s="87">
        <v>3.0896099999999991</v>
      </c>
      <c r="P73" s="88">
        <f t="shared" si="0"/>
        <v>1.7110977432955633E-3</v>
      </c>
      <c r="Q73" s="88">
        <f>O73/'סכום נכסי הקרן'!$C$42</f>
        <v>3.5460242449969175E-5</v>
      </c>
    </row>
    <row r="74" spans="2:17" s="138" customFormat="1">
      <c r="B74" s="86" t="s">
        <v>1113</v>
      </c>
      <c r="C74" s="93" t="s">
        <v>1015</v>
      </c>
      <c r="D74" s="80" t="s">
        <v>1068</v>
      </c>
      <c r="E74" s="93"/>
      <c r="F74" s="80" t="s">
        <v>501</v>
      </c>
      <c r="G74" s="106">
        <v>42604</v>
      </c>
      <c r="H74" s="80" t="s">
        <v>161</v>
      </c>
      <c r="I74" s="87">
        <v>8</v>
      </c>
      <c r="J74" s="93" t="s">
        <v>165</v>
      </c>
      <c r="K74" s="94">
        <v>4.4999999999999998E-2</v>
      </c>
      <c r="L74" s="94">
        <v>2.9999999999999995E-2</v>
      </c>
      <c r="M74" s="87">
        <v>3452.8799999999992</v>
      </c>
      <c r="N74" s="89">
        <v>113.35</v>
      </c>
      <c r="O74" s="87">
        <v>3.9138399999999991</v>
      </c>
      <c r="P74" s="88">
        <f t="shared" si="0"/>
        <v>2.1675754517948569E-3</v>
      </c>
      <c r="Q74" s="88">
        <f>O74/'סכום נכסי הקרן'!$C$42</f>
        <v>4.4920140506532336E-5</v>
      </c>
    </row>
    <row r="75" spans="2:17" s="138" customFormat="1">
      <c r="B75" s="86" t="s">
        <v>1114</v>
      </c>
      <c r="C75" s="93" t="s">
        <v>1023</v>
      </c>
      <c r="D75" s="80">
        <v>22333</v>
      </c>
      <c r="E75" s="93"/>
      <c r="F75" s="80" t="s">
        <v>501</v>
      </c>
      <c r="G75" s="106">
        <v>41639</v>
      </c>
      <c r="H75" s="80" t="s">
        <v>283</v>
      </c>
      <c r="I75" s="87">
        <v>2.64</v>
      </c>
      <c r="J75" s="93" t="s">
        <v>165</v>
      </c>
      <c r="K75" s="94">
        <v>3.7000000000000005E-2</v>
      </c>
      <c r="L75" s="94">
        <v>6.8000000000000005E-3</v>
      </c>
      <c r="M75" s="87">
        <v>57129.779999999992</v>
      </c>
      <c r="N75" s="89">
        <v>110.04</v>
      </c>
      <c r="O75" s="87">
        <v>62.865609999999997</v>
      </c>
      <c r="P75" s="88">
        <f t="shared" ref="P75:P98" si="1">O75/$O$10</f>
        <v>3.4816434243124222E-2</v>
      </c>
      <c r="Q75" s="88">
        <f>O75/'סכום נכסי הקרן'!$C$42</f>
        <v>7.215246495076101E-4</v>
      </c>
    </row>
    <row r="76" spans="2:17" s="138" customFormat="1">
      <c r="B76" s="86" t="s">
        <v>1114</v>
      </c>
      <c r="C76" s="93" t="s">
        <v>1023</v>
      </c>
      <c r="D76" s="80">
        <v>22334</v>
      </c>
      <c r="E76" s="93"/>
      <c r="F76" s="80" t="s">
        <v>501</v>
      </c>
      <c r="G76" s="106">
        <v>42004</v>
      </c>
      <c r="H76" s="80" t="s">
        <v>283</v>
      </c>
      <c r="I76" s="87">
        <v>3.09</v>
      </c>
      <c r="J76" s="93" t="s">
        <v>165</v>
      </c>
      <c r="K76" s="94">
        <v>3.7000000000000005E-2</v>
      </c>
      <c r="L76" s="94">
        <v>8.6999999999999994E-3</v>
      </c>
      <c r="M76" s="87">
        <v>22217.139999999996</v>
      </c>
      <c r="N76" s="89">
        <v>110.84</v>
      </c>
      <c r="O76" s="87">
        <v>24.625479999999996</v>
      </c>
      <c r="P76" s="88">
        <f t="shared" si="1"/>
        <v>1.3638162504513525E-2</v>
      </c>
      <c r="Q76" s="88">
        <f>O76/'סכום נכסי הקרן'!$C$42</f>
        <v>2.8263291847413334E-4</v>
      </c>
    </row>
    <row r="77" spans="2:17" s="138" customFormat="1">
      <c r="B77" s="86" t="s">
        <v>1115</v>
      </c>
      <c r="C77" s="93" t="s">
        <v>1015</v>
      </c>
      <c r="D77" s="80" t="s">
        <v>1069</v>
      </c>
      <c r="E77" s="93"/>
      <c r="F77" s="80" t="s">
        <v>1070</v>
      </c>
      <c r="G77" s="106">
        <v>41339</v>
      </c>
      <c r="H77" s="80" t="s">
        <v>1014</v>
      </c>
      <c r="I77" s="87">
        <v>2.8800000000000008</v>
      </c>
      <c r="J77" s="93" t="s">
        <v>165</v>
      </c>
      <c r="K77" s="94">
        <v>4.7500000000000001E-2</v>
      </c>
      <c r="L77" s="94">
        <v>2.2000000000000001E-3</v>
      </c>
      <c r="M77" s="87">
        <v>78359.749999999985</v>
      </c>
      <c r="N77" s="89">
        <v>118.11</v>
      </c>
      <c r="O77" s="87">
        <v>92.550699999999978</v>
      </c>
      <c r="P77" s="88">
        <f t="shared" si="1"/>
        <v>5.1256726224482928E-2</v>
      </c>
      <c r="Q77" s="88">
        <f>O77/'סכום נכסי הקרן'!$C$42</f>
        <v>1.0622280031830432E-3</v>
      </c>
    </row>
    <row r="78" spans="2:17" s="138" customFormat="1">
      <c r="B78" s="86" t="s">
        <v>1115</v>
      </c>
      <c r="C78" s="93" t="s">
        <v>1015</v>
      </c>
      <c r="D78" s="80" t="s">
        <v>1071</v>
      </c>
      <c r="E78" s="93"/>
      <c r="F78" s="80" t="s">
        <v>1070</v>
      </c>
      <c r="G78" s="106">
        <v>41338</v>
      </c>
      <c r="H78" s="80" t="s">
        <v>1014</v>
      </c>
      <c r="I78" s="87">
        <v>2.89</v>
      </c>
      <c r="J78" s="93" t="s">
        <v>165</v>
      </c>
      <c r="K78" s="94">
        <v>4.4999999999999998E-2</v>
      </c>
      <c r="L78" s="94">
        <v>2.3E-3</v>
      </c>
      <c r="M78" s="87">
        <v>133280.35999999996</v>
      </c>
      <c r="N78" s="89">
        <v>117.17</v>
      </c>
      <c r="O78" s="87">
        <v>156.16458999999998</v>
      </c>
      <c r="P78" s="88">
        <f t="shared" si="1"/>
        <v>8.6487575302927208E-2</v>
      </c>
      <c r="Q78" s="88">
        <f>O78/'סכום נכסי הקרן'!$C$42</f>
        <v>1.792340853214494E-3</v>
      </c>
    </row>
    <row r="79" spans="2:17" s="138" customFormat="1">
      <c r="B79" s="86" t="s">
        <v>1116</v>
      </c>
      <c r="C79" s="93" t="s">
        <v>1023</v>
      </c>
      <c r="D79" s="80" t="s">
        <v>1072</v>
      </c>
      <c r="E79" s="93"/>
      <c r="F79" s="80" t="s">
        <v>539</v>
      </c>
      <c r="G79" s="106">
        <v>42432</v>
      </c>
      <c r="H79" s="80" t="s">
        <v>161</v>
      </c>
      <c r="I79" s="87">
        <v>6.5299999999999994</v>
      </c>
      <c r="J79" s="93" t="s">
        <v>165</v>
      </c>
      <c r="K79" s="94">
        <v>2.5399999999999999E-2</v>
      </c>
      <c r="L79" s="94">
        <v>1.5399999999999999E-2</v>
      </c>
      <c r="M79" s="87">
        <v>20519.559999999998</v>
      </c>
      <c r="N79" s="89">
        <v>108.88</v>
      </c>
      <c r="O79" s="87">
        <v>22.341689999999996</v>
      </c>
      <c r="P79" s="88">
        <f t="shared" si="1"/>
        <v>1.237334658432911E-2</v>
      </c>
      <c r="Q79" s="88">
        <f>O79/'סכום נכסי הקרן'!$C$42</f>
        <v>2.5642127781242677E-4</v>
      </c>
    </row>
    <row r="80" spans="2:17" s="138" customFormat="1">
      <c r="B80" s="86" t="s">
        <v>1117</v>
      </c>
      <c r="C80" s="93" t="s">
        <v>1023</v>
      </c>
      <c r="D80" s="80" t="s">
        <v>1073</v>
      </c>
      <c r="E80" s="93"/>
      <c r="F80" s="80" t="s">
        <v>539</v>
      </c>
      <c r="G80" s="106">
        <v>43072</v>
      </c>
      <c r="H80" s="80" t="s">
        <v>161</v>
      </c>
      <c r="I80" s="87">
        <v>7.42</v>
      </c>
      <c r="J80" s="93" t="s">
        <v>165</v>
      </c>
      <c r="K80" s="94">
        <v>0.04</v>
      </c>
      <c r="L80" s="94">
        <v>3.9100000000000003E-2</v>
      </c>
      <c r="M80" s="87">
        <v>28572.509999999995</v>
      </c>
      <c r="N80" s="89">
        <v>101.44</v>
      </c>
      <c r="O80" s="87">
        <v>28.983959999999996</v>
      </c>
      <c r="P80" s="88">
        <f t="shared" si="1"/>
        <v>1.60519899106259E-2</v>
      </c>
      <c r="Q80" s="88">
        <f>O80/'סכום נכסי הקרן'!$C$42</f>
        <v>3.3265630573444825E-4</v>
      </c>
    </row>
    <row r="81" spans="2:17" s="138" customFormat="1">
      <c r="B81" s="86" t="s">
        <v>1118</v>
      </c>
      <c r="C81" s="93" t="s">
        <v>1015</v>
      </c>
      <c r="D81" s="80" t="s">
        <v>1074</v>
      </c>
      <c r="E81" s="93"/>
      <c r="F81" s="80" t="s">
        <v>539</v>
      </c>
      <c r="G81" s="106">
        <v>42326</v>
      </c>
      <c r="H81" s="80" t="s">
        <v>161</v>
      </c>
      <c r="I81" s="87">
        <v>10.879999999999999</v>
      </c>
      <c r="J81" s="93" t="s">
        <v>165</v>
      </c>
      <c r="K81" s="94">
        <v>3.4000000000000002E-2</v>
      </c>
      <c r="L81" s="94">
        <v>0.02</v>
      </c>
      <c r="M81" s="87">
        <v>597.21999999999991</v>
      </c>
      <c r="N81" s="89">
        <v>116.96</v>
      </c>
      <c r="O81" s="87">
        <v>0.69850999999999985</v>
      </c>
      <c r="P81" s="88">
        <f t="shared" si="1"/>
        <v>3.8685105390951738E-4</v>
      </c>
      <c r="Q81" s="88">
        <f>O81/'סכום נכסי הקרן'!$C$42</f>
        <v>8.016977532351322E-6</v>
      </c>
    </row>
    <row r="82" spans="2:17" s="138" customFormat="1">
      <c r="B82" s="86" t="s">
        <v>1118</v>
      </c>
      <c r="C82" s="93" t="s">
        <v>1015</v>
      </c>
      <c r="D82" s="80" t="s">
        <v>1075</v>
      </c>
      <c r="E82" s="93"/>
      <c r="F82" s="80" t="s">
        <v>539</v>
      </c>
      <c r="G82" s="106">
        <v>42606</v>
      </c>
      <c r="H82" s="80" t="s">
        <v>161</v>
      </c>
      <c r="I82" s="87">
        <v>10.78</v>
      </c>
      <c r="J82" s="93" t="s">
        <v>165</v>
      </c>
      <c r="K82" s="94">
        <v>3.4000000000000002E-2</v>
      </c>
      <c r="L82" s="94">
        <v>2.2499999999999999E-2</v>
      </c>
      <c r="M82" s="87">
        <v>2512.08</v>
      </c>
      <c r="N82" s="89">
        <v>113.86</v>
      </c>
      <c r="O82" s="87">
        <v>2.8602499999999997</v>
      </c>
      <c r="P82" s="88">
        <f t="shared" si="1"/>
        <v>1.5840728507032073E-3</v>
      </c>
      <c r="Q82" s="88">
        <f>O82/'סכום נכסי הקרן'!$C$42</f>
        <v>3.2827819196443681E-5</v>
      </c>
    </row>
    <row r="83" spans="2:17" s="138" customFormat="1">
      <c r="B83" s="86" t="s">
        <v>1118</v>
      </c>
      <c r="C83" s="93" t="s">
        <v>1015</v>
      </c>
      <c r="D83" s="80" t="s">
        <v>1076</v>
      </c>
      <c r="E83" s="93"/>
      <c r="F83" s="80" t="s">
        <v>539</v>
      </c>
      <c r="G83" s="106">
        <v>42648</v>
      </c>
      <c r="H83" s="80" t="s">
        <v>161</v>
      </c>
      <c r="I83" s="87">
        <v>10.799999999999997</v>
      </c>
      <c r="J83" s="93" t="s">
        <v>165</v>
      </c>
      <c r="K83" s="94">
        <v>3.4000000000000002E-2</v>
      </c>
      <c r="L83" s="94">
        <v>2.2099999999999998E-2</v>
      </c>
      <c r="M83" s="87">
        <v>2304.3399999999997</v>
      </c>
      <c r="N83" s="89">
        <v>114.32</v>
      </c>
      <c r="O83" s="87">
        <v>2.6343200000000002</v>
      </c>
      <c r="P83" s="88">
        <f t="shared" si="1"/>
        <v>1.4589475717383003E-3</v>
      </c>
      <c r="Q83" s="88">
        <f>O83/'סכום נכסי הקרן'!$C$42</f>
        <v>3.0234762928266944E-5</v>
      </c>
    </row>
    <row r="84" spans="2:17" s="138" customFormat="1">
      <c r="B84" s="86" t="s">
        <v>1118</v>
      </c>
      <c r="C84" s="93" t="s">
        <v>1015</v>
      </c>
      <c r="D84" s="80" t="s">
        <v>1077</v>
      </c>
      <c r="E84" s="93"/>
      <c r="F84" s="80" t="s">
        <v>539</v>
      </c>
      <c r="G84" s="106">
        <v>42718</v>
      </c>
      <c r="H84" s="80" t="s">
        <v>161</v>
      </c>
      <c r="I84" s="87">
        <v>10.76</v>
      </c>
      <c r="J84" s="93" t="s">
        <v>165</v>
      </c>
      <c r="K84" s="94">
        <v>3.4000000000000002E-2</v>
      </c>
      <c r="L84" s="94">
        <v>2.2900000000000004E-2</v>
      </c>
      <c r="M84" s="87">
        <v>1609.9899999999998</v>
      </c>
      <c r="N84" s="89">
        <v>113.32</v>
      </c>
      <c r="O84" s="87">
        <v>1.8244399999999996</v>
      </c>
      <c r="P84" s="88">
        <f t="shared" si="1"/>
        <v>1.0104172263742538E-3</v>
      </c>
      <c r="Q84" s="88">
        <f>O84/'סכום נכסי הקרן'!$C$42</f>
        <v>2.0939563483877177E-5</v>
      </c>
    </row>
    <row r="85" spans="2:17" s="138" customFormat="1">
      <c r="B85" s="86" t="s">
        <v>1118</v>
      </c>
      <c r="C85" s="93" t="s">
        <v>1015</v>
      </c>
      <c r="D85" s="80" t="s">
        <v>1078</v>
      </c>
      <c r="E85" s="93"/>
      <c r="F85" s="80" t="s">
        <v>539</v>
      </c>
      <c r="G85" s="106">
        <v>42900</v>
      </c>
      <c r="H85" s="80" t="s">
        <v>161</v>
      </c>
      <c r="I85" s="87">
        <v>10.49</v>
      </c>
      <c r="J85" s="93" t="s">
        <v>165</v>
      </c>
      <c r="K85" s="94">
        <v>3.4000000000000002E-2</v>
      </c>
      <c r="L85" s="94">
        <v>2.9800000000000004E-2</v>
      </c>
      <c r="M85" s="87">
        <v>1907.0899999999997</v>
      </c>
      <c r="N85" s="89">
        <v>105.51</v>
      </c>
      <c r="O85" s="87">
        <v>2.0121799999999994</v>
      </c>
      <c r="P85" s="88">
        <f t="shared" si="1"/>
        <v>1.114391996758318E-3</v>
      </c>
      <c r="Q85" s="88">
        <f>O85/'סכום נכסי הקרן'!$C$42</f>
        <v>2.3094303375823801E-5</v>
      </c>
    </row>
    <row r="86" spans="2:17" s="138" customFormat="1">
      <c r="B86" s="86" t="s">
        <v>1118</v>
      </c>
      <c r="C86" s="93" t="s">
        <v>1015</v>
      </c>
      <c r="D86" s="80" t="s">
        <v>1079</v>
      </c>
      <c r="E86" s="93"/>
      <c r="F86" s="80" t="s">
        <v>539</v>
      </c>
      <c r="G86" s="106">
        <v>43075</v>
      </c>
      <c r="H86" s="80" t="s">
        <v>161</v>
      </c>
      <c r="I86" s="87">
        <v>10.34</v>
      </c>
      <c r="J86" s="93" t="s">
        <v>165</v>
      </c>
      <c r="K86" s="94">
        <v>3.4000000000000002E-2</v>
      </c>
      <c r="L86" s="94">
        <v>3.3799999999999997E-2</v>
      </c>
      <c r="M86" s="87">
        <v>1183.3599999999997</v>
      </c>
      <c r="N86" s="89">
        <v>101.4</v>
      </c>
      <c r="O86" s="87">
        <v>1.1999299999999999</v>
      </c>
      <c r="P86" s="88">
        <f t="shared" si="1"/>
        <v>6.6454909037472231E-4</v>
      </c>
      <c r="Q86" s="88">
        <f>O86/'סכום נכסי הקרן'!$C$42</f>
        <v>1.3771902836601228E-5</v>
      </c>
    </row>
    <row r="87" spans="2:17" s="138" customFormat="1">
      <c r="B87" s="86" t="s">
        <v>1118</v>
      </c>
      <c r="C87" s="93" t="s">
        <v>1015</v>
      </c>
      <c r="D87" s="80" t="s">
        <v>1080</v>
      </c>
      <c r="E87" s="93"/>
      <c r="F87" s="80" t="s">
        <v>539</v>
      </c>
      <c r="G87" s="106">
        <v>42326</v>
      </c>
      <c r="H87" s="80" t="s">
        <v>161</v>
      </c>
      <c r="I87" s="87">
        <v>10.85</v>
      </c>
      <c r="J87" s="93" t="s">
        <v>165</v>
      </c>
      <c r="K87" s="94">
        <v>3.4000000000000002E-2</v>
      </c>
      <c r="L87" s="94">
        <v>2.0700000000000003E-2</v>
      </c>
      <c r="M87" s="87">
        <v>1329.2999999999997</v>
      </c>
      <c r="N87" s="89">
        <v>116.08</v>
      </c>
      <c r="O87" s="87">
        <v>1.5430499999999998</v>
      </c>
      <c r="P87" s="88">
        <f t="shared" si="1"/>
        <v>8.5457691190545719E-4</v>
      </c>
      <c r="Q87" s="88">
        <f>O87/'סכום נכסי הקרן'!$C$42</f>
        <v>1.7709978642102058E-5</v>
      </c>
    </row>
    <row r="88" spans="2:17" s="138" customFormat="1">
      <c r="B88" s="86" t="s">
        <v>1118</v>
      </c>
      <c r="C88" s="93" t="s">
        <v>1015</v>
      </c>
      <c r="D88" s="80" t="s">
        <v>1081</v>
      </c>
      <c r="E88" s="93"/>
      <c r="F88" s="80" t="s">
        <v>539</v>
      </c>
      <c r="G88" s="106">
        <v>42606</v>
      </c>
      <c r="H88" s="80" t="s">
        <v>161</v>
      </c>
      <c r="I88" s="87">
        <v>10.78</v>
      </c>
      <c r="J88" s="93" t="s">
        <v>165</v>
      </c>
      <c r="K88" s="94">
        <v>3.4000000000000002E-2</v>
      </c>
      <c r="L88" s="94">
        <v>2.2599999999999999E-2</v>
      </c>
      <c r="M88" s="87">
        <v>5591.4199999999992</v>
      </c>
      <c r="N88" s="89">
        <v>113.74</v>
      </c>
      <c r="O88" s="87">
        <v>6.3596799999999982</v>
      </c>
      <c r="P88" s="88">
        <f t="shared" si="1"/>
        <v>3.5221384239699925E-3</v>
      </c>
      <c r="Q88" s="88">
        <f>O88/'סכום נכסי הקרן'!$C$42</f>
        <v>7.2991670374001881E-5</v>
      </c>
    </row>
    <row r="89" spans="2:17" s="138" customFormat="1">
      <c r="B89" s="86" t="s">
        <v>1118</v>
      </c>
      <c r="C89" s="93" t="s">
        <v>1015</v>
      </c>
      <c r="D89" s="80" t="s">
        <v>1082</v>
      </c>
      <c r="E89" s="93"/>
      <c r="F89" s="80" t="s">
        <v>539</v>
      </c>
      <c r="G89" s="106">
        <v>42648</v>
      </c>
      <c r="H89" s="80" t="s">
        <v>161</v>
      </c>
      <c r="I89" s="87">
        <v>10.780000000000001</v>
      </c>
      <c r="J89" s="93" t="s">
        <v>165</v>
      </c>
      <c r="K89" s="94">
        <v>3.4000000000000002E-2</v>
      </c>
      <c r="L89" s="94">
        <v>2.2400000000000003E-2</v>
      </c>
      <c r="M89" s="87">
        <v>5129.0499999999993</v>
      </c>
      <c r="N89" s="89">
        <v>113.94</v>
      </c>
      <c r="O89" s="87">
        <v>5.8440399999999988</v>
      </c>
      <c r="P89" s="88">
        <f t="shared" si="1"/>
        <v>3.2365650213874906E-3</v>
      </c>
      <c r="Q89" s="88">
        <f>O89/'סכום נכסי הקרן'!$C$42</f>
        <v>6.7073538500755068E-5</v>
      </c>
    </row>
    <row r="90" spans="2:17" s="138" customFormat="1">
      <c r="B90" s="86" t="s">
        <v>1118</v>
      </c>
      <c r="C90" s="93" t="s">
        <v>1015</v>
      </c>
      <c r="D90" s="80" t="s">
        <v>1083</v>
      </c>
      <c r="E90" s="93"/>
      <c r="F90" s="80" t="s">
        <v>539</v>
      </c>
      <c r="G90" s="106">
        <v>42718</v>
      </c>
      <c r="H90" s="80" t="s">
        <v>161</v>
      </c>
      <c r="I90" s="87">
        <v>10.760000000000002</v>
      </c>
      <c r="J90" s="93" t="s">
        <v>165</v>
      </c>
      <c r="K90" s="94">
        <v>3.4000000000000002E-2</v>
      </c>
      <c r="L90" s="94">
        <v>2.29E-2</v>
      </c>
      <c r="M90" s="87">
        <v>3583.5399999999995</v>
      </c>
      <c r="N90" s="89">
        <v>113.34</v>
      </c>
      <c r="O90" s="87">
        <v>4.0615899999999989</v>
      </c>
      <c r="P90" s="88">
        <f t="shared" si="1"/>
        <v>2.249402831811079E-3</v>
      </c>
      <c r="Q90" s="88">
        <f>O90/'סכום נכסי הקרן'!$C$42</f>
        <v>4.6615904962882145E-5</v>
      </c>
    </row>
    <row r="91" spans="2:17" s="138" customFormat="1">
      <c r="B91" s="86" t="s">
        <v>1118</v>
      </c>
      <c r="C91" s="93" t="s">
        <v>1015</v>
      </c>
      <c r="D91" s="80" t="s">
        <v>1084</v>
      </c>
      <c r="E91" s="93"/>
      <c r="F91" s="80" t="s">
        <v>539</v>
      </c>
      <c r="G91" s="106">
        <v>42900</v>
      </c>
      <c r="H91" s="80" t="s">
        <v>161</v>
      </c>
      <c r="I91" s="87">
        <v>10.490000000000002</v>
      </c>
      <c r="J91" s="93" t="s">
        <v>165</v>
      </c>
      <c r="K91" s="94">
        <v>3.4000000000000002E-2</v>
      </c>
      <c r="L91" s="94">
        <v>2.9800000000000004E-2</v>
      </c>
      <c r="M91" s="87">
        <v>4244.829999999999</v>
      </c>
      <c r="N91" s="89">
        <v>105.59</v>
      </c>
      <c r="O91" s="87">
        <v>4.4821199999999992</v>
      </c>
      <c r="P91" s="88">
        <f t="shared" si="1"/>
        <v>2.4823021084149494E-3</v>
      </c>
      <c r="Q91" s="88">
        <f>O91/'סכום נכסי הקרן'!$C$42</f>
        <v>5.1442435093703043E-5</v>
      </c>
    </row>
    <row r="92" spans="2:17" s="138" customFormat="1">
      <c r="B92" s="86" t="s">
        <v>1118</v>
      </c>
      <c r="C92" s="93" t="s">
        <v>1015</v>
      </c>
      <c r="D92" s="80" t="s">
        <v>1085</v>
      </c>
      <c r="E92" s="93"/>
      <c r="F92" s="80" t="s">
        <v>539</v>
      </c>
      <c r="G92" s="106">
        <v>43075</v>
      </c>
      <c r="H92" s="80" t="s">
        <v>161</v>
      </c>
      <c r="I92" s="87">
        <v>10.330000000000002</v>
      </c>
      <c r="J92" s="93" t="s">
        <v>165</v>
      </c>
      <c r="K92" s="94">
        <v>3.4000000000000002E-2</v>
      </c>
      <c r="L92" s="94">
        <v>3.4100000000000012E-2</v>
      </c>
      <c r="M92" s="87">
        <v>2633.9399999999996</v>
      </c>
      <c r="N92" s="89">
        <v>101.08</v>
      </c>
      <c r="O92" s="87">
        <v>2.6623899999999994</v>
      </c>
      <c r="P92" s="88">
        <f t="shared" si="1"/>
        <v>1.4744933893833445E-3</v>
      </c>
      <c r="Q92" s="88">
        <f>O92/'סכום נכסי הקרן'!$C$42</f>
        <v>3.0556929481835388E-5</v>
      </c>
    </row>
    <row r="93" spans="2:17" s="138" customFormat="1">
      <c r="B93" s="86" t="s">
        <v>1119</v>
      </c>
      <c r="C93" s="93" t="s">
        <v>1015</v>
      </c>
      <c r="D93" s="80">
        <v>4180</v>
      </c>
      <c r="E93" s="93"/>
      <c r="F93" s="80" t="s">
        <v>1070</v>
      </c>
      <c r="G93" s="106">
        <v>42082</v>
      </c>
      <c r="H93" s="80" t="s">
        <v>1014</v>
      </c>
      <c r="I93" s="87">
        <v>1.4700000000000002</v>
      </c>
      <c r="J93" s="93" t="s">
        <v>164</v>
      </c>
      <c r="K93" s="94">
        <v>6.3350000000000004E-2</v>
      </c>
      <c r="L93" s="94">
        <v>5.7200000000000001E-2</v>
      </c>
      <c r="M93" s="87">
        <v>2122.37</v>
      </c>
      <c r="N93" s="89">
        <v>101.39</v>
      </c>
      <c r="O93" s="87">
        <v>7.8543299999999991</v>
      </c>
      <c r="P93" s="88">
        <f t="shared" si="1"/>
        <v>4.3499102922694597E-3</v>
      </c>
      <c r="Q93" s="88">
        <f>O93/'סכום נכסי הקרן'!$C$42</f>
        <v>9.0146149864243845E-5</v>
      </c>
    </row>
    <row r="94" spans="2:17" s="138" customFormat="1">
      <c r="B94" s="86" t="s">
        <v>1119</v>
      </c>
      <c r="C94" s="93" t="s">
        <v>1015</v>
      </c>
      <c r="D94" s="80" t="s">
        <v>1086</v>
      </c>
      <c r="E94" s="93"/>
      <c r="F94" s="80" t="s">
        <v>1070</v>
      </c>
      <c r="G94" s="106">
        <v>43229</v>
      </c>
      <c r="H94" s="80" t="s">
        <v>1014</v>
      </c>
      <c r="I94" s="87">
        <v>0.03</v>
      </c>
      <c r="J94" s="93" t="s">
        <v>164</v>
      </c>
      <c r="K94" s="94">
        <v>4.2849999999999999E-2</v>
      </c>
      <c r="L94" s="94">
        <v>4.6499999999999993E-2</v>
      </c>
      <c r="M94" s="87">
        <v>3084.55</v>
      </c>
      <c r="N94" s="89">
        <v>100.22</v>
      </c>
      <c r="O94" s="87">
        <v>11.283349999999999</v>
      </c>
      <c r="P94" s="88">
        <f t="shared" si="1"/>
        <v>6.2489811729681084E-3</v>
      </c>
      <c r="Q94" s="88">
        <f>O94/'סכום נכסי הקרן'!$C$42</f>
        <v>1.2950188750290804E-4</v>
      </c>
    </row>
    <row r="95" spans="2:17" s="138" customFormat="1">
      <c r="B95" s="86" t="s">
        <v>1119</v>
      </c>
      <c r="C95" s="93" t="s">
        <v>1015</v>
      </c>
      <c r="D95" s="80" t="s">
        <v>1087</v>
      </c>
      <c r="E95" s="93"/>
      <c r="F95" s="80" t="s">
        <v>1070</v>
      </c>
      <c r="G95" s="106">
        <v>43241</v>
      </c>
      <c r="H95" s="80" t="s">
        <v>1014</v>
      </c>
      <c r="I95" s="87">
        <v>5.9999999999999991E-2</v>
      </c>
      <c r="J95" s="93" t="s">
        <v>164</v>
      </c>
      <c r="K95" s="94">
        <v>4.2849999999999999E-2</v>
      </c>
      <c r="L95" s="94">
        <v>2.41E-2</v>
      </c>
      <c r="M95" s="87">
        <v>1028.1799999999998</v>
      </c>
      <c r="N95" s="89">
        <v>100.22</v>
      </c>
      <c r="O95" s="87">
        <v>3.7610999999999994</v>
      </c>
      <c r="P95" s="88">
        <f t="shared" si="1"/>
        <v>2.0829844939357863E-3</v>
      </c>
      <c r="Q95" s="88">
        <f>O95/'סכום נכסי הקרן'!$C$42</f>
        <v>4.3167104546715959E-5</v>
      </c>
    </row>
    <row r="96" spans="2:17" s="138" customFormat="1">
      <c r="B96" s="86" t="s">
        <v>1119</v>
      </c>
      <c r="C96" s="93" t="s">
        <v>1015</v>
      </c>
      <c r="D96" s="80">
        <v>4179</v>
      </c>
      <c r="E96" s="93"/>
      <c r="F96" s="80" t="s">
        <v>1070</v>
      </c>
      <c r="G96" s="106">
        <v>42082</v>
      </c>
      <c r="H96" s="80" t="s">
        <v>1014</v>
      </c>
      <c r="I96" s="87">
        <v>1.4899999999999993</v>
      </c>
      <c r="J96" s="93" t="s">
        <v>166</v>
      </c>
      <c r="K96" s="94">
        <v>0</v>
      </c>
      <c r="L96" s="94">
        <v>3.0499999999999992E-2</v>
      </c>
      <c r="M96" s="87">
        <v>2009.8399999999997</v>
      </c>
      <c r="N96" s="89">
        <v>101.43</v>
      </c>
      <c r="O96" s="87">
        <v>8.6743700000000015</v>
      </c>
      <c r="P96" s="88">
        <f t="shared" si="1"/>
        <v>4.8040674814979053E-3</v>
      </c>
      <c r="Q96" s="88">
        <f>O96/'סכום נכסי הקרן'!$C$42</f>
        <v>9.9557958221503442E-5</v>
      </c>
    </row>
    <row r="97" spans="2:17" s="138" customFormat="1">
      <c r="B97" s="86" t="s">
        <v>1120</v>
      </c>
      <c r="C97" s="93" t="s">
        <v>1023</v>
      </c>
      <c r="D97" s="80" t="s">
        <v>1088</v>
      </c>
      <c r="E97" s="93"/>
      <c r="F97" s="80" t="s">
        <v>575</v>
      </c>
      <c r="G97" s="106">
        <v>42372</v>
      </c>
      <c r="H97" s="80" t="s">
        <v>161</v>
      </c>
      <c r="I97" s="87">
        <v>10.45</v>
      </c>
      <c r="J97" s="93" t="s">
        <v>165</v>
      </c>
      <c r="K97" s="94">
        <v>6.7000000000000004E-2</v>
      </c>
      <c r="L97" s="94">
        <v>3.2300000000000002E-2</v>
      </c>
      <c r="M97" s="87">
        <v>19514.89</v>
      </c>
      <c r="N97" s="89">
        <v>142.62</v>
      </c>
      <c r="O97" s="87">
        <v>27.832139999999995</v>
      </c>
      <c r="P97" s="88">
        <f t="shared" si="1"/>
        <v>1.5414085255124818E-2</v>
      </c>
      <c r="Q97" s="88">
        <f>O97/'סכום נכסי הקרן'!$C$42</f>
        <v>3.1943657364569809E-4</v>
      </c>
    </row>
    <row r="98" spans="2:17" s="138" customFormat="1">
      <c r="B98" s="86" t="s">
        <v>1121</v>
      </c>
      <c r="C98" s="93" t="s">
        <v>1015</v>
      </c>
      <c r="D98" s="80" t="s">
        <v>1089</v>
      </c>
      <c r="E98" s="93"/>
      <c r="F98" s="80" t="s">
        <v>1090</v>
      </c>
      <c r="G98" s="106">
        <v>41529</v>
      </c>
      <c r="H98" s="80" t="s">
        <v>1014</v>
      </c>
      <c r="I98" s="87">
        <v>0.27</v>
      </c>
      <c r="J98" s="93" t="s">
        <v>165</v>
      </c>
      <c r="K98" s="94">
        <v>0</v>
      </c>
      <c r="L98" s="94">
        <v>0</v>
      </c>
      <c r="M98" s="87">
        <v>32718.519999999997</v>
      </c>
      <c r="N98" s="89">
        <v>0</v>
      </c>
      <c r="O98" s="87">
        <f>5.07931-5.08</f>
        <v>-6.8999999999963535E-4</v>
      </c>
      <c r="P98" s="88">
        <f t="shared" si="1"/>
        <v>-3.8213801834966713E-7</v>
      </c>
      <c r="Q98" s="88">
        <f>O98/'סכום נכסי הקרן'!$C$42</f>
        <v>-7.9193060905634719E-9</v>
      </c>
    </row>
    <row r="99" spans="2:17" s="138" customFormat="1">
      <c r="B99" s="83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7"/>
      <c r="N99" s="89"/>
      <c r="O99" s="80"/>
      <c r="P99" s="88"/>
      <c r="Q99" s="80"/>
    </row>
    <row r="100" spans="2:17" s="138" customFormat="1">
      <c r="B100" s="99" t="s">
        <v>36</v>
      </c>
      <c r="C100" s="82"/>
      <c r="D100" s="82"/>
      <c r="E100" s="82"/>
      <c r="F100" s="82"/>
      <c r="G100" s="82"/>
      <c r="H100" s="82"/>
      <c r="I100" s="90">
        <v>0.72560870138032207</v>
      </c>
      <c r="J100" s="82"/>
      <c r="K100" s="82"/>
      <c r="L100" s="104">
        <v>1.5292491154327903E-2</v>
      </c>
      <c r="M100" s="90"/>
      <c r="N100" s="92"/>
      <c r="O100" s="90">
        <f>SUM(O101:O102)</f>
        <v>15.863689999999998</v>
      </c>
      <c r="P100" s="91">
        <f t="shared" ref="P100:P102" si="2">O100/$O$10</f>
        <v>8.7856797975603401E-3</v>
      </c>
      <c r="Q100" s="91">
        <f>O100/'סכום נכסי הקרן'!$C$42</f>
        <v>1.820716186027206E-4</v>
      </c>
    </row>
    <row r="101" spans="2:17" s="138" customFormat="1">
      <c r="B101" s="86" t="s">
        <v>1122</v>
      </c>
      <c r="C101" s="93" t="s">
        <v>1023</v>
      </c>
      <c r="D101" s="80">
        <v>4351</v>
      </c>
      <c r="E101" s="93"/>
      <c r="F101" s="80" t="s">
        <v>1070</v>
      </c>
      <c r="G101" s="106">
        <v>42183</v>
      </c>
      <c r="H101" s="80" t="s">
        <v>1014</v>
      </c>
      <c r="I101" s="87">
        <v>0.83</v>
      </c>
      <c r="J101" s="93" t="s">
        <v>165</v>
      </c>
      <c r="K101" s="94">
        <v>3.61E-2</v>
      </c>
      <c r="L101" s="94">
        <v>1.4700000000000001E-2</v>
      </c>
      <c r="M101" s="87">
        <v>11184.379999999997</v>
      </c>
      <c r="N101" s="89">
        <v>101.82</v>
      </c>
      <c r="O101" s="87">
        <v>11.387929999999999</v>
      </c>
      <c r="P101" s="88">
        <f t="shared" si="2"/>
        <v>6.3069000047927893E-3</v>
      </c>
      <c r="Q101" s="88">
        <f>O101/'סכום נכסי הקרן'!$C$42</f>
        <v>1.3070217885211322E-4</v>
      </c>
    </row>
    <row r="102" spans="2:17" s="138" customFormat="1">
      <c r="B102" s="86" t="s">
        <v>1123</v>
      </c>
      <c r="C102" s="93" t="s">
        <v>1023</v>
      </c>
      <c r="D102" s="80">
        <v>3880</v>
      </c>
      <c r="E102" s="93"/>
      <c r="F102" s="80" t="s">
        <v>1091</v>
      </c>
      <c r="G102" s="106">
        <v>41959</v>
      </c>
      <c r="H102" s="80" t="s">
        <v>1014</v>
      </c>
      <c r="I102" s="87">
        <v>0.45999999999999996</v>
      </c>
      <c r="J102" s="93" t="s">
        <v>165</v>
      </c>
      <c r="K102" s="94">
        <v>4.4999999999999998E-2</v>
      </c>
      <c r="L102" s="94">
        <v>1.6799999999999995E-2</v>
      </c>
      <c r="M102" s="87">
        <v>4410.4799999999987</v>
      </c>
      <c r="N102" s="89">
        <v>101.48</v>
      </c>
      <c r="O102" s="87">
        <v>4.4757599999999993</v>
      </c>
      <c r="P102" s="88">
        <f t="shared" si="2"/>
        <v>2.4787797927675504E-3</v>
      </c>
      <c r="Q102" s="88">
        <f>O102/'סכום נכסי הקרן'!$C$42</f>
        <v>5.1369439750607377E-5</v>
      </c>
    </row>
    <row r="103" spans="2:17" s="138" customFormat="1">
      <c r="B103" s="83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7"/>
      <c r="N103" s="89"/>
      <c r="O103" s="80"/>
      <c r="P103" s="88"/>
      <c r="Q103" s="80"/>
    </row>
    <row r="104" spans="2:17" s="138" customFormat="1">
      <c r="B104" s="81" t="s">
        <v>39</v>
      </c>
      <c r="C104" s="82"/>
      <c r="D104" s="82"/>
      <c r="E104" s="82"/>
      <c r="F104" s="82"/>
      <c r="G104" s="82"/>
      <c r="H104" s="82"/>
      <c r="I104" s="90">
        <v>3.7914639848314651</v>
      </c>
      <c r="J104" s="82"/>
      <c r="K104" s="82"/>
      <c r="L104" s="104">
        <v>5.9379997517742505E-2</v>
      </c>
      <c r="M104" s="90"/>
      <c r="N104" s="92"/>
      <c r="O104" s="90">
        <f>O105</f>
        <v>76.220939999999985</v>
      </c>
      <c r="P104" s="91">
        <f t="shared" ref="P104:P110" si="3">O104/$O$10</f>
        <v>4.2212926041107629E-2</v>
      </c>
      <c r="Q104" s="91">
        <f>O104/'סכום נכסי הקרן'!$C$42</f>
        <v>8.7480718024752439E-4</v>
      </c>
    </row>
    <row r="105" spans="2:17" s="138" customFormat="1">
      <c r="B105" s="99" t="s">
        <v>37</v>
      </c>
      <c r="C105" s="82"/>
      <c r="D105" s="82"/>
      <c r="E105" s="82"/>
      <c r="F105" s="82"/>
      <c r="G105" s="82"/>
      <c r="H105" s="82"/>
      <c r="I105" s="90">
        <v>3.7914639848314651</v>
      </c>
      <c r="J105" s="82"/>
      <c r="K105" s="82"/>
      <c r="L105" s="104">
        <v>5.9379997517742505E-2</v>
      </c>
      <c r="M105" s="90"/>
      <c r="N105" s="92"/>
      <c r="O105" s="90">
        <f>SUM(O106:O110)</f>
        <v>76.220939999999985</v>
      </c>
      <c r="P105" s="91">
        <f t="shared" si="3"/>
        <v>4.2212926041107629E-2</v>
      </c>
      <c r="Q105" s="91">
        <f>O105/'סכום נכסי הקרן'!$C$42</f>
        <v>8.7480718024752439E-4</v>
      </c>
    </row>
    <row r="106" spans="2:17" s="138" customFormat="1">
      <c r="B106" s="86" t="s">
        <v>1124</v>
      </c>
      <c r="C106" s="93" t="s">
        <v>1015</v>
      </c>
      <c r="D106" s="80">
        <v>4623</v>
      </c>
      <c r="E106" s="93"/>
      <c r="F106" s="80" t="s">
        <v>966</v>
      </c>
      <c r="G106" s="106">
        <v>42354</v>
      </c>
      <c r="H106" s="80" t="s">
        <v>1092</v>
      </c>
      <c r="I106" s="87">
        <v>5.78</v>
      </c>
      <c r="J106" s="93" t="s">
        <v>164</v>
      </c>
      <c r="K106" s="94">
        <v>5.0199999999999995E-2</v>
      </c>
      <c r="L106" s="94">
        <v>5.2300000000000013E-2</v>
      </c>
      <c r="M106" s="87">
        <v>4374.9999999999991</v>
      </c>
      <c r="N106" s="89">
        <v>101.63</v>
      </c>
      <c r="O106" s="87">
        <v>16.229029999999998</v>
      </c>
      <c r="P106" s="88">
        <f t="shared" si="3"/>
        <v>8.9880135709283701E-3</v>
      </c>
      <c r="Q106" s="88">
        <f>O106/'סכום נכסי הקרן'!$C$42</f>
        <v>1.8626471901884813E-4</v>
      </c>
    </row>
    <row r="107" spans="2:17" s="138" customFormat="1">
      <c r="B107" s="86" t="s">
        <v>1125</v>
      </c>
      <c r="C107" s="93" t="s">
        <v>1015</v>
      </c>
      <c r="D107" s="80" t="s">
        <v>1093</v>
      </c>
      <c r="E107" s="93"/>
      <c r="F107" s="80" t="s">
        <v>950</v>
      </c>
      <c r="G107" s="106">
        <v>43053</v>
      </c>
      <c r="H107" s="80"/>
      <c r="I107" s="87">
        <v>3.2000000000000006</v>
      </c>
      <c r="J107" s="93" t="s">
        <v>164</v>
      </c>
      <c r="K107" s="94">
        <v>5.8434999999999994E-2</v>
      </c>
      <c r="L107" s="94">
        <v>5.9699999999999996E-2</v>
      </c>
      <c r="M107" s="87">
        <v>5466.18</v>
      </c>
      <c r="N107" s="89">
        <v>100.36</v>
      </c>
      <c r="O107" s="87">
        <v>20.023349999999994</v>
      </c>
      <c r="P107" s="88">
        <f t="shared" si="3"/>
        <v>1.1089396072066448E-2</v>
      </c>
      <c r="Q107" s="88">
        <f>O107/'סכום נכסי הקרן'!$C$42</f>
        <v>2.2981309798343166E-4</v>
      </c>
    </row>
    <row r="108" spans="2:17" s="138" customFormat="1">
      <c r="B108" s="86" t="s">
        <v>1125</v>
      </c>
      <c r="C108" s="93" t="s">
        <v>1015</v>
      </c>
      <c r="D108" s="80" t="s">
        <v>1094</v>
      </c>
      <c r="E108" s="93"/>
      <c r="F108" s="80" t="s">
        <v>950</v>
      </c>
      <c r="G108" s="106">
        <v>43051</v>
      </c>
      <c r="H108" s="80"/>
      <c r="I108" s="87">
        <v>3.6</v>
      </c>
      <c r="J108" s="93" t="s">
        <v>164</v>
      </c>
      <c r="K108" s="94">
        <v>8.0935000000000007E-2</v>
      </c>
      <c r="L108" s="94">
        <v>8.1000000000000016E-2</v>
      </c>
      <c r="M108" s="87">
        <v>1822.0699999999997</v>
      </c>
      <c r="N108" s="89">
        <v>101.39</v>
      </c>
      <c r="O108" s="87">
        <v>6.7430099999999982</v>
      </c>
      <c r="P108" s="88">
        <f t="shared" si="3"/>
        <v>3.7344354769758697E-3</v>
      </c>
      <c r="Q108" s="88">
        <f>O108/'סכום נכסי הקרן'!$C$42</f>
        <v>7.7391246611244343E-5</v>
      </c>
    </row>
    <row r="109" spans="2:17" s="138" customFormat="1">
      <c r="B109" s="86" t="s">
        <v>1126</v>
      </c>
      <c r="C109" s="93" t="s">
        <v>1015</v>
      </c>
      <c r="D109" s="80" t="s">
        <v>1095</v>
      </c>
      <c r="E109" s="93"/>
      <c r="F109" s="80" t="s">
        <v>950</v>
      </c>
      <c r="G109" s="106">
        <v>42887</v>
      </c>
      <c r="H109" s="80"/>
      <c r="I109" s="87">
        <v>3.2</v>
      </c>
      <c r="J109" s="93" t="s">
        <v>164</v>
      </c>
      <c r="K109" s="94">
        <v>5.5502999999999997E-2</v>
      </c>
      <c r="L109" s="94">
        <v>5.9000000000000004E-2</v>
      </c>
      <c r="M109" s="87">
        <v>6308.7799999999988</v>
      </c>
      <c r="N109" s="89">
        <v>99.66</v>
      </c>
      <c r="O109" s="87">
        <v>22.948759999999996</v>
      </c>
      <c r="P109" s="88">
        <f t="shared" si="3"/>
        <v>1.2709556043459044E-2</v>
      </c>
      <c r="Q109" s="88">
        <f>O109/'סכום נכסי הקרן'!$C$42</f>
        <v>2.6338877512894983E-4</v>
      </c>
    </row>
    <row r="110" spans="2:17" s="138" customFormat="1">
      <c r="B110" s="86" t="s">
        <v>1126</v>
      </c>
      <c r="C110" s="93" t="s">
        <v>1015</v>
      </c>
      <c r="D110" s="80" t="s">
        <v>1096</v>
      </c>
      <c r="E110" s="93"/>
      <c r="F110" s="80" t="s">
        <v>950</v>
      </c>
      <c r="G110" s="106">
        <v>42887</v>
      </c>
      <c r="H110" s="80"/>
      <c r="I110" s="87">
        <v>3.2499999999999996</v>
      </c>
      <c r="J110" s="93" t="s">
        <v>164</v>
      </c>
      <c r="K110" s="94">
        <v>5.2324999999999997E-2</v>
      </c>
      <c r="L110" s="94">
        <v>5.6599999999999991E-2</v>
      </c>
      <c r="M110" s="87">
        <v>2825.1699999999996</v>
      </c>
      <c r="N110" s="89">
        <v>99.66</v>
      </c>
      <c r="O110" s="87">
        <v>10.276789999999998</v>
      </c>
      <c r="P110" s="88">
        <f t="shared" si="3"/>
        <v>5.691524877677899E-3</v>
      </c>
      <c r="Q110" s="88">
        <f>O110/'סכום נכסי הקרן'!$C$42</f>
        <v>1.179493415050504E-4</v>
      </c>
    </row>
    <row r="114" spans="2:2">
      <c r="B114" s="95" t="s">
        <v>248</v>
      </c>
    </row>
    <row r="115" spans="2:2">
      <c r="B115" s="95" t="s">
        <v>113</v>
      </c>
    </row>
    <row r="116" spans="2:2">
      <c r="B116" s="95" t="s">
        <v>231</v>
      </c>
    </row>
    <row r="117" spans="2:2">
      <c r="B117" s="95" t="s">
        <v>239</v>
      </c>
    </row>
  </sheetData>
  <sheetProtection sheet="1" objects="1" scenarios="1"/>
  <mergeCells count="1">
    <mergeCell ref="B6:Q6"/>
  </mergeCells>
  <phoneticPr fontId="4" type="noConversion"/>
  <conditionalFormatting sqref="B58:B110">
    <cfRule type="cellIs" dxfId="8" priority="8" operator="equal">
      <formula>2958465</formula>
    </cfRule>
    <cfRule type="cellIs" dxfId="7" priority="9" operator="equal">
      <formula>"NR3"</formula>
    </cfRule>
    <cfRule type="cellIs" dxfId="6" priority="10" operator="equal">
      <formula>"דירוג פנימי"</formula>
    </cfRule>
  </conditionalFormatting>
  <conditionalFormatting sqref="B58:B110">
    <cfRule type="cellIs" dxfId="5" priority="7" operator="equal">
      <formula>2958465</formula>
    </cfRule>
  </conditionalFormatting>
  <conditionalFormatting sqref="B11:B43">
    <cfRule type="cellIs" dxfId="4" priority="6" operator="equal">
      <formula>"NR3"</formula>
    </cfRule>
  </conditionalFormatting>
  <dataValidations count="1">
    <dataValidation allowBlank="1" showInputMessage="1" showErrorMessage="1" sqref="D1:Q9 C5:C9 B1:B9 B111:Q1048576 AB53:XFD56 A1:A1048576 R1:XFD52 R57:XFD1048576 R53:Z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180</v>
      </c>
      <c r="C1" s="78" t="s" vm="1">
        <v>249</v>
      </c>
    </row>
    <row r="2" spans="2:64">
      <c r="B2" s="57" t="s">
        <v>179</v>
      </c>
      <c r="C2" s="78" t="s">
        <v>250</v>
      </c>
    </row>
    <row r="3" spans="2:64">
      <c r="B3" s="57" t="s">
        <v>181</v>
      </c>
      <c r="C3" s="78" t="s">
        <v>251</v>
      </c>
    </row>
    <row r="4" spans="2:64">
      <c r="B4" s="57" t="s">
        <v>182</v>
      </c>
      <c r="C4" s="78">
        <v>8602</v>
      </c>
    </row>
    <row r="6" spans="2:64" ht="26.25" customHeight="1">
      <c r="B6" s="158" t="s">
        <v>213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4" s="3" customFormat="1" ht="78.75">
      <c r="B7" s="60" t="s">
        <v>117</v>
      </c>
      <c r="C7" s="61" t="s">
        <v>44</v>
      </c>
      <c r="D7" s="61" t="s">
        <v>118</v>
      </c>
      <c r="E7" s="61" t="s">
        <v>15</v>
      </c>
      <c r="F7" s="61" t="s">
        <v>63</v>
      </c>
      <c r="G7" s="61" t="s">
        <v>18</v>
      </c>
      <c r="H7" s="61" t="s">
        <v>102</v>
      </c>
      <c r="I7" s="61" t="s">
        <v>51</v>
      </c>
      <c r="J7" s="61" t="s">
        <v>19</v>
      </c>
      <c r="K7" s="61" t="s">
        <v>233</v>
      </c>
      <c r="L7" s="61" t="s">
        <v>232</v>
      </c>
      <c r="M7" s="61" t="s">
        <v>111</v>
      </c>
      <c r="N7" s="61" t="s">
        <v>183</v>
      </c>
      <c r="O7" s="63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240</v>
      </c>
      <c r="L8" s="33"/>
      <c r="M8" s="33" t="s">
        <v>236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248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113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231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239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180</v>
      </c>
      <c r="C1" s="78" t="s" vm="1">
        <v>249</v>
      </c>
    </row>
    <row r="2" spans="2:56">
      <c r="B2" s="57" t="s">
        <v>179</v>
      </c>
      <c r="C2" s="78" t="s">
        <v>250</v>
      </c>
    </row>
    <row r="3" spans="2:56">
      <c r="B3" s="57" t="s">
        <v>181</v>
      </c>
      <c r="C3" s="78" t="s">
        <v>251</v>
      </c>
    </row>
    <row r="4" spans="2:56">
      <c r="B4" s="57" t="s">
        <v>182</v>
      </c>
      <c r="C4" s="78">
        <v>8602</v>
      </c>
    </row>
    <row r="6" spans="2:56" ht="26.25" customHeight="1">
      <c r="B6" s="158" t="s">
        <v>214</v>
      </c>
      <c r="C6" s="159"/>
      <c r="D6" s="159"/>
      <c r="E6" s="159"/>
      <c r="F6" s="159"/>
      <c r="G6" s="159"/>
      <c r="H6" s="159"/>
      <c r="I6" s="159"/>
      <c r="J6" s="160"/>
    </row>
    <row r="7" spans="2:56" s="3" customFormat="1" ht="78.75">
      <c r="B7" s="60" t="s">
        <v>117</v>
      </c>
      <c r="C7" s="62" t="s">
        <v>53</v>
      </c>
      <c r="D7" s="62" t="s">
        <v>86</v>
      </c>
      <c r="E7" s="62" t="s">
        <v>54</v>
      </c>
      <c r="F7" s="62" t="s">
        <v>102</v>
      </c>
      <c r="G7" s="62" t="s">
        <v>225</v>
      </c>
      <c r="H7" s="62" t="s">
        <v>183</v>
      </c>
      <c r="I7" s="64" t="s">
        <v>184</v>
      </c>
      <c r="J7" s="77" t="s">
        <v>243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79"/>
      <c r="D11" s="79"/>
      <c r="E11" s="79"/>
      <c r="F11" s="79"/>
      <c r="G11" s="79"/>
      <c r="H11" s="79"/>
      <c r="I11" s="79"/>
      <c r="J11" s="79"/>
    </row>
    <row r="12" spans="2:56">
      <c r="B12" s="116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249</v>
      </c>
    </row>
    <row r="2" spans="2:60">
      <c r="B2" s="57" t="s">
        <v>179</v>
      </c>
      <c r="C2" s="78" t="s">
        <v>250</v>
      </c>
    </row>
    <row r="3" spans="2:60">
      <c r="B3" s="57" t="s">
        <v>181</v>
      </c>
      <c r="C3" s="78" t="s">
        <v>251</v>
      </c>
    </row>
    <row r="4" spans="2:60">
      <c r="B4" s="57" t="s">
        <v>182</v>
      </c>
      <c r="C4" s="78">
        <v>8602</v>
      </c>
    </row>
    <row r="6" spans="2:60" ht="26.25" customHeight="1">
      <c r="B6" s="158" t="s">
        <v>215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66">
      <c r="B7" s="60" t="s">
        <v>117</v>
      </c>
      <c r="C7" s="60" t="s">
        <v>118</v>
      </c>
      <c r="D7" s="60" t="s">
        <v>15</v>
      </c>
      <c r="E7" s="60" t="s">
        <v>16</v>
      </c>
      <c r="F7" s="60" t="s">
        <v>56</v>
      </c>
      <c r="G7" s="60" t="s">
        <v>102</v>
      </c>
      <c r="H7" s="60" t="s">
        <v>52</v>
      </c>
      <c r="I7" s="60" t="s">
        <v>111</v>
      </c>
      <c r="J7" s="60" t="s">
        <v>183</v>
      </c>
      <c r="K7" s="60" t="s">
        <v>184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855468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249</v>
      </c>
    </row>
    <row r="2" spans="2:60">
      <c r="B2" s="57" t="s">
        <v>179</v>
      </c>
      <c r="C2" s="78" t="s">
        <v>250</v>
      </c>
    </row>
    <row r="3" spans="2:60">
      <c r="B3" s="57" t="s">
        <v>181</v>
      </c>
      <c r="C3" s="78" t="s">
        <v>251</v>
      </c>
    </row>
    <row r="4" spans="2:60">
      <c r="B4" s="57" t="s">
        <v>182</v>
      </c>
      <c r="C4" s="78">
        <v>8602</v>
      </c>
    </row>
    <row r="6" spans="2:60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63">
      <c r="B7" s="60" t="s">
        <v>117</v>
      </c>
      <c r="C7" s="62" t="s">
        <v>44</v>
      </c>
      <c r="D7" s="62" t="s">
        <v>15</v>
      </c>
      <c r="E7" s="62" t="s">
        <v>16</v>
      </c>
      <c r="F7" s="62" t="s">
        <v>56</v>
      </c>
      <c r="G7" s="62" t="s">
        <v>102</v>
      </c>
      <c r="H7" s="62" t="s">
        <v>52</v>
      </c>
      <c r="I7" s="62" t="s">
        <v>111</v>
      </c>
      <c r="J7" s="62" t="s">
        <v>183</v>
      </c>
      <c r="K7" s="64" t="s">
        <v>184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55</v>
      </c>
      <c r="C10" s="124"/>
      <c r="D10" s="124"/>
      <c r="E10" s="124"/>
      <c r="F10" s="124"/>
      <c r="G10" s="124"/>
      <c r="H10" s="125">
        <v>0.89619999999999989</v>
      </c>
      <c r="I10" s="126">
        <v>5.4435200000000004</v>
      </c>
      <c r="J10" s="125">
        <f>I10/$I$10</f>
        <v>1</v>
      </c>
      <c r="K10" s="125">
        <f>I10/'סכום נכסי הקרן'!$C$42</f>
        <v>6.2476668246560656E-5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6"/>
    </row>
    <row r="11" spans="2:60" s="96" customFormat="1" ht="21" customHeight="1">
      <c r="B11" s="127" t="s">
        <v>230</v>
      </c>
      <c r="C11" s="124"/>
      <c r="D11" s="124"/>
      <c r="E11" s="124"/>
      <c r="F11" s="124"/>
      <c r="G11" s="124"/>
      <c r="H11" s="125">
        <v>0.89619999999999989</v>
      </c>
      <c r="I11" s="126">
        <v>5.4435200000000004</v>
      </c>
      <c r="J11" s="125">
        <f t="shared" ref="J11:J12" si="0">I11/$I$10</f>
        <v>1</v>
      </c>
      <c r="K11" s="125">
        <f>I11/'סכום נכסי הקרן'!$C$42</f>
        <v>6.2476668246560656E-5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1097</v>
      </c>
      <c r="C12" s="80" t="s">
        <v>1098</v>
      </c>
      <c r="D12" s="80" t="s">
        <v>583</v>
      </c>
      <c r="E12" s="80" t="s">
        <v>283</v>
      </c>
      <c r="F12" s="94">
        <v>6.7750000000000005E-2</v>
      </c>
      <c r="G12" s="93" t="s">
        <v>165</v>
      </c>
      <c r="H12" s="88">
        <v>0.89619999999999989</v>
      </c>
      <c r="I12" s="87">
        <v>5.4435200000000004</v>
      </c>
      <c r="J12" s="88">
        <f t="shared" si="0"/>
        <v>1</v>
      </c>
      <c r="K12" s="88">
        <f>I12/'סכום נכסי הקרן'!$C$42</f>
        <v>6.2476668246560656E-5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0"/>
      <c r="D13" s="80"/>
      <c r="E13" s="80"/>
      <c r="F13" s="80"/>
      <c r="G13" s="80"/>
      <c r="H13" s="88"/>
      <c r="I13" s="80"/>
      <c r="J13" s="88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07"/>
  <sheetViews>
    <sheetView rightToLeft="1" workbookViewId="0">
      <selection activeCell="B12" sqref="B12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7" t="s">
        <v>180</v>
      </c>
      <c r="C1" s="78" t="s" vm="1">
        <v>249</v>
      </c>
    </row>
    <row r="2" spans="2:39">
      <c r="B2" s="57" t="s">
        <v>179</v>
      </c>
      <c r="C2" s="78" t="s">
        <v>250</v>
      </c>
    </row>
    <row r="3" spans="2:39">
      <c r="B3" s="57" t="s">
        <v>181</v>
      </c>
      <c r="C3" s="78" t="s">
        <v>251</v>
      </c>
    </row>
    <row r="4" spans="2:39">
      <c r="B4" s="57" t="s">
        <v>182</v>
      </c>
      <c r="C4" s="78">
        <v>8602</v>
      </c>
    </row>
    <row r="6" spans="2:39" ht="26.25" customHeight="1">
      <c r="B6" s="158" t="s">
        <v>217</v>
      </c>
      <c r="C6" s="159"/>
      <c r="D6" s="160"/>
    </row>
    <row r="7" spans="2:39" s="3" customFormat="1" ht="33">
      <c r="B7" s="60" t="s">
        <v>117</v>
      </c>
      <c r="C7" s="65" t="s">
        <v>108</v>
      </c>
      <c r="D7" s="66" t="s">
        <v>107</v>
      </c>
    </row>
    <row r="8" spans="2:39" s="3" customFormat="1">
      <c r="B8" s="16"/>
      <c r="C8" s="33" t="s">
        <v>236</v>
      </c>
      <c r="D8" s="18" t="s">
        <v>22</v>
      </c>
    </row>
    <row r="9" spans="2:39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</row>
    <row r="10" spans="2:39" s="4" customFormat="1" ht="18" customHeight="1">
      <c r="B10" s="131" t="s">
        <v>1099</v>
      </c>
      <c r="C10" s="132">
        <f>C11</f>
        <v>62.749475248127425</v>
      </c>
      <c r="D10" s="79"/>
      <c r="E10" s="3"/>
      <c r="F10" s="3"/>
      <c r="G10" s="3"/>
      <c r="H10" s="3"/>
      <c r="I10" s="3"/>
    </row>
    <row r="11" spans="2:39">
      <c r="B11" s="131" t="s">
        <v>26</v>
      </c>
      <c r="C11" s="132">
        <f>SUM(C12:C49)</f>
        <v>62.749475248127425</v>
      </c>
      <c r="D11" s="79"/>
    </row>
    <row r="12" spans="2:39">
      <c r="B12" s="143" t="s">
        <v>1127</v>
      </c>
      <c r="C12" s="133">
        <v>27.559639999999998</v>
      </c>
      <c r="D12" s="134">
        <v>43830</v>
      </c>
    </row>
    <row r="13" spans="2:39">
      <c r="B13" s="142" t="s">
        <v>1128</v>
      </c>
      <c r="C13" s="133">
        <v>1.6862999999999999</v>
      </c>
      <c r="D13" s="134">
        <v>43948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2:39">
      <c r="B14" s="142" t="s">
        <v>1129</v>
      </c>
      <c r="C14" s="133">
        <v>10.869431900025003</v>
      </c>
      <c r="D14" s="134">
        <v>44739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2:39">
      <c r="B15" s="142" t="s">
        <v>1130</v>
      </c>
      <c r="C15" s="133">
        <v>12.509540000000001</v>
      </c>
      <c r="D15" s="134">
        <v>43908</v>
      </c>
    </row>
    <row r="16" spans="2:39">
      <c r="B16" s="142" t="s">
        <v>1131</v>
      </c>
      <c r="C16" s="133">
        <v>10.124563348102427</v>
      </c>
      <c r="D16" s="134">
        <v>44926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</sheetData>
  <sheetProtection sheet="1" objects="1" scenarios="1"/>
  <mergeCells count="1">
    <mergeCell ref="B6:D6"/>
  </mergeCells>
  <phoneticPr fontId="4" type="noConversion"/>
  <conditionalFormatting sqref="B13">
    <cfRule type="cellIs" dxfId="3" priority="4" operator="equal">
      <formula>"NR3"</formula>
    </cfRule>
  </conditionalFormatting>
  <conditionalFormatting sqref="B15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Z26:XFD27 C5:C11 A1:B11 A12:C1048576 D1:XFD25 D26:X27 D28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249</v>
      </c>
    </row>
    <row r="2" spans="2:18">
      <c r="B2" s="57" t="s">
        <v>179</v>
      </c>
      <c r="C2" s="78" t="s">
        <v>250</v>
      </c>
    </row>
    <row r="3" spans="2:18">
      <c r="B3" s="57" t="s">
        <v>181</v>
      </c>
      <c r="C3" s="78" t="s">
        <v>251</v>
      </c>
    </row>
    <row r="4" spans="2:18">
      <c r="B4" s="57" t="s">
        <v>182</v>
      </c>
      <c r="C4" s="78">
        <v>8602</v>
      </c>
    </row>
    <row r="6" spans="2:18" ht="26.25" customHeight="1">
      <c r="B6" s="158" t="s">
        <v>220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117</v>
      </c>
      <c r="C7" s="31" t="s">
        <v>44</v>
      </c>
      <c r="D7" s="31" t="s">
        <v>62</v>
      </c>
      <c r="E7" s="31" t="s">
        <v>15</v>
      </c>
      <c r="F7" s="31" t="s">
        <v>63</v>
      </c>
      <c r="G7" s="31" t="s">
        <v>103</v>
      </c>
      <c r="H7" s="31" t="s">
        <v>18</v>
      </c>
      <c r="I7" s="31" t="s">
        <v>102</v>
      </c>
      <c r="J7" s="31" t="s">
        <v>17</v>
      </c>
      <c r="K7" s="31" t="s">
        <v>218</v>
      </c>
      <c r="L7" s="31" t="s">
        <v>238</v>
      </c>
      <c r="M7" s="31" t="s">
        <v>219</v>
      </c>
      <c r="N7" s="31" t="s">
        <v>58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248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180</v>
      </c>
      <c r="C1" s="78" t="s" vm="1">
        <v>249</v>
      </c>
    </row>
    <row r="2" spans="2:13">
      <c r="B2" s="57" t="s">
        <v>179</v>
      </c>
      <c r="C2" s="78" t="s">
        <v>250</v>
      </c>
    </row>
    <row r="3" spans="2:13">
      <c r="B3" s="57" t="s">
        <v>181</v>
      </c>
      <c r="C3" s="78" t="s">
        <v>251</v>
      </c>
    </row>
    <row r="4" spans="2:13">
      <c r="B4" s="57" t="s">
        <v>182</v>
      </c>
      <c r="C4" s="78">
        <v>8602</v>
      </c>
    </row>
    <row r="6" spans="2:13" ht="26.25" customHeight="1">
      <c r="B6" s="147" t="s">
        <v>209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2:13" s="3" customFormat="1" ht="63">
      <c r="B7" s="13" t="s">
        <v>116</v>
      </c>
      <c r="C7" s="14" t="s">
        <v>44</v>
      </c>
      <c r="D7" s="14" t="s">
        <v>118</v>
      </c>
      <c r="E7" s="14" t="s">
        <v>15</v>
      </c>
      <c r="F7" s="14" t="s">
        <v>63</v>
      </c>
      <c r="G7" s="14" t="s">
        <v>102</v>
      </c>
      <c r="H7" s="14" t="s">
        <v>17</v>
      </c>
      <c r="I7" s="14" t="s">
        <v>19</v>
      </c>
      <c r="J7" s="14" t="s">
        <v>61</v>
      </c>
      <c r="K7" s="14" t="s">
        <v>183</v>
      </c>
      <c r="L7" s="14" t="s">
        <v>184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236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6" customFormat="1" ht="18" customHeight="1">
      <c r="B10" s="123" t="s">
        <v>43</v>
      </c>
      <c r="C10" s="124"/>
      <c r="D10" s="124"/>
      <c r="E10" s="124"/>
      <c r="F10" s="124"/>
      <c r="G10" s="124"/>
      <c r="H10" s="124"/>
      <c r="I10" s="124"/>
      <c r="J10" s="126">
        <f>J11</f>
        <v>2351.38544</v>
      </c>
      <c r="K10" s="125">
        <f>J10/$J$10</f>
        <v>1</v>
      </c>
      <c r="L10" s="125">
        <f>J10/'סכום נכסי הקרן'!$C$42</f>
        <v>2.6987450777194361E-2</v>
      </c>
    </row>
    <row r="11" spans="2:13" s="137" customFormat="1">
      <c r="B11" s="127" t="s">
        <v>230</v>
      </c>
      <c r="C11" s="124"/>
      <c r="D11" s="124"/>
      <c r="E11" s="124"/>
      <c r="F11" s="124"/>
      <c r="G11" s="124"/>
      <c r="H11" s="124"/>
      <c r="I11" s="124"/>
      <c r="J11" s="126">
        <f>J12+J17</f>
        <v>2351.38544</v>
      </c>
      <c r="K11" s="125">
        <f t="shared" ref="K11:K15" si="0">J11/$J$10</f>
        <v>1</v>
      </c>
      <c r="L11" s="125">
        <f>J11/'סכום נכסי הקרן'!$C$42</f>
        <v>2.6987450777194361E-2</v>
      </c>
    </row>
    <row r="12" spans="2:13" s="138" customFormat="1">
      <c r="B12" s="99" t="s">
        <v>41</v>
      </c>
      <c r="C12" s="82"/>
      <c r="D12" s="82"/>
      <c r="E12" s="82"/>
      <c r="F12" s="82"/>
      <c r="G12" s="82"/>
      <c r="H12" s="82"/>
      <c r="I12" s="82"/>
      <c r="J12" s="90">
        <f>SUM(J13:J15)</f>
        <v>1484.83015</v>
      </c>
      <c r="K12" s="91">
        <f t="shared" si="0"/>
        <v>0.63147033435743316</v>
      </c>
      <c r="L12" s="91">
        <f>J12/'סכום נכסי הקרן'!$C$42</f>
        <v>1.7041774565729691E-2</v>
      </c>
    </row>
    <row r="13" spans="2:13" s="138" customFormat="1">
      <c r="B13" s="86" t="s">
        <v>998</v>
      </c>
      <c r="C13" s="80" t="s">
        <v>999</v>
      </c>
      <c r="D13" s="93">
        <v>12</v>
      </c>
      <c r="E13" s="80" t="s">
        <v>282</v>
      </c>
      <c r="F13" s="80" t="s">
        <v>283</v>
      </c>
      <c r="G13" s="93" t="s">
        <v>165</v>
      </c>
      <c r="H13" s="94">
        <v>0</v>
      </c>
      <c r="I13" s="94">
        <v>0</v>
      </c>
      <c r="J13" s="87">
        <v>229.16499999999999</v>
      </c>
      <c r="K13" s="88">
        <f t="shared" si="0"/>
        <v>9.7459564094264359E-2</v>
      </c>
      <c r="L13" s="88">
        <f>J13/'סכום נכסי הקרן'!$C$42</f>
        <v>2.6301851887607784E-3</v>
      </c>
    </row>
    <row r="14" spans="2:13" s="138" customFormat="1">
      <c r="B14" s="86" t="s">
        <v>1000</v>
      </c>
      <c r="C14" s="80" t="s">
        <v>1001</v>
      </c>
      <c r="D14" s="93">
        <v>10</v>
      </c>
      <c r="E14" s="80" t="s">
        <v>282</v>
      </c>
      <c r="F14" s="80" t="s">
        <v>283</v>
      </c>
      <c r="G14" s="93" t="s">
        <v>165</v>
      </c>
      <c r="H14" s="94">
        <v>0</v>
      </c>
      <c r="I14" s="94">
        <v>0</v>
      </c>
      <c r="J14" s="87">
        <v>1203.0150000000001</v>
      </c>
      <c r="K14" s="88">
        <f t="shared" si="0"/>
        <v>0.51161965177431734</v>
      </c>
      <c r="L14" s="88">
        <f>J14/'סכום נכסי הקרן'!$C$42</f>
        <v>1.3807310168904711E-2</v>
      </c>
    </row>
    <row r="15" spans="2:13" s="138" customFormat="1">
      <c r="B15" s="86" t="s">
        <v>1002</v>
      </c>
      <c r="C15" s="80" t="s">
        <v>1003</v>
      </c>
      <c r="D15" s="93">
        <v>26</v>
      </c>
      <c r="E15" s="80" t="s">
        <v>315</v>
      </c>
      <c r="F15" s="80" t="s">
        <v>283</v>
      </c>
      <c r="G15" s="93" t="s">
        <v>165</v>
      </c>
      <c r="H15" s="94">
        <v>0</v>
      </c>
      <c r="I15" s="94">
        <v>0</v>
      </c>
      <c r="J15" s="87">
        <v>52.650149999999996</v>
      </c>
      <c r="K15" s="88">
        <f t="shared" si="0"/>
        <v>2.2391118488851405E-2</v>
      </c>
      <c r="L15" s="88">
        <f>J15/'סכום נכסי הקרן'!$C$42</f>
        <v>6.0427920806420388E-4</v>
      </c>
    </row>
    <row r="16" spans="2:13" s="138" customFormat="1">
      <c r="B16" s="83"/>
      <c r="C16" s="80"/>
      <c r="D16" s="80"/>
      <c r="E16" s="80"/>
      <c r="F16" s="80"/>
      <c r="G16" s="80"/>
      <c r="H16" s="80"/>
      <c r="I16" s="80"/>
      <c r="J16" s="80"/>
      <c r="K16" s="88"/>
      <c r="L16" s="80"/>
    </row>
    <row r="17" spans="2:12" s="138" customFormat="1">
      <c r="B17" s="99" t="s">
        <v>42</v>
      </c>
      <c r="C17" s="82"/>
      <c r="D17" s="82"/>
      <c r="E17" s="82"/>
      <c r="F17" s="82"/>
      <c r="G17" s="82"/>
      <c r="H17" s="82"/>
      <c r="I17" s="82"/>
      <c r="J17" s="90">
        <f>SUM(J18:J27)</f>
        <v>866.5552899999999</v>
      </c>
      <c r="K17" s="91">
        <f t="shared" ref="K17:K27" si="1">J17/$J$10</f>
        <v>0.36852966564256684</v>
      </c>
      <c r="L17" s="91">
        <f>J17/'סכום נכסי הקרן'!$C$42</f>
        <v>9.9456762114646692E-3</v>
      </c>
    </row>
    <row r="18" spans="2:12" s="138" customFormat="1">
      <c r="B18" s="86" t="s">
        <v>1004</v>
      </c>
      <c r="C18" s="80" t="s">
        <v>1005</v>
      </c>
      <c r="D18" s="93">
        <v>95</v>
      </c>
      <c r="E18" s="80" t="s">
        <v>950</v>
      </c>
      <c r="F18" s="80"/>
      <c r="G18" s="93" t="s">
        <v>164</v>
      </c>
      <c r="H18" s="94">
        <v>0</v>
      </c>
      <c r="I18" s="94">
        <v>0</v>
      </c>
      <c r="J18" s="87">
        <v>-4.5299999999999993E-3</v>
      </c>
      <c r="K18" s="88">
        <f t="shared" si="1"/>
        <v>-1.9265237944145809E-6</v>
      </c>
      <c r="L18" s="88">
        <f>J18/'סכום נכסי הקרן'!$C$42</f>
        <v>-5.1991966072857217E-8</v>
      </c>
    </row>
    <row r="19" spans="2:12" s="138" customFormat="1">
      <c r="B19" s="86" t="s">
        <v>998</v>
      </c>
      <c r="C19" s="80" t="s">
        <v>1006</v>
      </c>
      <c r="D19" s="93">
        <v>12</v>
      </c>
      <c r="E19" s="80" t="s">
        <v>282</v>
      </c>
      <c r="F19" s="80" t="s">
        <v>283</v>
      </c>
      <c r="G19" s="93" t="s">
        <v>166</v>
      </c>
      <c r="H19" s="94">
        <v>0</v>
      </c>
      <c r="I19" s="94">
        <v>0</v>
      </c>
      <c r="J19" s="87">
        <v>8.1661799999999989</v>
      </c>
      <c r="K19" s="88">
        <f t="shared" si="1"/>
        <v>3.4729227548504337E-3</v>
      </c>
      <c r="L19" s="88">
        <f>J19/'סכום נכסי הקרן'!$C$42</f>
        <v>9.3725331899524318E-5</v>
      </c>
    </row>
    <row r="20" spans="2:12" s="138" customFormat="1">
      <c r="B20" s="86" t="s">
        <v>998</v>
      </c>
      <c r="C20" s="80" t="s">
        <v>1007</v>
      </c>
      <c r="D20" s="93">
        <v>12</v>
      </c>
      <c r="E20" s="80" t="s">
        <v>282</v>
      </c>
      <c r="F20" s="80" t="s">
        <v>283</v>
      </c>
      <c r="G20" s="93" t="s">
        <v>164</v>
      </c>
      <c r="H20" s="94">
        <v>0</v>
      </c>
      <c r="I20" s="94">
        <v>0</v>
      </c>
      <c r="J20" s="87">
        <v>102.29576999999998</v>
      </c>
      <c r="K20" s="88">
        <f t="shared" si="1"/>
        <v>4.3504466881448399E-2</v>
      </c>
      <c r="L20" s="88">
        <f>J20/'סכום נכסי הקרן'!$C$42</f>
        <v>1.1740746585511711E-3</v>
      </c>
    </row>
    <row r="21" spans="2:12" s="138" customFormat="1">
      <c r="B21" s="86" t="s">
        <v>998</v>
      </c>
      <c r="C21" s="80">
        <v>31226250</v>
      </c>
      <c r="D21" s="93">
        <v>12</v>
      </c>
      <c r="E21" s="80" t="s">
        <v>282</v>
      </c>
      <c r="F21" s="80" t="s">
        <v>283</v>
      </c>
      <c r="G21" s="93" t="s">
        <v>168</v>
      </c>
      <c r="H21" s="94">
        <v>0</v>
      </c>
      <c r="I21" s="94">
        <v>0</v>
      </c>
      <c r="J21" s="87">
        <v>5.1754599999999993</v>
      </c>
      <c r="K21" s="88">
        <f t="shared" ref="K21" si="2">J21/$J$10</f>
        <v>2.2010257918412554E-3</v>
      </c>
      <c r="L21" s="88">
        <f>J21/'סכום נכסי הקרן'!$C$42</f>
        <v>5.9400075216651132E-5</v>
      </c>
    </row>
    <row r="22" spans="2:12" s="138" customFormat="1">
      <c r="B22" s="86" t="s">
        <v>1000</v>
      </c>
      <c r="C22" s="80" t="s">
        <v>1008</v>
      </c>
      <c r="D22" s="93">
        <v>10</v>
      </c>
      <c r="E22" s="80" t="s">
        <v>282</v>
      </c>
      <c r="F22" s="80" t="s">
        <v>283</v>
      </c>
      <c r="G22" s="93" t="s">
        <v>167</v>
      </c>
      <c r="H22" s="94">
        <v>0</v>
      </c>
      <c r="I22" s="94">
        <v>0</v>
      </c>
      <c r="J22" s="87">
        <v>0.12494999999999999</v>
      </c>
      <c r="K22" s="88">
        <f t="shared" si="1"/>
        <v>5.3138884792958482E-5</v>
      </c>
      <c r="L22" s="88">
        <f>J22/'סכום נכסי הקרן'!$C$42</f>
        <v>1.4340830377049689E-6</v>
      </c>
    </row>
    <row r="23" spans="2:12" s="138" customFormat="1">
      <c r="B23" s="86" t="s">
        <v>1000</v>
      </c>
      <c r="C23" s="80" t="s">
        <v>1009</v>
      </c>
      <c r="D23" s="93">
        <v>10</v>
      </c>
      <c r="E23" s="80" t="s">
        <v>282</v>
      </c>
      <c r="F23" s="80" t="s">
        <v>283</v>
      </c>
      <c r="G23" s="93" t="s">
        <v>164</v>
      </c>
      <c r="H23" s="94">
        <v>0</v>
      </c>
      <c r="I23" s="94">
        <v>0</v>
      </c>
      <c r="J23" s="87">
        <v>732.87</v>
      </c>
      <c r="K23" s="88">
        <f t="shared" si="1"/>
        <v>0.3116758263162504</v>
      </c>
      <c r="L23" s="88">
        <f>J23/'סכום נכסי הקרן'!$C$42</f>
        <v>8.4113360211511869E-3</v>
      </c>
    </row>
    <row r="24" spans="2:12" s="138" customFormat="1">
      <c r="B24" s="86" t="s">
        <v>1002</v>
      </c>
      <c r="C24" s="80" t="s">
        <v>1010</v>
      </c>
      <c r="D24" s="93">
        <v>26</v>
      </c>
      <c r="E24" s="80" t="s">
        <v>315</v>
      </c>
      <c r="F24" s="80" t="s">
        <v>283</v>
      </c>
      <c r="G24" s="93" t="s">
        <v>174</v>
      </c>
      <c r="H24" s="94">
        <v>0</v>
      </c>
      <c r="I24" s="94">
        <v>0</v>
      </c>
      <c r="J24" s="87">
        <v>0.73149999999999993</v>
      </c>
      <c r="K24" s="88">
        <f t="shared" si="1"/>
        <v>3.1109319108482697E-4</v>
      </c>
      <c r="L24" s="88">
        <f>J24/'סכום נכסי הקרן'!$C$42</f>
        <v>8.3956121815220871E-6</v>
      </c>
    </row>
    <row r="25" spans="2:12" s="138" customFormat="1">
      <c r="B25" s="86" t="s">
        <v>1002</v>
      </c>
      <c r="C25" s="80" t="s">
        <v>1011</v>
      </c>
      <c r="D25" s="93">
        <v>26</v>
      </c>
      <c r="E25" s="80" t="s">
        <v>315</v>
      </c>
      <c r="F25" s="80" t="s">
        <v>283</v>
      </c>
      <c r="G25" s="93" t="s">
        <v>164</v>
      </c>
      <c r="H25" s="94">
        <v>0</v>
      </c>
      <c r="I25" s="94">
        <v>0</v>
      </c>
      <c r="J25" s="87">
        <v>4.8004999999999987</v>
      </c>
      <c r="K25" s="88">
        <f t="shared" si="1"/>
        <v>2.0415623565313897E-3</v>
      </c>
      <c r="L25" s="88">
        <f>J25/'סכום נכסי הקרן'!$C$42</f>
        <v>5.5096563605463802E-5</v>
      </c>
    </row>
    <row r="26" spans="2:12" s="138" customFormat="1">
      <c r="B26" s="86" t="s">
        <v>1002</v>
      </c>
      <c r="C26" s="80" t="s">
        <v>1012</v>
      </c>
      <c r="D26" s="93">
        <v>26</v>
      </c>
      <c r="E26" s="80" t="s">
        <v>315</v>
      </c>
      <c r="F26" s="80" t="s">
        <v>283</v>
      </c>
      <c r="G26" s="93" t="s">
        <v>173</v>
      </c>
      <c r="H26" s="94">
        <v>0</v>
      </c>
      <c r="I26" s="94">
        <v>0</v>
      </c>
      <c r="J26" s="87">
        <v>5.0254599999999989</v>
      </c>
      <c r="K26" s="88">
        <f t="shared" si="1"/>
        <v>2.1372336132182562E-3</v>
      </c>
      <c r="L26" s="88">
        <f>J26/'סכום נכסי הקרן'!$C$42</f>
        <v>5.7678486936092941E-5</v>
      </c>
    </row>
    <row r="27" spans="2:12" s="138" customFormat="1">
      <c r="B27" s="86" t="s">
        <v>1002</v>
      </c>
      <c r="C27" s="80" t="s">
        <v>1013</v>
      </c>
      <c r="D27" s="93">
        <v>26</v>
      </c>
      <c r="E27" s="80" t="s">
        <v>315</v>
      </c>
      <c r="F27" s="80" t="s">
        <v>283</v>
      </c>
      <c r="G27" s="93" t="s">
        <v>166</v>
      </c>
      <c r="H27" s="94">
        <v>0</v>
      </c>
      <c r="I27" s="94">
        <v>0</v>
      </c>
      <c r="J27" s="87">
        <v>7.37</v>
      </c>
      <c r="K27" s="88">
        <f t="shared" si="1"/>
        <v>3.1343223763433698E-3</v>
      </c>
      <c r="L27" s="88">
        <f>J27/'סכום נכסי הקרן'!$C$42</f>
        <v>8.4587370851425545E-5</v>
      </c>
    </row>
    <row r="28" spans="2:12" s="138" customFormat="1">
      <c r="B28" s="83"/>
      <c r="C28" s="80"/>
      <c r="D28" s="80"/>
      <c r="E28" s="80"/>
      <c r="F28" s="80"/>
      <c r="G28" s="80"/>
      <c r="H28" s="80"/>
      <c r="I28" s="80"/>
      <c r="J28" s="80"/>
      <c r="K28" s="88"/>
      <c r="L28" s="80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95" t="s">
        <v>248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116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</row>
    <row r="127" spans="2:12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249</v>
      </c>
    </row>
    <row r="2" spans="2:18">
      <c r="B2" s="57" t="s">
        <v>179</v>
      </c>
      <c r="C2" s="78" t="s">
        <v>250</v>
      </c>
    </row>
    <row r="3" spans="2:18">
      <c r="B3" s="57" t="s">
        <v>181</v>
      </c>
      <c r="C3" s="78" t="s">
        <v>251</v>
      </c>
    </row>
    <row r="4" spans="2:18">
      <c r="B4" s="57" t="s">
        <v>182</v>
      </c>
      <c r="C4" s="78">
        <v>8602</v>
      </c>
    </row>
    <row r="6" spans="2:18" ht="26.25" customHeight="1">
      <c r="B6" s="158" t="s">
        <v>221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117</v>
      </c>
      <c r="C7" s="31" t="s">
        <v>44</v>
      </c>
      <c r="D7" s="31" t="s">
        <v>62</v>
      </c>
      <c r="E7" s="31" t="s">
        <v>15</v>
      </c>
      <c r="F7" s="31" t="s">
        <v>63</v>
      </c>
      <c r="G7" s="31" t="s">
        <v>103</v>
      </c>
      <c r="H7" s="31" t="s">
        <v>18</v>
      </c>
      <c r="I7" s="31" t="s">
        <v>102</v>
      </c>
      <c r="J7" s="31" t="s">
        <v>17</v>
      </c>
      <c r="K7" s="31" t="s">
        <v>218</v>
      </c>
      <c r="L7" s="31" t="s">
        <v>233</v>
      </c>
      <c r="M7" s="31" t="s">
        <v>219</v>
      </c>
      <c r="N7" s="31" t="s">
        <v>58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248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249</v>
      </c>
    </row>
    <row r="2" spans="2:18">
      <c r="B2" s="57" t="s">
        <v>179</v>
      </c>
      <c r="C2" s="78" t="s">
        <v>250</v>
      </c>
    </row>
    <row r="3" spans="2:18">
      <c r="B3" s="57" t="s">
        <v>181</v>
      </c>
      <c r="C3" s="78" t="s">
        <v>251</v>
      </c>
    </row>
    <row r="4" spans="2:18">
      <c r="B4" s="57" t="s">
        <v>182</v>
      </c>
      <c r="C4" s="78">
        <v>8602</v>
      </c>
    </row>
    <row r="6" spans="2:18" ht="26.25" customHeight="1">
      <c r="B6" s="158" t="s">
        <v>223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117</v>
      </c>
      <c r="C7" s="31" t="s">
        <v>44</v>
      </c>
      <c r="D7" s="31" t="s">
        <v>62</v>
      </c>
      <c r="E7" s="31" t="s">
        <v>15</v>
      </c>
      <c r="F7" s="31" t="s">
        <v>63</v>
      </c>
      <c r="G7" s="31" t="s">
        <v>103</v>
      </c>
      <c r="H7" s="31" t="s">
        <v>18</v>
      </c>
      <c r="I7" s="31" t="s">
        <v>102</v>
      </c>
      <c r="J7" s="31" t="s">
        <v>17</v>
      </c>
      <c r="K7" s="31" t="s">
        <v>218</v>
      </c>
      <c r="L7" s="31" t="s">
        <v>233</v>
      </c>
      <c r="M7" s="31" t="s">
        <v>219</v>
      </c>
      <c r="N7" s="31" t="s">
        <v>58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248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180</v>
      </c>
      <c r="C1" s="78" t="s" vm="1">
        <v>249</v>
      </c>
    </row>
    <row r="2" spans="2:53">
      <c r="B2" s="57" t="s">
        <v>179</v>
      </c>
      <c r="C2" s="78" t="s">
        <v>250</v>
      </c>
    </row>
    <row r="3" spans="2:53">
      <c r="B3" s="57" t="s">
        <v>181</v>
      </c>
      <c r="C3" s="78" t="s">
        <v>251</v>
      </c>
    </row>
    <row r="4" spans="2:53">
      <c r="B4" s="57" t="s">
        <v>182</v>
      </c>
      <c r="C4" s="78">
        <v>8602</v>
      </c>
    </row>
    <row r="6" spans="2:53" ht="21.7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2:53" ht="27.75" customHeight="1">
      <c r="B7" s="152" t="s">
        <v>87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4"/>
      <c r="AU7" s="3"/>
      <c r="AV7" s="3"/>
    </row>
    <row r="8" spans="2:53" s="3" customFormat="1" ht="66" customHeight="1">
      <c r="B8" s="23" t="s">
        <v>116</v>
      </c>
      <c r="C8" s="31" t="s">
        <v>44</v>
      </c>
      <c r="D8" s="31" t="s">
        <v>120</v>
      </c>
      <c r="E8" s="31" t="s">
        <v>15</v>
      </c>
      <c r="F8" s="31" t="s">
        <v>63</v>
      </c>
      <c r="G8" s="31" t="s">
        <v>103</v>
      </c>
      <c r="H8" s="31" t="s">
        <v>18</v>
      </c>
      <c r="I8" s="31" t="s">
        <v>102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247</v>
      </c>
      <c r="O8" s="31" t="s">
        <v>61</v>
      </c>
      <c r="P8" s="31" t="s">
        <v>235</v>
      </c>
      <c r="Q8" s="31" t="s">
        <v>183</v>
      </c>
      <c r="R8" s="72" t="s">
        <v>185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240</v>
      </c>
      <c r="M9" s="33"/>
      <c r="N9" s="17" t="s">
        <v>236</v>
      </c>
      <c r="O9" s="33" t="s">
        <v>241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21" t="s">
        <v>115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31" t="s">
        <v>27</v>
      </c>
      <c r="C11" s="82"/>
      <c r="D11" s="82"/>
      <c r="E11" s="82"/>
      <c r="F11" s="82"/>
      <c r="G11" s="82"/>
      <c r="H11" s="90">
        <v>11.829686171457121</v>
      </c>
      <c r="I11" s="82"/>
      <c r="J11" s="82"/>
      <c r="K11" s="91">
        <v>6.3082585019348849E-3</v>
      </c>
      <c r="L11" s="90"/>
      <c r="M11" s="92"/>
      <c r="N11" s="82"/>
      <c r="O11" s="90">
        <v>14765.91408</v>
      </c>
      <c r="P11" s="82"/>
      <c r="Q11" s="91">
        <f>O11/$O$11</f>
        <v>1</v>
      </c>
      <c r="R11" s="91">
        <f>O11/'סכום נכסי הקרן'!$C$42</f>
        <v>0.16947216421238076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230</v>
      </c>
      <c r="C12" s="82"/>
      <c r="D12" s="82"/>
      <c r="E12" s="82"/>
      <c r="F12" s="82"/>
      <c r="G12" s="82"/>
      <c r="H12" s="90">
        <v>11.829686171457121</v>
      </c>
      <c r="I12" s="82"/>
      <c r="J12" s="82"/>
      <c r="K12" s="91">
        <v>6.3082585019348849E-3</v>
      </c>
      <c r="L12" s="90"/>
      <c r="M12" s="92"/>
      <c r="N12" s="82"/>
      <c r="O12" s="90">
        <v>14765.91408</v>
      </c>
      <c r="P12" s="82"/>
      <c r="Q12" s="91">
        <f t="shared" ref="Q12:Q25" si="0">O12/$O$11</f>
        <v>1</v>
      </c>
      <c r="R12" s="91">
        <f>O12/'סכום נכסי הקרן'!$C$42</f>
        <v>0.16947216421238076</v>
      </c>
      <c r="AW12" s="4"/>
    </row>
    <row r="13" spans="2:53" s="96" customFormat="1">
      <c r="B13" s="99" t="s">
        <v>25</v>
      </c>
      <c r="C13" s="82"/>
      <c r="D13" s="82"/>
      <c r="E13" s="82"/>
      <c r="F13" s="82"/>
      <c r="G13" s="82"/>
      <c r="H13" s="90">
        <v>11.82965842105509</v>
      </c>
      <c r="I13" s="82"/>
      <c r="J13" s="82"/>
      <c r="K13" s="91">
        <v>6.3080669781120204E-3</v>
      </c>
      <c r="L13" s="90"/>
      <c r="M13" s="92"/>
      <c r="N13" s="82"/>
      <c r="O13" s="90">
        <v>14765.792139999998</v>
      </c>
      <c r="P13" s="82"/>
      <c r="Q13" s="91">
        <f t="shared" si="0"/>
        <v>0.9999917417913079</v>
      </c>
      <c r="R13" s="91">
        <f>O13/'סכום נכסי הקרן'!$C$42</f>
        <v>0.16947076467588118</v>
      </c>
    </row>
    <row r="14" spans="2:53">
      <c r="B14" s="84" t="s">
        <v>24</v>
      </c>
      <c r="C14" s="82"/>
      <c r="D14" s="82"/>
      <c r="E14" s="82"/>
      <c r="F14" s="82"/>
      <c r="G14" s="82"/>
      <c r="H14" s="90">
        <v>11.82965842105509</v>
      </c>
      <c r="I14" s="82"/>
      <c r="J14" s="82"/>
      <c r="K14" s="91">
        <v>6.3080669781120204E-3</v>
      </c>
      <c r="L14" s="90"/>
      <c r="M14" s="92"/>
      <c r="N14" s="82"/>
      <c r="O14" s="90">
        <v>14765.792139999998</v>
      </c>
      <c r="P14" s="82"/>
      <c r="Q14" s="91">
        <f t="shared" si="0"/>
        <v>0.9999917417913079</v>
      </c>
      <c r="R14" s="91">
        <f>O14/'סכום נכסי הקרן'!$C$42</f>
        <v>0.16947076467588118</v>
      </c>
    </row>
    <row r="15" spans="2:53">
      <c r="B15" s="85" t="s">
        <v>252</v>
      </c>
      <c r="C15" s="80" t="s">
        <v>253</v>
      </c>
      <c r="D15" s="93" t="s">
        <v>121</v>
      </c>
      <c r="E15" s="80" t="s">
        <v>254</v>
      </c>
      <c r="F15" s="80"/>
      <c r="G15" s="80"/>
      <c r="H15" s="87">
        <v>2.88</v>
      </c>
      <c r="I15" s="93" t="s">
        <v>165</v>
      </c>
      <c r="J15" s="94">
        <v>0.04</v>
      </c>
      <c r="K15" s="88">
        <v>-5.6000000000000008E-3</v>
      </c>
      <c r="L15" s="87">
        <v>289045.99999999994</v>
      </c>
      <c r="M15" s="89">
        <v>153.91</v>
      </c>
      <c r="N15" s="80"/>
      <c r="O15" s="87">
        <v>444.87070999999992</v>
      </c>
      <c r="P15" s="88">
        <v>1.8590789041824351E-5</v>
      </c>
      <c r="Q15" s="88">
        <f t="shared" si="0"/>
        <v>3.0128220141993397E-2</v>
      </c>
      <c r="R15" s="88">
        <f>O15/'סכום נכסי הקרן'!$C$42</f>
        <v>5.1058946713306626E-3</v>
      </c>
    </row>
    <row r="16" spans="2:53" ht="20.25">
      <c r="B16" s="85" t="s">
        <v>255</v>
      </c>
      <c r="C16" s="80" t="s">
        <v>256</v>
      </c>
      <c r="D16" s="93" t="s">
        <v>121</v>
      </c>
      <c r="E16" s="80" t="s">
        <v>254</v>
      </c>
      <c r="F16" s="80"/>
      <c r="G16" s="80"/>
      <c r="H16" s="87">
        <v>5.4400000000000013</v>
      </c>
      <c r="I16" s="93" t="s">
        <v>165</v>
      </c>
      <c r="J16" s="94">
        <v>0.04</v>
      </c>
      <c r="K16" s="88">
        <v>-1.0000000000000002E-4</v>
      </c>
      <c r="L16" s="87">
        <v>332485.99999999994</v>
      </c>
      <c r="M16" s="89">
        <v>158.29</v>
      </c>
      <c r="N16" s="80"/>
      <c r="O16" s="87">
        <v>526.29207999999983</v>
      </c>
      <c r="P16" s="88">
        <v>3.1448803826302972E-5</v>
      </c>
      <c r="Q16" s="88">
        <f t="shared" si="0"/>
        <v>3.5642363699843485E-2</v>
      </c>
      <c r="R16" s="88">
        <f>O16/'סכום נכסי הקרן'!$C$42</f>
        <v>6.0403885138572743E-3</v>
      </c>
      <c r="AU16" s="4"/>
    </row>
    <row r="17" spans="2:48" ht="20.25">
      <c r="B17" s="85" t="s">
        <v>257</v>
      </c>
      <c r="C17" s="80" t="s">
        <v>258</v>
      </c>
      <c r="D17" s="93" t="s">
        <v>121</v>
      </c>
      <c r="E17" s="80" t="s">
        <v>254</v>
      </c>
      <c r="F17" s="80"/>
      <c r="G17" s="80"/>
      <c r="H17" s="87">
        <v>8.6700000000000017</v>
      </c>
      <c r="I17" s="93" t="s">
        <v>165</v>
      </c>
      <c r="J17" s="94">
        <v>7.4999999999999997E-3</v>
      </c>
      <c r="K17" s="88">
        <v>4.5999999999999999E-3</v>
      </c>
      <c r="L17" s="87">
        <v>1702907.9999999998</v>
      </c>
      <c r="M17" s="89">
        <v>103.7</v>
      </c>
      <c r="N17" s="80"/>
      <c r="O17" s="87">
        <v>1765.9155699999997</v>
      </c>
      <c r="P17" s="88">
        <v>1.9923355868728057E-4</v>
      </c>
      <c r="Q17" s="88">
        <f t="shared" si="0"/>
        <v>0.11959405699047651</v>
      </c>
      <c r="R17" s="88">
        <f>O17/'סכום נכסי הקרן'!$C$42</f>
        <v>2.026786366511486E-2</v>
      </c>
      <c r="AV17" s="4"/>
    </row>
    <row r="18" spans="2:48">
      <c r="B18" s="85" t="s">
        <v>259</v>
      </c>
      <c r="C18" s="80" t="s">
        <v>260</v>
      </c>
      <c r="D18" s="93" t="s">
        <v>121</v>
      </c>
      <c r="E18" s="80" t="s">
        <v>254</v>
      </c>
      <c r="F18" s="80"/>
      <c r="G18" s="80"/>
      <c r="H18" s="87">
        <v>14.05</v>
      </c>
      <c r="I18" s="93" t="s">
        <v>165</v>
      </c>
      <c r="J18" s="94">
        <v>0.04</v>
      </c>
      <c r="K18" s="88">
        <v>1.0799999999999999E-2</v>
      </c>
      <c r="L18" s="87">
        <v>2627794.9999999995</v>
      </c>
      <c r="M18" s="89">
        <v>175.58</v>
      </c>
      <c r="N18" s="80"/>
      <c r="O18" s="87">
        <v>4613.8822799999989</v>
      </c>
      <c r="P18" s="88">
        <v>1.6199354650708685E-4</v>
      </c>
      <c r="Q18" s="88">
        <f t="shared" si="0"/>
        <v>0.31246844963356302</v>
      </c>
      <c r="R18" s="88">
        <f>O18/'סכום נכסי הקרן'!$C$42</f>
        <v>5.2954704407487216E-2</v>
      </c>
      <c r="AU18" s="3"/>
    </row>
    <row r="19" spans="2:48">
      <c r="B19" s="85" t="s">
        <v>261</v>
      </c>
      <c r="C19" s="80" t="s">
        <v>262</v>
      </c>
      <c r="D19" s="93" t="s">
        <v>121</v>
      </c>
      <c r="E19" s="80" t="s">
        <v>254</v>
      </c>
      <c r="F19" s="80"/>
      <c r="G19" s="80"/>
      <c r="H19" s="87">
        <v>17.900000000000002</v>
      </c>
      <c r="I19" s="93" t="s">
        <v>165</v>
      </c>
      <c r="J19" s="94">
        <v>2.75E-2</v>
      </c>
      <c r="K19" s="88">
        <v>1.3300000000000001E-2</v>
      </c>
      <c r="L19" s="87">
        <v>1313920.9999999998</v>
      </c>
      <c r="M19" s="89">
        <v>139.80000000000001</v>
      </c>
      <c r="N19" s="80"/>
      <c r="O19" s="87">
        <v>1836.8615699999996</v>
      </c>
      <c r="P19" s="88">
        <v>7.4337539993483458E-5</v>
      </c>
      <c r="Q19" s="88">
        <f t="shared" si="0"/>
        <v>0.12439877138984405</v>
      </c>
      <c r="R19" s="88">
        <f>O19/'סכום נכסי הקרן'!$C$42</f>
        <v>2.1082129012798066E-2</v>
      </c>
      <c r="AV19" s="3"/>
    </row>
    <row r="20" spans="2:48">
      <c r="B20" s="85" t="s">
        <v>263</v>
      </c>
      <c r="C20" s="80" t="s">
        <v>264</v>
      </c>
      <c r="D20" s="93" t="s">
        <v>121</v>
      </c>
      <c r="E20" s="80" t="s">
        <v>254</v>
      </c>
      <c r="F20" s="80"/>
      <c r="G20" s="80"/>
      <c r="H20" s="87">
        <v>5.0200000000000005</v>
      </c>
      <c r="I20" s="93" t="s">
        <v>165</v>
      </c>
      <c r="J20" s="94">
        <v>1.7500000000000002E-2</v>
      </c>
      <c r="K20" s="88">
        <v>-1.7000000000000001E-3</v>
      </c>
      <c r="L20" s="87">
        <v>934243.99999999988</v>
      </c>
      <c r="M20" s="89">
        <v>113.42</v>
      </c>
      <c r="N20" s="80"/>
      <c r="O20" s="87">
        <v>1059.6194799999998</v>
      </c>
      <c r="P20" s="88">
        <v>6.5235582791241991E-5</v>
      </c>
      <c r="Q20" s="88">
        <f t="shared" si="0"/>
        <v>7.1761184188063473E-2</v>
      </c>
      <c r="R20" s="88">
        <f>O20/'סכום נכסי הקרן'!$C$42</f>
        <v>1.2161523190794395E-2</v>
      </c>
    </row>
    <row r="21" spans="2:48">
      <c r="B21" s="85" t="s">
        <v>265</v>
      </c>
      <c r="C21" s="80" t="s">
        <v>266</v>
      </c>
      <c r="D21" s="93" t="s">
        <v>121</v>
      </c>
      <c r="E21" s="80" t="s">
        <v>254</v>
      </c>
      <c r="F21" s="80"/>
      <c r="G21" s="80"/>
      <c r="H21" s="87">
        <v>1.3099999999999998</v>
      </c>
      <c r="I21" s="93" t="s">
        <v>165</v>
      </c>
      <c r="J21" s="94">
        <v>0.03</v>
      </c>
      <c r="K21" s="88">
        <v>-8.9000000000000017E-3</v>
      </c>
      <c r="L21" s="87">
        <v>857361.99999999988</v>
      </c>
      <c r="M21" s="89">
        <v>118.19</v>
      </c>
      <c r="N21" s="80"/>
      <c r="O21" s="87">
        <v>1013.3161599999999</v>
      </c>
      <c r="P21" s="88">
        <v>5.5926126231787724E-5</v>
      </c>
      <c r="Q21" s="88">
        <f t="shared" si="0"/>
        <v>6.8625359358721105E-2</v>
      </c>
      <c r="R21" s="88">
        <f>O21/'סכום נכסי הקרן'!$C$42</f>
        <v>1.1630088170374824E-2</v>
      </c>
    </row>
    <row r="22" spans="2:48">
      <c r="B22" s="85" t="s">
        <v>267</v>
      </c>
      <c r="C22" s="80" t="s">
        <v>268</v>
      </c>
      <c r="D22" s="93" t="s">
        <v>121</v>
      </c>
      <c r="E22" s="80" t="s">
        <v>254</v>
      </c>
      <c r="F22" s="80"/>
      <c r="G22" s="80"/>
      <c r="H22" s="87">
        <v>2.3400000000000003</v>
      </c>
      <c r="I22" s="93" t="s">
        <v>165</v>
      </c>
      <c r="J22" s="94">
        <v>1E-3</v>
      </c>
      <c r="K22" s="88">
        <v>-6.9999999999999993E-3</v>
      </c>
      <c r="L22" s="87">
        <v>810677.99999999988</v>
      </c>
      <c r="M22" s="89">
        <v>102.86</v>
      </c>
      <c r="N22" s="80"/>
      <c r="O22" s="87">
        <v>833.86333999999988</v>
      </c>
      <c r="P22" s="88">
        <v>5.5866072702842515E-5</v>
      </c>
      <c r="Q22" s="88">
        <f t="shared" si="0"/>
        <v>5.6472178795178241E-2</v>
      </c>
      <c r="R22" s="88">
        <f>O22/'סכום נכסי הקרן'!$C$42</f>
        <v>9.5704623582073736E-3</v>
      </c>
    </row>
    <row r="23" spans="2:48">
      <c r="B23" s="85" t="s">
        <v>269</v>
      </c>
      <c r="C23" s="80" t="s">
        <v>270</v>
      </c>
      <c r="D23" s="93" t="s">
        <v>121</v>
      </c>
      <c r="E23" s="80" t="s">
        <v>254</v>
      </c>
      <c r="F23" s="80"/>
      <c r="G23" s="80"/>
      <c r="H23" s="87">
        <v>7.14</v>
      </c>
      <c r="I23" s="93" t="s">
        <v>165</v>
      </c>
      <c r="J23" s="94">
        <v>7.4999999999999997E-3</v>
      </c>
      <c r="K23" s="88">
        <v>2.2000000000000001E-3</v>
      </c>
      <c r="L23" s="87">
        <v>790057.99999999988</v>
      </c>
      <c r="M23" s="89">
        <v>104.89</v>
      </c>
      <c r="N23" s="80"/>
      <c r="O23" s="87">
        <v>828.69183999999984</v>
      </c>
      <c r="P23" s="88">
        <v>5.6686849530279882E-5</v>
      </c>
      <c r="Q23" s="88">
        <f t="shared" si="0"/>
        <v>5.6121946498553635E-2</v>
      </c>
      <c r="R23" s="88">
        <f>O23/'סכום נכסי הקרן'!$C$42</f>
        <v>9.5111077329213291E-3</v>
      </c>
    </row>
    <row r="24" spans="2:48">
      <c r="B24" s="85" t="s">
        <v>271</v>
      </c>
      <c r="C24" s="80" t="s">
        <v>272</v>
      </c>
      <c r="D24" s="93" t="s">
        <v>121</v>
      </c>
      <c r="E24" s="80" t="s">
        <v>254</v>
      </c>
      <c r="F24" s="80"/>
      <c r="G24" s="80"/>
      <c r="H24" s="87">
        <v>23.469999999999995</v>
      </c>
      <c r="I24" s="93" t="s">
        <v>165</v>
      </c>
      <c r="J24" s="94">
        <v>0.01</v>
      </c>
      <c r="K24" s="88">
        <v>1.5399999999999995E-2</v>
      </c>
      <c r="L24" s="87">
        <v>2054999.9999999998</v>
      </c>
      <c r="M24" s="89">
        <v>89.05</v>
      </c>
      <c r="N24" s="80"/>
      <c r="O24" s="87">
        <v>1829.9776200000001</v>
      </c>
      <c r="P24" s="88">
        <v>2.0560348023160053E-4</v>
      </c>
      <c r="Q24" s="88">
        <f t="shared" si="0"/>
        <v>0.1239325659139959</v>
      </c>
      <c r="R24" s="88">
        <f>O24/'סכום נכסי הקרן'!$C$42</f>
        <v>2.1003120161838414E-2</v>
      </c>
    </row>
    <row r="25" spans="2:48">
      <c r="B25" s="85" t="s">
        <v>273</v>
      </c>
      <c r="C25" s="80" t="s">
        <v>274</v>
      </c>
      <c r="D25" s="93" t="s">
        <v>121</v>
      </c>
      <c r="E25" s="80" t="s">
        <v>254</v>
      </c>
      <c r="F25" s="80"/>
      <c r="G25" s="80"/>
      <c r="H25" s="87">
        <v>4.0200000000000005</v>
      </c>
      <c r="I25" s="93" t="s">
        <v>165</v>
      </c>
      <c r="J25" s="94">
        <v>2.75E-2</v>
      </c>
      <c r="K25" s="88">
        <v>-3.4999999999999996E-3</v>
      </c>
      <c r="L25" s="87">
        <v>10450.999999999998</v>
      </c>
      <c r="M25" s="89">
        <v>119.62</v>
      </c>
      <c r="N25" s="80"/>
      <c r="O25" s="87">
        <v>12.501489999999999</v>
      </c>
      <c r="P25" s="88">
        <v>6.3712618597768833E-7</v>
      </c>
      <c r="Q25" s="88">
        <f t="shared" si="0"/>
        <v>8.4664518107503424E-4</v>
      </c>
      <c r="R25" s="88">
        <f>O25/'סכום נכסי הקרן'!$C$42</f>
        <v>1.4348279115676904E-4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 s="96" customFormat="1">
      <c r="B27" s="99" t="s">
        <v>45</v>
      </c>
      <c r="C27" s="82"/>
      <c r="D27" s="82"/>
      <c r="E27" s="82"/>
      <c r="F27" s="82"/>
      <c r="G27" s="82"/>
      <c r="H27" s="90">
        <v>15.190000000000001</v>
      </c>
      <c r="I27" s="82"/>
      <c r="J27" s="82"/>
      <c r="K27" s="91">
        <v>2.9500000000000002E-2</v>
      </c>
      <c r="L27" s="90"/>
      <c r="M27" s="92"/>
      <c r="N27" s="82"/>
      <c r="O27" s="90">
        <v>0.12193999999999998</v>
      </c>
      <c r="P27" s="82"/>
      <c r="Q27" s="91">
        <f t="shared" ref="Q27:Q29" si="1">O27/$O$11</f>
        <v>8.2582086919470932E-6</v>
      </c>
      <c r="R27" s="91">
        <f>O27/'סכום נכסי הקרן'!$C$42</f>
        <v>1.399536499541768E-6</v>
      </c>
    </row>
    <row r="28" spans="2:48">
      <c r="B28" s="84" t="s">
        <v>23</v>
      </c>
      <c r="C28" s="82"/>
      <c r="D28" s="82"/>
      <c r="E28" s="82"/>
      <c r="F28" s="82"/>
      <c r="G28" s="82"/>
      <c r="H28" s="90">
        <v>15.190000000000001</v>
      </c>
      <c r="I28" s="82"/>
      <c r="J28" s="82"/>
      <c r="K28" s="91">
        <v>2.9500000000000002E-2</v>
      </c>
      <c r="L28" s="90"/>
      <c r="M28" s="92"/>
      <c r="N28" s="82"/>
      <c r="O28" s="90">
        <v>0.12193999999999998</v>
      </c>
      <c r="P28" s="82"/>
      <c r="Q28" s="91">
        <f t="shared" si="1"/>
        <v>8.2582086919470932E-6</v>
      </c>
      <c r="R28" s="91">
        <f>O28/'סכום נכסי הקרן'!$C$42</f>
        <v>1.399536499541768E-6</v>
      </c>
    </row>
    <row r="29" spans="2:48">
      <c r="B29" s="85" t="s">
        <v>275</v>
      </c>
      <c r="C29" s="80" t="s">
        <v>276</v>
      </c>
      <c r="D29" s="93" t="s">
        <v>121</v>
      </c>
      <c r="E29" s="80" t="s">
        <v>254</v>
      </c>
      <c r="F29" s="80"/>
      <c r="G29" s="80"/>
      <c r="H29" s="87">
        <v>15.190000000000001</v>
      </c>
      <c r="I29" s="93" t="s">
        <v>165</v>
      </c>
      <c r="J29" s="94">
        <v>5.5E-2</v>
      </c>
      <c r="K29" s="88">
        <v>2.9500000000000002E-2</v>
      </c>
      <c r="L29" s="87">
        <v>83.999999999999986</v>
      </c>
      <c r="M29" s="89">
        <v>145.16999999999999</v>
      </c>
      <c r="N29" s="80"/>
      <c r="O29" s="87">
        <v>0.12193999999999998</v>
      </c>
      <c r="P29" s="88">
        <v>4.5942746805256235E-9</v>
      </c>
      <c r="Q29" s="88">
        <f t="shared" si="1"/>
        <v>8.2582086919470932E-6</v>
      </c>
      <c r="R29" s="88">
        <f>O29/'סכום נכסי הקרן'!$C$42</f>
        <v>1.399536499541768E-6</v>
      </c>
    </row>
    <row r="30" spans="2:48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113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95" t="s">
        <v>231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155" t="s">
        <v>239</v>
      </c>
      <c r="C35" s="155"/>
      <c r="D35" s="155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C130" s="1"/>
      <c r="D130" s="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5:D35"/>
  </mergeCells>
  <phoneticPr fontId="4" type="noConversion"/>
  <dataValidations count="1">
    <dataValidation allowBlank="1" showInputMessage="1" showErrorMessage="1" sqref="N10:Q10 N9 N1:N7 N32:N1048576 C5:C29 O1:Q9 O11:Q1048576 B36:B1048576 J1:M1048576 E1:I30 B33:B35 D1:D29 R1:AF1048576 AJ1:XFD1048576 AG1:AI27 AG31:AI1048576 C33:D34 A1:A1048576 B1:B32 E32:I1048576 C32:D32 C3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180</v>
      </c>
      <c r="C1" s="78" t="s" vm="1">
        <v>249</v>
      </c>
    </row>
    <row r="2" spans="2:67">
      <c r="B2" s="57" t="s">
        <v>179</v>
      </c>
      <c r="C2" s="78" t="s">
        <v>250</v>
      </c>
    </row>
    <row r="3" spans="2:67">
      <c r="B3" s="57" t="s">
        <v>181</v>
      </c>
      <c r="C3" s="78" t="s">
        <v>251</v>
      </c>
    </row>
    <row r="4" spans="2:67">
      <c r="B4" s="57" t="s">
        <v>182</v>
      </c>
      <c r="C4" s="78">
        <v>8602</v>
      </c>
    </row>
    <row r="6" spans="2:67" ht="26.25" customHeight="1">
      <c r="B6" s="152" t="s">
        <v>210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7"/>
      <c r="BO6" s="3"/>
    </row>
    <row r="7" spans="2:67" ht="26.25" customHeight="1">
      <c r="B7" s="152" t="s">
        <v>88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7"/>
      <c r="AZ7" s="44"/>
      <c r="BJ7" s="3"/>
      <c r="BO7" s="3"/>
    </row>
    <row r="8" spans="2:67" s="3" customFormat="1" ht="78.75">
      <c r="B8" s="38" t="s">
        <v>116</v>
      </c>
      <c r="C8" s="14" t="s">
        <v>44</v>
      </c>
      <c r="D8" s="14" t="s">
        <v>120</v>
      </c>
      <c r="E8" s="14" t="s">
        <v>226</v>
      </c>
      <c r="F8" s="14" t="s">
        <v>118</v>
      </c>
      <c r="G8" s="14" t="s">
        <v>62</v>
      </c>
      <c r="H8" s="14" t="s">
        <v>15</v>
      </c>
      <c r="I8" s="14" t="s">
        <v>63</v>
      </c>
      <c r="J8" s="14" t="s">
        <v>103</v>
      </c>
      <c r="K8" s="14" t="s">
        <v>18</v>
      </c>
      <c r="L8" s="14" t="s">
        <v>102</v>
      </c>
      <c r="M8" s="14" t="s">
        <v>17</v>
      </c>
      <c r="N8" s="14" t="s">
        <v>19</v>
      </c>
      <c r="O8" s="14" t="s">
        <v>233</v>
      </c>
      <c r="P8" s="14" t="s">
        <v>232</v>
      </c>
      <c r="Q8" s="14" t="s">
        <v>61</v>
      </c>
      <c r="R8" s="14" t="s">
        <v>58</v>
      </c>
      <c r="S8" s="14" t="s">
        <v>183</v>
      </c>
      <c r="T8" s="39" t="s">
        <v>185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240</v>
      </c>
      <c r="P9" s="17"/>
      <c r="Q9" s="17" t="s">
        <v>236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0" t="s">
        <v>115</v>
      </c>
      <c r="S10" s="46" t="s">
        <v>186</v>
      </c>
      <c r="T10" s="73" t="s">
        <v>227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topLeftCell="B235" zoomScale="90" zoomScaleNormal="90" workbookViewId="0">
      <selection activeCell="B11" sqref="A11:XFD243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180</v>
      </c>
      <c r="C1" s="78" t="s" vm="1">
        <v>249</v>
      </c>
    </row>
    <row r="2" spans="2:61">
      <c r="B2" s="57" t="s">
        <v>179</v>
      </c>
      <c r="C2" s="78" t="s">
        <v>250</v>
      </c>
    </row>
    <row r="3" spans="2:61">
      <c r="B3" s="57" t="s">
        <v>181</v>
      </c>
      <c r="C3" s="78" t="s">
        <v>251</v>
      </c>
    </row>
    <row r="4" spans="2:61">
      <c r="B4" s="57" t="s">
        <v>182</v>
      </c>
      <c r="C4" s="78">
        <v>8602</v>
      </c>
    </row>
    <row r="6" spans="2:61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</row>
    <row r="7" spans="2:61" ht="26.25" customHeight="1">
      <c r="B7" s="158" t="s">
        <v>89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60"/>
      <c r="BI7" s="3"/>
    </row>
    <row r="8" spans="2:61" s="3" customFormat="1" ht="78.75">
      <c r="B8" s="23" t="s">
        <v>116</v>
      </c>
      <c r="C8" s="31" t="s">
        <v>44</v>
      </c>
      <c r="D8" s="31" t="s">
        <v>120</v>
      </c>
      <c r="E8" s="31" t="s">
        <v>226</v>
      </c>
      <c r="F8" s="31" t="s">
        <v>118</v>
      </c>
      <c r="G8" s="31" t="s">
        <v>62</v>
      </c>
      <c r="H8" s="31" t="s">
        <v>15</v>
      </c>
      <c r="I8" s="31" t="s">
        <v>63</v>
      </c>
      <c r="J8" s="31" t="s">
        <v>103</v>
      </c>
      <c r="K8" s="31" t="s">
        <v>18</v>
      </c>
      <c r="L8" s="31" t="s">
        <v>102</v>
      </c>
      <c r="M8" s="31" t="s">
        <v>17</v>
      </c>
      <c r="N8" s="31" t="s">
        <v>19</v>
      </c>
      <c r="O8" s="14" t="s">
        <v>233</v>
      </c>
      <c r="P8" s="31" t="s">
        <v>232</v>
      </c>
      <c r="Q8" s="31" t="s">
        <v>247</v>
      </c>
      <c r="R8" s="31" t="s">
        <v>61</v>
      </c>
      <c r="S8" s="14" t="s">
        <v>58</v>
      </c>
      <c r="T8" s="31" t="s">
        <v>183</v>
      </c>
      <c r="U8" s="15" t="s">
        <v>185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240</v>
      </c>
      <c r="P9" s="33"/>
      <c r="Q9" s="17" t="s">
        <v>236</v>
      </c>
      <c r="R9" s="33" t="s">
        <v>236</v>
      </c>
      <c r="S9" s="17" t="s">
        <v>20</v>
      </c>
      <c r="T9" s="33" t="s">
        <v>236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114</v>
      </c>
      <c r="R10" s="20" t="s">
        <v>115</v>
      </c>
      <c r="S10" s="20" t="s">
        <v>186</v>
      </c>
      <c r="T10" s="21" t="s">
        <v>227</v>
      </c>
      <c r="U10" s="21" t="s">
        <v>242</v>
      </c>
      <c r="BD10" s="1"/>
      <c r="BE10" s="3"/>
      <c r="BF10" s="1"/>
    </row>
    <row r="11" spans="2:61" s="136" customFormat="1" ht="18" customHeight="1">
      <c r="B11" s="97" t="s">
        <v>33</v>
      </c>
      <c r="C11" s="98"/>
      <c r="D11" s="98"/>
      <c r="E11" s="98"/>
      <c r="F11" s="98"/>
      <c r="G11" s="98"/>
      <c r="H11" s="98"/>
      <c r="I11" s="98"/>
      <c r="J11" s="98"/>
      <c r="K11" s="100">
        <v>4.5563870710454921</v>
      </c>
      <c r="L11" s="98"/>
      <c r="M11" s="98"/>
      <c r="N11" s="101">
        <v>2.4895104944106215E-2</v>
      </c>
      <c r="O11" s="100"/>
      <c r="P11" s="102"/>
      <c r="Q11" s="100">
        <v>19.329709999999999</v>
      </c>
      <c r="R11" s="100">
        <v>2514.2750699999992</v>
      </c>
      <c r="S11" s="98"/>
      <c r="T11" s="103">
        <f>R11/$R$11</f>
        <v>1</v>
      </c>
      <c r="U11" s="103">
        <f>R11/'סכום נכסי הקרן'!$C$42</f>
        <v>2.8856976630744081E-2</v>
      </c>
      <c r="BD11" s="138"/>
      <c r="BE11" s="139"/>
      <c r="BF11" s="138"/>
      <c r="BI11" s="138"/>
    </row>
    <row r="12" spans="2:61" s="138" customFormat="1">
      <c r="B12" s="81" t="s">
        <v>230</v>
      </c>
      <c r="C12" s="82"/>
      <c r="D12" s="82"/>
      <c r="E12" s="82"/>
      <c r="F12" s="82"/>
      <c r="G12" s="82"/>
      <c r="H12" s="82"/>
      <c r="I12" s="82"/>
      <c r="J12" s="82"/>
      <c r="K12" s="90">
        <v>4.5563870710454903</v>
      </c>
      <c r="L12" s="82"/>
      <c r="M12" s="82"/>
      <c r="N12" s="104">
        <v>2.4895104944106225E-2</v>
      </c>
      <c r="O12" s="90"/>
      <c r="P12" s="92"/>
      <c r="Q12" s="90">
        <v>19.329709999999999</v>
      </c>
      <c r="R12" s="90">
        <v>2514.2750700000006</v>
      </c>
      <c r="S12" s="82"/>
      <c r="T12" s="91">
        <f t="shared" ref="T12:T75" si="0">R12/$R$11</f>
        <v>1.0000000000000004</v>
      </c>
      <c r="U12" s="91">
        <f>R12/'סכום נכסי הקרן'!$C$42</f>
        <v>2.8856976630744095E-2</v>
      </c>
      <c r="BE12" s="139"/>
    </row>
    <row r="13" spans="2:61" s="138" customFormat="1" ht="20.25">
      <c r="B13" s="99" t="s">
        <v>32</v>
      </c>
      <c r="C13" s="82"/>
      <c r="D13" s="82"/>
      <c r="E13" s="82"/>
      <c r="F13" s="82"/>
      <c r="G13" s="82"/>
      <c r="H13" s="82"/>
      <c r="I13" s="82"/>
      <c r="J13" s="82"/>
      <c r="K13" s="90">
        <v>4.5862409788257459</v>
      </c>
      <c r="L13" s="82"/>
      <c r="M13" s="82"/>
      <c r="N13" s="104">
        <v>2.3518607419228912E-2</v>
      </c>
      <c r="O13" s="90"/>
      <c r="P13" s="92"/>
      <c r="Q13" s="90">
        <v>18.72335</v>
      </c>
      <c r="R13" s="90">
        <v>2057.6451000000002</v>
      </c>
      <c r="S13" s="82"/>
      <c r="T13" s="91">
        <f t="shared" si="0"/>
        <v>0.81838503851529687</v>
      </c>
      <c r="U13" s="91">
        <f>R13/'סכום נכסי הקרן'!$C$42</f>
        <v>2.3616117931386515E-2</v>
      </c>
      <c r="BE13" s="136"/>
    </row>
    <row r="14" spans="2:61" s="138" customFormat="1">
      <c r="B14" s="86" t="s">
        <v>277</v>
      </c>
      <c r="C14" s="80" t="s">
        <v>278</v>
      </c>
      <c r="D14" s="93" t="s">
        <v>121</v>
      </c>
      <c r="E14" s="93" t="s">
        <v>279</v>
      </c>
      <c r="F14" s="93" t="s">
        <v>280</v>
      </c>
      <c r="G14" s="93" t="s">
        <v>281</v>
      </c>
      <c r="H14" s="80" t="s">
        <v>282</v>
      </c>
      <c r="I14" s="80" t="s">
        <v>283</v>
      </c>
      <c r="J14" s="80"/>
      <c r="K14" s="87">
        <v>4.2799999999999994</v>
      </c>
      <c r="L14" s="93" t="s">
        <v>165</v>
      </c>
      <c r="M14" s="94">
        <v>6.1999999999999998E-3</v>
      </c>
      <c r="N14" s="94">
        <v>4.2999999999999991E-3</v>
      </c>
      <c r="O14" s="87">
        <v>42728.999999999993</v>
      </c>
      <c r="P14" s="89">
        <v>102.11</v>
      </c>
      <c r="Q14" s="80"/>
      <c r="R14" s="87">
        <v>43.630580000000002</v>
      </c>
      <c r="S14" s="88">
        <v>1.3672313094017989E-5</v>
      </c>
      <c r="T14" s="88">
        <f t="shared" si="0"/>
        <v>1.7353145055843081E-2</v>
      </c>
      <c r="U14" s="88">
        <f>R14/'סכום נכסי הקרן'!$C$42</f>
        <v>5.0075930134637595E-4</v>
      </c>
    </row>
    <row r="15" spans="2:61" s="138" customFormat="1">
      <c r="B15" s="86" t="s">
        <v>284</v>
      </c>
      <c r="C15" s="80" t="s">
        <v>285</v>
      </c>
      <c r="D15" s="93" t="s">
        <v>121</v>
      </c>
      <c r="E15" s="93" t="s">
        <v>279</v>
      </c>
      <c r="F15" s="93" t="s">
        <v>286</v>
      </c>
      <c r="G15" s="93" t="s">
        <v>287</v>
      </c>
      <c r="H15" s="80" t="s">
        <v>282</v>
      </c>
      <c r="I15" s="80" t="s">
        <v>161</v>
      </c>
      <c r="J15" s="80"/>
      <c r="K15" s="87">
        <v>6.83</v>
      </c>
      <c r="L15" s="93" t="s">
        <v>165</v>
      </c>
      <c r="M15" s="94">
        <v>8.3000000000000001E-3</v>
      </c>
      <c r="N15" s="94">
        <v>9.1999999999999998E-3</v>
      </c>
      <c r="O15" s="87">
        <v>13999.999999999998</v>
      </c>
      <c r="P15" s="89">
        <v>99.4</v>
      </c>
      <c r="Q15" s="80"/>
      <c r="R15" s="87">
        <v>13.915999999999999</v>
      </c>
      <c r="S15" s="88">
        <v>1.0886723640520384E-5</v>
      </c>
      <c r="T15" s="88">
        <f t="shared" si="0"/>
        <v>5.5347961589580583E-3</v>
      </c>
      <c r="U15" s="88">
        <f>R15/'סכום נכסי הקרן'!$C$42</f>
        <v>1.5971748341498478E-4</v>
      </c>
    </row>
    <row r="16" spans="2:61" s="138" customFormat="1">
      <c r="B16" s="86" t="s">
        <v>288</v>
      </c>
      <c r="C16" s="80" t="s">
        <v>289</v>
      </c>
      <c r="D16" s="93" t="s">
        <v>121</v>
      </c>
      <c r="E16" s="93" t="s">
        <v>279</v>
      </c>
      <c r="F16" s="93" t="s">
        <v>290</v>
      </c>
      <c r="G16" s="93" t="s">
        <v>287</v>
      </c>
      <c r="H16" s="80" t="s">
        <v>282</v>
      </c>
      <c r="I16" s="80" t="s">
        <v>161</v>
      </c>
      <c r="J16" s="80"/>
      <c r="K16" s="87">
        <v>2.8899999999999992</v>
      </c>
      <c r="L16" s="93" t="s">
        <v>165</v>
      </c>
      <c r="M16" s="94">
        <v>0.04</v>
      </c>
      <c r="N16" s="94">
        <v>1.2999999999999997E-3</v>
      </c>
      <c r="O16" s="87">
        <v>18729.999999999996</v>
      </c>
      <c r="P16" s="89">
        <v>117.3</v>
      </c>
      <c r="Q16" s="80"/>
      <c r="R16" s="87">
        <v>21.970290000000002</v>
      </c>
      <c r="S16" s="88">
        <v>9.0409017539252844E-6</v>
      </c>
      <c r="T16" s="88">
        <f t="shared" si="0"/>
        <v>8.7382205161824281E-3</v>
      </c>
      <c r="U16" s="88">
        <f>R16/'סכום נכסי הקרן'!$C$42</f>
        <v>2.5215862522976476E-4</v>
      </c>
    </row>
    <row r="17" spans="2:56" s="138" customFormat="1" ht="20.25">
      <c r="B17" s="86" t="s">
        <v>291</v>
      </c>
      <c r="C17" s="80" t="s">
        <v>292</v>
      </c>
      <c r="D17" s="93" t="s">
        <v>121</v>
      </c>
      <c r="E17" s="93" t="s">
        <v>279</v>
      </c>
      <c r="F17" s="93" t="s">
        <v>290</v>
      </c>
      <c r="G17" s="93" t="s">
        <v>287</v>
      </c>
      <c r="H17" s="80" t="s">
        <v>282</v>
      </c>
      <c r="I17" s="80" t="s">
        <v>161</v>
      </c>
      <c r="J17" s="80"/>
      <c r="K17" s="87">
        <v>4.1499999999999995</v>
      </c>
      <c r="L17" s="93" t="s">
        <v>165</v>
      </c>
      <c r="M17" s="94">
        <v>9.8999999999999991E-3</v>
      </c>
      <c r="N17" s="94">
        <v>3.5000000000000005E-3</v>
      </c>
      <c r="O17" s="87">
        <v>35251.999999999993</v>
      </c>
      <c r="P17" s="89">
        <v>104.37</v>
      </c>
      <c r="Q17" s="80"/>
      <c r="R17" s="87">
        <v>36.792509999999993</v>
      </c>
      <c r="S17" s="88">
        <v>1.1696573911185402E-5</v>
      </c>
      <c r="T17" s="88">
        <f t="shared" si="0"/>
        <v>1.4633446610119713E-2</v>
      </c>
      <c r="U17" s="88">
        <f>R17/'סכום נכסי הקרן'!$C$42</f>
        <v>4.2227702685546575E-4</v>
      </c>
      <c r="BD17" s="136"/>
    </row>
    <row r="18" spans="2:56" s="138" customFormat="1">
      <c r="B18" s="86" t="s">
        <v>293</v>
      </c>
      <c r="C18" s="80" t="s">
        <v>294</v>
      </c>
      <c r="D18" s="93" t="s">
        <v>121</v>
      </c>
      <c r="E18" s="93" t="s">
        <v>279</v>
      </c>
      <c r="F18" s="93" t="s">
        <v>290</v>
      </c>
      <c r="G18" s="93" t="s">
        <v>287</v>
      </c>
      <c r="H18" s="80" t="s">
        <v>282</v>
      </c>
      <c r="I18" s="80" t="s">
        <v>161</v>
      </c>
      <c r="J18" s="80"/>
      <c r="K18" s="87">
        <v>6.08</v>
      </c>
      <c r="L18" s="93" t="s">
        <v>165</v>
      </c>
      <c r="M18" s="94">
        <v>8.6E-3</v>
      </c>
      <c r="N18" s="94">
        <v>8.0000000000000002E-3</v>
      </c>
      <c r="O18" s="87">
        <v>30999.999999999996</v>
      </c>
      <c r="P18" s="89">
        <v>102.02</v>
      </c>
      <c r="Q18" s="80"/>
      <c r="R18" s="87">
        <v>31.626199999999997</v>
      </c>
      <c r="S18" s="88">
        <v>1.2393302659242943E-5</v>
      </c>
      <c r="T18" s="88">
        <f t="shared" si="0"/>
        <v>1.2578655524751318E-2</v>
      </c>
      <c r="U18" s="88">
        <f>R18/'סכום נכסי הקרן'!$C$42</f>
        <v>3.6298196852392871E-4</v>
      </c>
    </row>
    <row r="19" spans="2:56" s="138" customFormat="1">
      <c r="B19" s="86" t="s">
        <v>295</v>
      </c>
      <c r="C19" s="80" t="s">
        <v>296</v>
      </c>
      <c r="D19" s="93" t="s">
        <v>121</v>
      </c>
      <c r="E19" s="93" t="s">
        <v>279</v>
      </c>
      <c r="F19" s="93" t="s">
        <v>290</v>
      </c>
      <c r="G19" s="93" t="s">
        <v>287</v>
      </c>
      <c r="H19" s="80" t="s">
        <v>282</v>
      </c>
      <c r="I19" s="80" t="s">
        <v>161</v>
      </c>
      <c r="J19" s="80"/>
      <c r="K19" s="87">
        <v>11.47</v>
      </c>
      <c r="L19" s="93" t="s">
        <v>165</v>
      </c>
      <c r="M19" s="94">
        <v>8.8000000000000005E-3</v>
      </c>
      <c r="N19" s="94">
        <v>8.6E-3</v>
      </c>
      <c r="O19" s="87">
        <v>13530.999999999998</v>
      </c>
      <c r="P19" s="89">
        <v>100.21</v>
      </c>
      <c r="Q19" s="80"/>
      <c r="R19" s="87">
        <v>13.559409999999998</v>
      </c>
      <c r="S19" s="88">
        <v>1.9276933356317676E-5</v>
      </c>
      <c r="T19" s="88">
        <f t="shared" si="0"/>
        <v>5.3929699903519316E-3</v>
      </c>
      <c r="U19" s="88">
        <f>R19/'סכום נכסי הקרן'!$C$42</f>
        <v>1.5562480898188982E-4</v>
      </c>
      <c r="BD19" s="139"/>
    </row>
    <row r="20" spans="2:56" s="138" customFormat="1">
      <c r="B20" s="86" t="s">
        <v>297</v>
      </c>
      <c r="C20" s="80" t="s">
        <v>298</v>
      </c>
      <c r="D20" s="93" t="s">
        <v>121</v>
      </c>
      <c r="E20" s="93" t="s">
        <v>279</v>
      </c>
      <c r="F20" s="93" t="s">
        <v>290</v>
      </c>
      <c r="G20" s="93" t="s">
        <v>287</v>
      </c>
      <c r="H20" s="80" t="s">
        <v>282</v>
      </c>
      <c r="I20" s="80" t="s">
        <v>161</v>
      </c>
      <c r="J20" s="80"/>
      <c r="K20" s="87">
        <v>0.57000000000000006</v>
      </c>
      <c r="L20" s="93" t="s">
        <v>165</v>
      </c>
      <c r="M20" s="94">
        <v>2.58E-2</v>
      </c>
      <c r="N20" s="94">
        <v>2.2000000000000001E-3</v>
      </c>
      <c r="O20" s="87">
        <v>19845.999999999996</v>
      </c>
      <c r="P20" s="89">
        <v>105.8</v>
      </c>
      <c r="Q20" s="80"/>
      <c r="R20" s="87">
        <v>20.997089999999996</v>
      </c>
      <c r="S20" s="88">
        <v>7.2867088242756142E-6</v>
      </c>
      <c r="T20" s="88">
        <f t="shared" si="0"/>
        <v>8.3511506956953606E-3</v>
      </c>
      <c r="U20" s="88">
        <f>R20/'סכום נכסי הקרן'!$C$42</f>
        <v>2.409889604655032E-4</v>
      </c>
    </row>
    <row r="21" spans="2:56" s="138" customFormat="1">
      <c r="B21" s="86" t="s">
        <v>299</v>
      </c>
      <c r="C21" s="80" t="s">
        <v>300</v>
      </c>
      <c r="D21" s="93" t="s">
        <v>121</v>
      </c>
      <c r="E21" s="93" t="s">
        <v>279</v>
      </c>
      <c r="F21" s="93" t="s">
        <v>290</v>
      </c>
      <c r="G21" s="93" t="s">
        <v>287</v>
      </c>
      <c r="H21" s="80" t="s">
        <v>282</v>
      </c>
      <c r="I21" s="80" t="s">
        <v>161</v>
      </c>
      <c r="J21" s="80"/>
      <c r="K21" s="87">
        <v>1.6999999999999997</v>
      </c>
      <c r="L21" s="93" t="s">
        <v>165</v>
      </c>
      <c r="M21" s="94">
        <v>4.0999999999999995E-3</v>
      </c>
      <c r="N21" s="94">
        <v>1E-4</v>
      </c>
      <c r="O21" s="87">
        <v>11428.999999999998</v>
      </c>
      <c r="P21" s="89">
        <v>100.7</v>
      </c>
      <c r="Q21" s="80"/>
      <c r="R21" s="87">
        <v>11.509009999999998</v>
      </c>
      <c r="S21" s="88">
        <v>6.9530681787039453E-6</v>
      </c>
      <c r="T21" s="88">
        <f t="shared" si="0"/>
        <v>4.577466537899531E-3</v>
      </c>
      <c r="U21" s="88">
        <f>R21/'סכום נכסי הקרן'!$C$42</f>
        <v>1.3209184491217978E-4</v>
      </c>
    </row>
    <row r="22" spans="2:56" s="138" customFormat="1">
      <c r="B22" s="86" t="s">
        <v>301</v>
      </c>
      <c r="C22" s="80" t="s">
        <v>302</v>
      </c>
      <c r="D22" s="93" t="s">
        <v>121</v>
      </c>
      <c r="E22" s="93" t="s">
        <v>279</v>
      </c>
      <c r="F22" s="93" t="s">
        <v>290</v>
      </c>
      <c r="G22" s="93" t="s">
        <v>287</v>
      </c>
      <c r="H22" s="80" t="s">
        <v>282</v>
      </c>
      <c r="I22" s="80" t="s">
        <v>161</v>
      </c>
      <c r="J22" s="80"/>
      <c r="K22" s="87">
        <v>1.59</v>
      </c>
      <c r="L22" s="93" t="s">
        <v>165</v>
      </c>
      <c r="M22" s="94">
        <v>6.4000000000000003E-3</v>
      </c>
      <c r="N22" s="94">
        <v>-5.0000000000000001E-4</v>
      </c>
      <c r="O22" s="87">
        <v>25655.999999999996</v>
      </c>
      <c r="P22" s="89">
        <v>101.35</v>
      </c>
      <c r="Q22" s="80"/>
      <c r="R22" s="87">
        <v>26.002349999999996</v>
      </c>
      <c r="S22" s="88">
        <v>8.1445162764932466E-6</v>
      </c>
      <c r="T22" s="88">
        <f t="shared" si="0"/>
        <v>1.0341887532615914E-2</v>
      </c>
      <c r="U22" s="88">
        <f>R22/'סכום נכסי הקרן'!$C$42</f>
        <v>2.98435606846481E-4</v>
      </c>
    </row>
    <row r="23" spans="2:56" s="138" customFormat="1">
      <c r="B23" s="86" t="s">
        <v>303</v>
      </c>
      <c r="C23" s="80" t="s">
        <v>304</v>
      </c>
      <c r="D23" s="93" t="s">
        <v>121</v>
      </c>
      <c r="E23" s="93" t="s">
        <v>279</v>
      </c>
      <c r="F23" s="93" t="s">
        <v>305</v>
      </c>
      <c r="G23" s="93" t="s">
        <v>287</v>
      </c>
      <c r="H23" s="80" t="s">
        <v>282</v>
      </c>
      <c r="I23" s="80" t="s">
        <v>161</v>
      </c>
      <c r="J23" s="80"/>
      <c r="K23" s="87">
        <v>0.11000000000000001</v>
      </c>
      <c r="L23" s="93" t="s">
        <v>165</v>
      </c>
      <c r="M23" s="94">
        <v>4.4999999999999998E-2</v>
      </c>
      <c r="N23" s="94">
        <v>2.1000000000000001E-2</v>
      </c>
      <c r="O23" s="87">
        <v>225.24999999999997</v>
      </c>
      <c r="P23" s="89">
        <v>105.35</v>
      </c>
      <c r="Q23" s="80"/>
      <c r="R23" s="87">
        <v>0.23729999999999996</v>
      </c>
      <c r="S23" s="88">
        <v>1.3982888420895803E-6</v>
      </c>
      <c r="T23" s="88">
        <f t="shared" si="0"/>
        <v>9.4381081382634887E-5</v>
      </c>
      <c r="U23" s="88">
        <f>R23/'סכום נכסי הקרן'!$C$42</f>
        <v>2.7235526598430502E-6</v>
      </c>
    </row>
    <row r="24" spans="2:56" s="138" customFormat="1">
      <c r="B24" s="86" t="s">
        <v>306</v>
      </c>
      <c r="C24" s="80" t="s">
        <v>307</v>
      </c>
      <c r="D24" s="93" t="s">
        <v>121</v>
      </c>
      <c r="E24" s="93" t="s">
        <v>279</v>
      </c>
      <c r="F24" s="93" t="s">
        <v>305</v>
      </c>
      <c r="G24" s="93" t="s">
        <v>287</v>
      </c>
      <c r="H24" s="80" t="s">
        <v>282</v>
      </c>
      <c r="I24" s="80" t="s">
        <v>161</v>
      </c>
      <c r="J24" s="80"/>
      <c r="K24" s="87">
        <v>3.7500000000000004</v>
      </c>
      <c r="L24" s="93" t="s">
        <v>165</v>
      </c>
      <c r="M24" s="94">
        <v>0.05</v>
      </c>
      <c r="N24" s="94">
        <v>2.8999999999999998E-3</v>
      </c>
      <c r="O24" s="87">
        <v>57770.999999999993</v>
      </c>
      <c r="P24" s="89">
        <v>125.14</v>
      </c>
      <c r="Q24" s="80"/>
      <c r="R24" s="87">
        <v>72.294629999999984</v>
      </c>
      <c r="S24" s="88">
        <v>1.8330648459658832E-5</v>
      </c>
      <c r="T24" s="88">
        <f t="shared" si="0"/>
        <v>2.8753667752033196E-2</v>
      </c>
      <c r="U24" s="88">
        <f>R24/'סכום נכסי הקרן'!$C$42</f>
        <v>8.2974391836860163E-4</v>
      </c>
    </row>
    <row r="25" spans="2:56" s="138" customFormat="1">
      <c r="B25" s="86" t="s">
        <v>308</v>
      </c>
      <c r="C25" s="80" t="s">
        <v>309</v>
      </c>
      <c r="D25" s="93" t="s">
        <v>121</v>
      </c>
      <c r="E25" s="93" t="s">
        <v>279</v>
      </c>
      <c r="F25" s="93" t="s">
        <v>305</v>
      </c>
      <c r="G25" s="93" t="s">
        <v>287</v>
      </c>
      <c r="H25" s="80" t="s">
        <v>282</v>
      </c>
      <c r="I25" s="80" t="s">
        <v>161</v>
      </c>
      <c r="J25" s="80"/>
      <c r="K25" s="87">
        <v>2.7300000000000004</v>
      </c>
      <c r="L25" s="93" t="s">
        <v>165</v>
      </c>
      <c r="M25" s="94">
        <v>6.9999999999999993E-3</v>
      </c>
      <c r="N25" s="94">
        <v>8.9999999999999998E-4</v>
      </c>
      <c r="O25" s="87">
        <v>5569.1599999999989</v>
      </c>
      <c r="P25" s="89">
        <v>103.48</v>
      </c>
      <c r="Q25" s="80"/>
      <c r="R25" s="87">
        <v>5.7629799999999989</v>
      </c>
      <c r="S25" s="88">
        <v>1.5667458147370249E-6</v>
      </c>
      <c r="T25" s="88">
        <f t="shared" si="0"/>
        <v>2.2921040218562881E-3</v>
      </c>
      <c r="U25" s="88">
        <f>R25/'סכום נכסי הקרן'!$C$42</f>
        <v>6.6143192193941433E-5</v>
      </c>
    </row>
    <row r="26" spans="2:56" s="138" customFormat="1">
      <c r="B26" s="86" t="s">
        <v>310</v>
      </c>
      <c r="C26" s="80" t="s">
        <v>311</v>
      </c>
      <c r="D26" s="93" t="s">
        <v>121</v>
      </c>
      <c r="E26" s="93" t="s">
        <v>279</v>
      </c>
      <c r="F26" s="93" t="s">
        <v>305</v>
      </c>
      <c r="G26" s="93" t="s">
        <v>287</v>
      </c>
      <c r="H26" s="80" t="s">
        <v>282</v>
      </c>
      <c r="I26" s="80" t="s">
        <v>161</v>
      </c>
      <c r="J26" s="80"/>
      <c r="K26" s="87">
        <v>5.24</v>
      </c>
      <c r="L26" s="93" t="s">
        <v>165</v>
      </c>
      <c r="M26" s="94">
        <v>6.0000000000000001E-3</v>
      </c>
      <c r="N26" s="94">
        <v>6.6E-3</v>
      </c>
      <c r="O26" s="87">
        <v>504.99999999999994</v>
      </c>
      <c r="P26" s="89">
        <v>100.6</v>
      </c>
      <c r="Q26" s="80"/>
      <c r="R26" s="87">
        <v>0.50802999999999987</v>
      </c>
      <c r="S26" s="88">
        <v>2.2705354192285123E-7</v>
      </c>
      <c r="T26" s="88">
        <f t="shared" si="0"/>
        <v>2.0205824178179518E-4</v>
      </c>
      <c r="U26" s="88">
        <f>R26/'סכום נכסי הקרן'!$C$42</f>
        <v>5.8307899611465007E-6</v>
      </c>
    </row>
    <row r="27" spans="2:56" s="138" customFormat="1">
      <c r="B27" s="86" t="s">
        <v>312</v>
      </c>
      <c r="C27" s="80" t="s">
        <v>313</v>
      </c>
      <c r="D27" s="93" t="s">
        <v>121</v>
      </c>
      <c r="E27" s="93" t="s">
        <v>279</v>
      </c>
      <c r="F27" s="93" t="s">
        <v>314</v>
      </c>
      <c r="G27" s="93" t="s">
        <v>287</v>
      </c>
      <c r="H27" s="80" t="s">
        <v>315</v>
      </c>
      <c r="I27" s="80" t="s">
        <v>161</v>
      </c>
      <c r="J27" s="80"/>
      <c r="K27" s="87">
        <v>9.0000000000000011E-2</v>
      </c>
      <c r="L27" s="93" t="s">
        <v>165</v>
      </c>
      <c r="M27" s="94">
        <v>4.2000000000000003E-2</v>
      </c>
      <c r="N27" s="94">
        <v>2.3299999999999998E-2</v>
      </c>
      <c r="O27" s="87">
        <v>11.769999999999998</v>
      </c>
      <c r="P27" s="89">
        <v>127.99</v>
      </c>
      <c r="Q27" s="80"/>
      <c r="R27" s="87">
        <v>1.5049999999999997E-2</v>
      </c>
      <c r="S27" s="88">
        <v>2.2819087963512719E-7</v>
      </c>
      <c r="T27" s="88">
        <f t="shared" si="0"/>
        <v>5.9858207956538354E-6</v>
      </c>
      <c r="U27" s="88">
        <f>R27/'סכום נכסי הקרן'!$C$42</f>
        <v>1.7273269081600465E-7</v>
      </c>
    </row>
    <row r="28" spans="2:56" s="138" customFormat="1">
      <c r="B28" s="86" t="s">
        <v>316</v>
      </c>
      <c r="C28" s="80" t="s">
        <v>317</v>
      </c>
      <c r="D28" s="93" t="s">
        <v>121</v>
      </c>
      <c r="E28" s="93" t="s">
        <v>279</v>
      </c>
      <c r="F28" s="93" t="s">
        <v>314</v>
      </c>
      <c r="G28" s="93" t="s">
        <v>287</v>
      </c>
      <c r="H28" s="80" t="s">
        <v>315</v>
      </c>
      <c r="I28" s="80" t="s">
        <v>161</v>
      </c>
      <c r="J28" s="80"/>
      <c r="K28" s="87">
        <v>1.75</v>
      </c>
      <c r="L28" s="93" t="s">
        <v>165</v>
      </c>
      <c r="M28" s="94">
        <v>8.0000000000000002E-3</v>
      </c>
      <c r="N28" s="94">
        <v>-7.9999999999999993E-4</v>
      </c>
      <c r="O28" s="87">
        <v>27612.999999999996</v>
      </c>
      <c r="P28" s="89">
        <v>103.38</v>
      </c>
      <c r="Q28" s="80"/>
      <c r="R28" s="87">
        <v>28.546319999999994</v>
      </c>
      <c r="S28" s="88">
        <v>4.2841406274242091E-5</v>
      </c>
      <c r="T28" s="88">
        <f t="shared" si="0"/>
        <v>1.1353698066138803E-2</v>
      </c>
      <c r="U28" s="88">
        <f>R28/'סכום נכסי הקרן'!$C$42</f>
        <v>3.2763339976709169E-4</v>
      </c>
    </row>
    <row r="29" spans="2:56" s="138" customFormat="1">
      <c r="B29" s="86" t="s">
        <v>318</v>
      </c>
      <c r="C29" s="80" t="s">
        <v>319</v>
      </c>
      <c r="D29" s="93" t="s">
        <v>121</v>
      </c>
      <c r="E29" s="93" t="s">
        <v>279</v>
      </c>
      <c r="F29" s="93" t="s">
        <v>286</v>
      </c>
      <c r="G29" s="93" t="s">
        <v>287</v>
      </c>
      <c r="H29" s="80" t="s">
        <v>315</v>
      </c>
      <c r="I29" s="80" t="s">
        <v>161</v>
      </c>
      <c r="J29" s="80"/>
      <c r="K29" s="87">
        <v>2.2799999999999998</v>
      </c>
      <c r="L29" s="93" t="s">
        <v>165</v>
      </c>
      <c r="M29" s="94">
        <v>3.4000000000000002E-2</v>
      </c>
      <c r="N29" s="94">
        <v>-1E-4</v>
      </c>
      <c r="O29" s="87">
        <v>199.99999999999997</v>
      </c>
      <c r="P29" s="89">
        <v>113.83</v>
      </c>
      <c r="Q29" s="80"/>
      <c r="R29" s="87">
        <v>0.22766999999999996</v>
      </c>
      <c r="S29" s="88">
        <v>1.0690927945818376E-7</v>
      </c>
      <c r="T29" s="88">
        <f t="shared" si="0"/>
        <v>9.055095153132947E-5</v>
      </c>
      <c r="U29" s="88">
        <f>R29/'סכום נכסי הקרן'!$C$42</f>
        <v>2.6130266922312146E-6</v>
      </c>
    </row>
    <row r="30" spans="2:56" s="138" customFormat="1">
      <c r="B30" s="86" t="s">
        <v>320</v>
      </c>
      <c r="C30" s="80" t="s">
        <v>321</v>
      </c>
      <c r="D30" s="93" t="s">
        <v>121</v>
      </c>
      <c r="E30" s="93" t="s">
        <v>279</v>
      </c>
      <c r="F30" s="93" t="s">
        <v>290</v>
      </c>
      <c r="G30" s="93" t="s">
        <v>287</v>
      </c>
      <c r="H30" s="80" t="s">
        <v>315</v>
      </c>
      <c r="I30" s="80" t="s">
        <v>161</v>
      </c>
      <c r="J30" s="80"/>
      <c r="K30" s="87">
        <v>1.2</v>
      </c>
      <c r="L30" s="93" t="s">
        <v>165</v>
      </c>
      <c r="M30" s="94">
        <v>0.03</v>
      </c>
      <c r="N30" s="94">
        <v>-2.9000000000000002E-3</v>
      </c>
      <c r="O30" s="87">
        <v>7260.9999999999991</v>
      </c>
      <c r="P30" s="89">
        <v>113.38</v>
      </c>
      <c r="Q30" s="80"/>
      <c r="R30" s="87">
        <v>8.2325199999999992</v>
      </c>
      <c r="S30" s="88">
        <v>1.5127083333333331E-5</v>
      </c>
      <c r="T30" s="88">
        <f t="shared" si="0"/>
        <v>3.2743115891452567E-3</v>
      </c>
      <c r="U30" s="88">
        <f>R30/'סכום נכסי הקרן'!$C$42</f>
        <v>9.4486733009739186E-5</v>
      </c>
    </row>
    <row r="31" spans="2:56" s="138" customFormat="1">
      <c r="B31" s="86" t="s">
        <v>322</v>
      </c>
      <c r="C31" s="80" t="s">
        <v>323</v>
      </c>
      <c r="D31" s="93" t="s">
        <v>121</v>
      </c>
      <c r="E31" s="93" t="s">
        <v>279</v>
      </c>
      <c r="F31" s="93" t="s">
        <v>324</v>
      </c>
      <c r="G31" s="93" t="s">
        <v>325</v>
      </c>
      <c r="H31" s="80" t="s">
        <v>315</v>
      </c>
      <c r="I31" s="80" t="s">
        <v>161</v>
      </c>
      <c r="J31" s="80"/>
      <c r="K31" s="87">
        <v>6.92</v>
      </c>
      <c r="L31" s="93" t="s">
        <v>165</v>
      </c>
      <c r="M31" s="94">
        <v>8.3000000000000001E-3</v>
      </c>
      <c r="N31" s="94">
        <v>1.04E-2</v>
      </c>
      <c r="O31" s="87">
        <v>41999.999999999993</v>
      </c>
      <c r="P31" s="89">
        <v>99.55</v>
      </c>
      <c r="Q31" s="80"/>
      <c r="R31" s="87">
        <v>41.811009999999996</v>
      </c>
      <c r="S31" s="88">
        <v>2.7425490818337463E-5</v>
      </c>
      <c r="T31" s="88">
        <f t="shared" si="0"/>
        <v>1.6629449378424616E-2</v>
      </c>
      <c r="U31" s="88">
        <f>R31/'סכום נכסי הקרן'!$C$42</f>
        <v>4.798756320953408E-4</v>
      </c>
    </row>
    <row r="32" spans="2:56" s="138" customFormat="1">
      <c r="B32" s="86" t="s">
        <v>326</v>
      </c>
      <c r="C32" s="80" t="s">
        <v>327</v>
      </c>
      <c r="D32" s="93" t="s">
        <v>121</v>
      </c>
      <c r="E32" s="93" t="s">
        <v>279</v>
      </c>
      <c r="F32" s="93" t="s">
        <v>324</v>
      </c>
      <c r="G32" s="93" t="s">
        <v>325</v>
      </c>
      <c r="H32" s="80" t="s">
        <v>315</v>
      </c>
      <c r="I32" s="80" t="s">
        <v>161</v>
      </c>
      <c r="J32" s="80"/>
      <c r="K32" s="87">
        <v>10.48</v>
      </c>
      <c r="L32" s="93" t="s">
        <v>165</v>
      </c>
      <c r="M32" s="94">
        <v>1.6500000000000001E-2</v>
      </c>
      <c r="N32" s="94">
        <v>1.8700000000000001E-2</v>
      </c>
      <c r="O32" s="87">
        <v>6999.9999999999991</v>
      </c>
      <c r="P32" s="89">
        <v>98.88</v>
      </c>
      <c r="Q32" s="80"/>
      <c r="R32" s="87">
        <v>6.9215999999999989</v>
      </c>
      <c r="S32" s="88">
        <v>1.6553746467548742E-5</v>
      </c>
      <c r="T32" s="88">
        <f t="shared" si="0"/>
        <v>2.7529207454616337E-3</v>
      </c>
      <c r="U32" s="88">
        <f>R32/'סכום נכסי הקרן'!$C$42</f>
        <v>7.9440969618076935E-5</v>
      </c>
    </row>
    <row r="33" spans="2:21" s="138" customFormat="1">
      <c r="B33" s="86" t="s">
        <v>328</v>
      </c>
      <c r="C33" s="80" t="s">
        <v>329</v>
      </c>
      <c r="D33" s="93" t="s">
        <v>121</v>
      </c>
      <c r="E33" s="93" t="s">
        <v>279</v>
      </c>
      <c r="F33" s="93" t="s">
        <v>330</v>
      </c>
      <c r="G33" s="93" t="s">
        <v>331</v>
      </c>
      <c r="H33" s="80" t="s">
        <v>315</v>
      </c>
      <c r="I33" s="80" t="s">
        <v>283</v>
      </c>
      <c r="J33" s="80"/>
      <c r="K33" s="87">
        <v>3.71</v>
      </c>
      <c r="L33" s="93" t="s">
        <v>165</v>
      </c>
      <c r="M33" s="94">
        <v>6.5000000000000006E-3</v>
      </c>
      <c r="N33" s="94">
        <v>3.9000000000000003E-3</v>
      </c>
      <c r="O33" s="87">
        <v>3494.3999999999996</v>
      </c>
      <c r="P33" s="89">
        <v>101.13</v>
      </c>
      <c r="Q33" s="80"/>
      <c r="R33" s="87">
        <v>3.533879999999999</v>
      </c>
      <c r="S33" s="88">
        <v>3.3067562953068502E-6</v>
      </c>
      <c r="T33" s="88">
        <f t="shared" si="0"/>
        <v>1.4055264048734334E-3</v>
      </c>
      <c r="U33" s="88">
        <f>R33/'סכום נכסי הקרן'!$C$42</f>
        <v>4.0559242619326413E-5</v>
      </c>
    </row>
    <row r="34" spans="2:21" s="138" customFormat="1">
      <c r="B34" s="86" t="s">
        <v>332</v>
      </c>
      <c r="C34" s="80" t="s">
        <v>333</v>
      </c>
      <c r="D34" s="93" t="s">
        <v>121</v>
      </c>
      <c r="E34" s="93" t="s">
        <v>279</v>
      </c>
      <c r="F34" s="93" t="s">
        <v>330</v>
      </c>
      <c r="G34" s="93" t="s">
        <v>331</v>
      </c>
      <c r="H34" s="80" t="s">
        <v>315</v>
      </c>
      <c r="I34" s="80" t="s">
        <v>283</v>
      </c>
      <c r="J34" s="80"/>
      <c r="K34" s="87">
        <v>4.8400000000000007</v>
      </c>
      <c r="L34" s="93" t="s">
        <v>165</v>
      </c>
      <c r="M34" s="94">
        <v>1.6399999999999998E-2</v>
      </c>
      <c r="N34" s="94">
        <v>7.9000000000000008E-3</v>
      </c>
      <c r="O34" s="87">
        <v>36899.999999999993</v>
      </c>
      <c r="P34" s="89">
        <v>104.14</v>
      </c>
      <c r="Q34" s="87">
        <v>4.4361999999999986</v>
      </c>
      <c r="R34" s="87">
        <v>43.033599999999993</v>
      </c>
      <c r="S34" s="88">
        <v>3.4624021132475719E-5</v>
      </c>
      <c r="T34" s="88">
        <f t="shared" si="0"/>
        <v>1.7115708823378664E-2</v>
      </c>
      <c r="U34" s="88">
        <f>R34/'סכום נכסי הקרן'!$C$42</f>
        <v>4.9390760953485838E-4</v>
      </c>
    </row>
    <row r="35" spans="2:21" s="138" customFormat="1">
      <c r="B35" s="86" t="s">
        <v>334</v>
      </c>
      <c r="C35" s="80" t="s">
        <v>335</v>
      </c>
      <c r="D35" s="93" t="s">
        <v>121</v>
      </c>
      <c r="E35" s="93" t="s">
        <v>279</v>
      </c>
      <c r="F35" s="93" t="s">
        <v>330</v>
      </c>
      <c r="G35" s="93" t="s">
        <v>331</v>
      </c>
      <c r="H35" s="80" t="s">
        <v>315</v>
      </c>
      <c r="I35" s="80" t="s">
        <v>161</v>
      </c>
      <c r="J35" s="80"/>
      <c r="K35" s="87">
        <v>5.7000000000000011</v>
      </c>
      <c r="L35" s="93" t="s">
        <v>165</v>
      </c>
      <c r="M35" s="94">
        <v>1.34E-2</v>
      </c>
      <c r="N35" s="94">
        <v>1.2800000000000001E-2</v>
      </c>
      <c r="O35" s="87">
        <v>71218.999999999985</v>
      </c>
      <c r="P35" s="89">
        <v>102.3</v>
      </c>
      <c r="Q35" s="80"/>
      <c r="R35" s="87">
        <v>72.857039999999984</v>
      </c>
      <c r="S35" s="88">
        <v>1.5670671009863725E-5</v>
      </c>
      <c r="T35" s="88">
        <f t="shared" si="0"/>
        <v>2.8977354494470649E-2</v>
      </c>
      <c r="U35" s="88">
        <f>R35/'סכום נכסי הקרן'!$C$42</f>
        <v>8.3619884146772646E-4</v>
      </c>
    </row>
    <row r="36" spans="2:21" s="138" customFormat="1">
      <c r="B36" s="86" t="s">
        <v>336</v>
      </c>
      <c r="C36" s="80" t="s">
        <v>337</v>
      </c>
      <c r="D36" s="93" t="s">
        <v>121</v>
      </c>
      <c r="E36" s="93" t="s">
        <v>279</v>
      </c>
      <c r="F36" s="93" t="s">
        <v>305</v>
      </c>
      <c r="G36" s="93" t="s">
        <v>287</v>
      </c>
      <c r="H36" s="80" t="s">
        <v>315</v>
      </c>
      <c r="I36" s="80" t="s">
        <v>161</v>
      </c>
      <c r="J36" s="80"/>
      <c r="K36" s="87">
        <v>1.7200000000000002</v>
      </c>
      <c r="L36" s="93" t="s">
        <v>165</v>
      </c>
      <c r="M36" s="94">
        <v>4.0999999999999995E-2</v>
      </c>
      <c r="N36" s="94">
        <v>1.9000000000000006E-3</v>
      </c>
      <c r="O36" s="87">
        <v>418.19999999999993</v>
      </c>
      <c r="P36" s="89">
        <v>130.86000000000001</v>
      </c>
      <c r="Q36" s="80"/>
      <c r="R36" s="87">
        <v>0.5472499999999999</v>
      </c>
      <c r="S36" s="88">
        <v>1.7892178191719435E-7</v>
      </c>
      <c r="T36" s="88">
        <f t="shared" si="0"/>
        <v>2.1765717145658215E-4</v>
      </c>
      <c r="U36" s="88">
        <f>R36/'סכום נכסי הקרן'!$C$42</f>
        <v>6.2809279102364485E-6</v>
      </c>
    </row>
    <row r="37" spans="2:21" s="138" customFormat="1">
      <c r="B37" s="86" t="s">
        <v>338</v>
      </c>
      <c r="C37" s="80" t="s">
        <v>339</v>
      </c>
      <c r="D37" s="93" t="s">
        <v>121</v>
      </c>
      <c r="E37" s="93" t="s">
        <v>279</v>
      </c>
      <c r="F37" s="93" t="s">
        <v>305</v>
      </c>
      <c r="G37" s="93" t="s">
        <v>287</v>
      </c>
      <c r="H37" s="80" t="s">
        <v>315</v>
      </c>
      <c r="I37" s="80" t="s">
        <v>161</v>
      </c>
      <c r="J37" s="80"/>
      <c r="K37" s="87">
        <v>2.83</v>
      </c>
      <c r="L37" s="93" t="s">
        <v>165</v>
      </c>
      <c r="M37" s="94">
        <v>0.04</v>
      </c>
      <c r="N37" s="94">
        <v>1.2000000000000001E-3</v>
      </c>
      <c r="O37" s="87">
        <v>4152.9999999999991</v>
      </c>
      <c r="P37" s="89">
        <v>118.31</v>
      </c>
      <c r="Q37" s="80"/>
      <c r="R37" s="87">
        <v>4.9134199999999995</v>
      </c>
      <c r="S37" s="88">
        <v>1.4297690095071201E-6</v>
      </c>
      <c r="T37" s="88">
        <f t="shared" si="0"/>
        <v>1.9542094095535861E-3</v>
      </c>
      <c r="U37" s="88">
        <f>R37/'סכום נכסי הקרן'!$C$42</f>
        <v>5.6392575263068014E-5</v>
      </c>
    </row>
    <row r="38" spans="2:21" s="138" customFormat="1">
      <c r="B38" s="86" t="s">
        <v>340</v>
      </c>
      <c r="C38" s="80" t="s">
        <v>341</v>
      </c>
      <c r="D38" s="93" t="s">
        <v>121</v>
      </c>
      <c r="E38" s="93" t="s">
        <v>279</v>
      </c>
      <c r="F38" s="93" t="s">
        <v>342</v>
      </c>
      <c r="G38" s="93" t="s">
        <v>331</v>
      </c>
      <c r="H38" s="80" t="s">
        <v>343</v>
      </c>
      <c r="I38" s="80" t="s">
        <v>283</v>
      </c>
      <c r="J38" s="80"/>
      <c r="K38" s="87">
        <v>1.5</v>
      </c>
      <c r="L38" s="93" t="s">
        <v>165</v>
      </c>
      <c r="M38" s="94">
        <v>1.6399999999999998E-2</v>
      </c>
      <c r="N38" s="94">
        <v>1.4000000000000002E-3</v>
      </c>
      <c r="O38" s="87">
        <v>6782.2899999999991</v>
      </c>
      <c r="P38" s="89">
        <v>102.6</v>
      </c>
      <c r="Q38" s="80"/>
      <c r="R38" s="87">
        <v>6.9586199999999989</v>
      </c>
      <c r="S38" s="88">
        <v>1.2362271667764698E-5</v>
      </c>
      <c r="T38" s="88">
        <f t="shared" si="0"/>
        <v>2.7676446714320724E-3</v>
      </c>
      <c r="U38" s="88">
        <f>R38/'סכום נכסי הקרן'!$C$42</f>
        <v>7.9865857605718695E-5</v>
      </c>
    </row>
    <row r="39" spans="2:21" s="138" customFormat="1">
      <c r="B39" s="86" t="s">
        <v>344</v>
      </c>
      <c r="C39" s="80" t="s">
        <v>345</v>
      </c>
      <c r="D39" s="93" t="s">
        <v>121</v>
      </c>
      <c r="E39" s="93" t="s">
        <v>279</v>
      </c>
      <c r="F39" s="93" t="s">
        <v>342</v>
      </c>
      <c r="G39" s="93" t="s">
        <v>331</v>
      </c>
      <c r="H39" s="80" t="s">
        <v>343</v>
      </c>
      <c r="I39" s="80" t="s">
        <v>283</v>
      </c>
      <c r="J39" s="80"/>
      <c r="K39" s="87">
        <v>5.69</v>
      </c>
      <c r="L39" s="93" t="s">
        <v>165</v>
      </c>
      <c r="M39" s="94">
        <v>2.3399999999999997E-2</v>
      </c>
      <c r="N39" s="94">
        <v>1.3500000000000002E-2</v>
      </c>
      <c r="O39" s="87">
        <v>17745.659999999996</v>
      </c>
      <c r="P39" s="89">
        <v>106.21</v>
      </c>
      <c r="Q39" s="80"/>
      <c r="R39" s="87">
        <v>18.847659999999998</v>
      </c>
      <c r="S39" s="88">
        <v>8.5555039006186803E-6</v>
      </c>
      <c r="T39" s="88">
        <f t="shared" si="0"/>
        <v>7.4962601446786027E-3</v>
      </c>
      <c r="U39" s="88">
        <f>R39/'סכום נכסי הקרן'!$C$42</f>
        <v>2.1631940381296866E-4</v>
      </c>
    </row>
    <row r="40" spans="2:21" s="138" customFormat="1">
      <c r="B40" s="86" t="s">
        <v>346</v>
      </c>
      <c r="C40" s="80" t="s">
        <v>347</v>
      </c>
      <c r="D40" s="93" t="s">
        <v>121</v>
      </c>
      <c r="E40" s="93" t="s">
        <v>279</v>
      </c>
      <c r="F40" s="93" t="s">
        <v>342</v>
      </c>
      <c r="G40" s="93" t="s">
        <v>331</v>
      </c>
      <c r="H40" s="80" t="s">
        <v>343</v>
      </c>
      <c r="I40" s="80" t="s">
        <v>283</v>
      </c>
      <c r="J40" s="80"/>
      <c r="K40" s="87">
        <v>2.3100000000000005</v>
      </c>
      <c r="L40" s="93" t="s">
        <v>165</v>
      </c>
      <c r="M40" s="94">
        <v>0.03</v>
      </c>
      <c r="N40" s="94">
        <v>2.6000000000000007E-3</v>
      </c>
      <c r="O40" s="87">
        <v>39538.649999999994</v>
      </c>
      <c r="P40" s="89">
        <v>108.9</v>
      </c>
      <c r="Q40" s="80"/>
      <c r="R40" s="87">
        <v>43.05758999999999</v>
      </c>
      <c r="S40" s="88">
        <v>6.5735199232427383E-5</v>
      </c>
      <c r="T40" s="88">
        <f t="shared" si="0"/>
        <v>1.712525034104562E-2</v>
      </c>
      <c r="U40" s="88">
        <f>R40/'סכום נכסי הקרן'!$C$42</f>
        <v>4.9418294888719562E-4</v>
      </c>
    </row>
    <row r="41" spans="2:21" s="138" customFormat="1">
      <c r="B41" s="86" t="s">
        <v>348</v>
      </c>
      <c r="C41" s="80" t="s">
        <v>349</v>
      </c>
      <c r="D41" s="93" t="s">
        <v>121</v>
      </c>
      <c r="E41" s="93" t="s">
        <v>279</v>
      </c>
      <c r="F41" s="93" t="s">
        <v>350</v>
      </c>
      <c r="G41" s="93" t="s">
        <v>331</v>
      </c>
      <c r="H41" s="80" t="s">
        <v>343</v>
      </c>
      <c r="I41" s="80" t="s">
        <v>161</v>
      </c>
      <c r="J41" s="80"/>
      <c r="K41" s="87">
        <v>1.02</v>
      </c>
      <c r="L41" s="93" t="s">
        <v>165</v>
      </c>
      <c r="M41" s="94">
        <v>4.9500000000000002E-2</v>
      </c>
      <c r="N41" s="94">
        <v>1.2999999999999999E-3</v>
      </c>
      <c r="O41" s="87">
        <v>2879.9999999999995</v>
      </c>
      <c r="P41" s="89">
        <v>124.68</v>
      </c>
      <c r="Q41" s="87">
        <v>3.7651399999999993</v>
      </c>
      <c r="R41" s="87">
        <v>7.5207399999999991</v>
      </c>
      <c r="S41" s="88">
        <v>2.232828675288331E-5</v>
      </c>
      <c r="T41" s="88">
        <f t="shared" si="0"/>
        <v>2.9912160724721347E-3</v>
      </c>
      <c r="U41" s="88">
        <f>R41/'סכום נכסי הקרן'!$C$42</f>
        <v>8.6317452300834475E-5</v>
      </c>
    </row>
    <row r="42" spans="2:21" s="138" customFormat="1">
      <c r="B42" s="86" t="s">
        <v>351</v>
      </c>
      <c r="C42" s="80" t="s">
        <v>352</v>
      </c>
      <c r="D42" s="93" t="s">
        <v>121</v>
      </c>
      <c r="E42" s="93" t="s">
        <v>279</v>
      </c>
      <c r="F42" s="93" t="s">
        <v>350</v>
      </c>
      <c r="G42" s="93" t="s">
        <v>331</v>
      </c>
      <c r="H42" s="80" t="s">
        <v>343</v>
      </c>
      <c r="I42" s="80" t="s">
        <v>161</v>
      </c>
      <c r="J42" s="80"/>
      <c r="K42" s="87">
        <v>2.7199999999999998</v>
      </c>
      <c r="L42" s="93" t="s">
        <v>165</v>
      </c>
      <c r="M42" s="94">
        <v>4.8000000000000001E-2</v>
      </c>
      <c r="N42" s="94">
        <v>4.1999999999999997E-3</v>
      </c>
      <c r="O42" s="87">
        <v>42070.999999999993</v>
      </c>
      <c r="P42" s="89">
        <v>114.4</v>
      </c>
      <c r="Q42" s="87">
        <v>2.0596299999999998</v>
      </c>
      <c r="R42" s="87">
        <v>50.188849999999988</v>
      </c>
      <c r="S42" s="88">
        <v>3.094488895557781E-5</v>
      </c>
      <c r="T42" s="88">
        <f t="shared" si="0"/>
        <v>1.9961558939531627E-2</v>
      </c>
      <c r="U42" s="88">
        <f>R42/'סכום נכסי הקרן'!$C$42</f>
        <v>5.7603023983128466E-4</v>
      </c>
    </row>
    <row r="43" spans="2:21" s="138" customFormat="1">
      <c r="B43" s="86" t="s">
        <v>353</v>
      </c>
      <c r="C43" s="80" t="s">
        <v>354</v>
      </c>
      <c r="D43" s="93" t="s">
        <v>121</v>
      </c>
      <c r="E43" s="93" t="s">
        <v>279</v>
      </c>
      <c r="F43" s="93" t="s">
        <v>350</v>
      </c>
      <c r="G43" s="93" t="s">
        <v>331</v>
      </c>
      <c r="H43" s="80" t="s">
        <v>343</v>
      </c>
      <c r="I43" s="80" t="s">
        <v>161</v>
      </c>
      <c r="J43" s="80"/>
      <c r="K43" s="87">
        <v>6.68</v>
      </c>
      <c r="L43" s="93" t="s">
        <v>165</v>
      </c>
      <c r="M43" s="94">
        <v>3.2000000000000001E-2</v>
      </c>
      <c r="N43" s="94">
        <v>1.6E-2</v>
      </c>
      <c r="O43" s="87">
        <v>28377.999999999996</v>
      </c>
      <c r="P43" s="89">
        <v>110.62</v>
      </c>
      <c r="Q43" s="87">
        <v>0.90809999999999991</v>
      </c>
      <c r="R43" s="87">
        <v>32.299839999999996</v>
      </c>
      <c r="S43" s="88">
        <v>1.7202791437522427E-5</v>
      </c>
      <c r="T43" s="88">
        <f t="shared" si="0"/>
        <v>1.2846581659022697E-2</v>
      </c>
      <c r="U43" s="88">
        <f>R43/'סכום נכסי הקרן'!$C$42</f>
        <v>3.7071350671936346E-4</v>
      </c>
    </row>
    <row r="44" spans="2:21" s="138" customFormat="1">
      <c r="B44" s="86" t="s">
        <v>355</v>
      </c>
      <c r="C44" s="80" t="s">
        <v>356</v>
      </c>
      <c r="D44" s="93" t="s">
        <v>121</v>
      </c>
      <c r="E44" s="93" t="s">
        <v>279</v>
      </c>
      <c r="F44" s="93" t="s">
        <v>350</v>
      </c>
      <c r="G44" s="93" t="s">
        <v>331</v>
      </c>
      <c r="H44" s="80" t="s">
        <v>343</v>
      </c>
      <c r="I44" s="80" t="s">
        <v>161</v>
      </c>
      <c r="J44" s="80"/>
      <c r="K44" s="87">
        <v>1.48</v>
      </c>
      <c r="L44" s="93" t="s">
        <v>165</v>
      </c>
      <c r="M44" s="94">
        <v>4.9000000000000002E-2</v>
      </c>
      <c r="N44" s="94">
        <v>-2E-3</v>
      </c>
      <c r="O44" s="87">
        <v>5739.7499999999991</v>
      </c>
      <c r="P44" s="89">
        <v>119.28</v>
      </c>
      <c r="Q44" s="80"/>
      <c r="R44" s="87">
        <v>6.846379999999999</v>
      </c>
      <c r="S44" s="88">
        <v>1.9315638067448962E-5</v>
      </c>
      <c r="T44" s="88">
        <f t="shared" si="0"/>
        <v>2.7230035733520602E-3</v>
      </c>
      <c r="U44" s="88">
        <f>R44/'סכום נכסי הקרן'!$C$42</f>
        <v>7.8577650481653029E-5</v>
      </c>
    </row>
    <row r="45" spans="2:21" s="138" customFormat="1">
      <c r="B45" s="86" t="s">
        <v>357</v>
      </c>
      <c r="C45" s="80" t="s">
        <v>358</v>
      </c>
      <c r="D45" s="93" t="s">
        <v>121</v>
      </c>
      <c r="E45" s="93" t="s">
        <v>279</v>
      </c>
      <c r="F45" s="93" t="s">
        <v>359</v>
      </c>
      <c r="G45" s="93" t="s">
        <v>360</v>
      </c>
      <c r="H45" s="80" t="s">
        <v>343</v>
      </c>
      <c r="I45" s="80" t="s">
        <v>161</v>
      </c>
      <c r="J45" s="80"/>
      <c r="K45" s="87">
        <v>2.37</v>
      </c>
      <c r="L45" s="93" t="s">
        <v>165</v>
      </c>
      <c r="M45" s="94">
        <v>3.7000000000000005E-2</v>
      </c>
      <c r="N45" s="94">
        <v>2.8999999999999998E-3</v>
      </c>
      <c r="O45" s="87">
        <v>1695.9999999999998</v>
      </c>
      <c r="P45" s="89">
        <v>112.47</v>
      </c>
      <c r="Q45" s="80"/>
      <c r="R45" s="87">
        <v>1.9074899999999997</v>
      </c>
      <c r="S45" s="88">
        <v>5.6533679903635697E-7</v>
      </c>
      <c r="T45" s="88">
        <f t="shared" si="0"/>
        <v>7.5866400727586268E-4</v>
      </c>
      <c r="U45" s="88">
        <f>R45/'סכום נכסי הקרן'!$C$42</f>
        <v>2.1892749528546227E-5</v>
      </c>
    </row>
    <row r="46" spans="2:21" s="138" customFormat="1">
      <c r="B46" s="86" t="s">
        <v>361</v>
      </c>
      <c r="C46" s="80" t="s">
        <v>362</v>
      </c>
      <c r="D46" s="93" t="s">
        <v>121</v>
      </c>
      <c r="E46" s="93" t="s">
        <v>279</v>
      </c>
      <c r="F46" s="93" t="s">
        <v>359</v>
      </c>
      <c r="G46" s="93" t="s">
        <v>360</v>
      </c>
      <c r="H46" s="80" t="s">
        <v>343</v>
      </c>
      <c r="I46" s="80" t="s">
        <v>161</v>
      </c>
      <c r="J46" s="80"/>
      <c r="K46" s="87">
        <v>5.85</v>
      </c>
      <c r="L46" s="93" t="s">
        <v>165</v>
      </c>
      <c r="M46" s="94">
        <v>2.2000000000000002E-2</v>
      </c>
      <c r="N46" s="94">
        <v>1.5600000000000001E-2</v>
      </c>
      <c r="O46" s="87">
        <v>15323.999999999998</v>
      </c>
      <c r="P46" s="89">
        <v>104.18</v>
      </c>
      <c r="Q46" s="80"/>
      <c r="R46" s="87">
        <v>15.964539999999998</v>
      </c>
      <c r="S46" s="88">
        <v>1.7380380427719047E-5</v>
      </c>
      <c r="T46" s="88">
        <f t="shared" si="0"/>
        <v>6.3495598355513272E-3</v>
      </c>
      <c r="U46" s="88">
        <f>R46/'סכום נכסי הקרן'!$C$42</f>
        <v>1.8322909979001588E-4</v>
      </c>
    </row>
    <row r="47" spans="2:21" s="138" customFormat="1">
      <c r="B47" s="86" t="s">
        <v>363</v>
      </c>
      <c r="C47" s="80" t="s">
        <v>364</v>
      </c>
      <c r="D47" s="93" t="s">
        <v>121</v>
      </c>
      <c r="E47" s="93" t="s">
        <v>279</v>
      </c>
      <c r="F47" s="93" t="s">
        <v>286</v>
      </c>
      <c r="G47" s="93" t="s">
        <v>287</v>
      </c>
      <c r="H47" s="80" t="s">
        <v>343</v>
      </c>
      <c r="I47" s="80" t="s">
        <v>161</v>
      </c>
      <c r="J47" s="80"/>
      <c r="K47" s="87">
        <v>2.48</v>
      </c>
      <c r="L47" s="93" t="s">
        <v>165</v>
      </c>
      <c r="M47" s="94">
        <v>0.04</v>
      </c>
      <c r="N47" s="94">
        <v>1.5999999999999999E-3</v>
      </c>
      <c r="O47" s="87">
        <v>6599.9999999999991</v>
      </c>
      <c r="P47" s="89">
        <v>119.75</v>
      </c>
      <c r="Q47" s="80"/>
      <c r="R47" s="87">
        <v>7.9034999999999993</v>
      </c>
      <c r="S47" s="88">
        <v>4.8888961316979725E-6</v>
      </c>
      <c r="T47" s="88">
        <f t="shared" si="0"/>
        <v>3.143450807870438E-3</v>
      </c>
      <c r="U47" s="88">
        <f>R47/'סכום נכסי הקרן'!$C$42</f>
        <v>9.0710486502610825E-5</v>
      </c>
    </row>
    <row r="48" spans="2:21" s="138" customFormat="1">
      <c r="B48" s="86" t="s">
        <v>365</v>
      </c>
      <c r="C48" s="80" t="s">
        <v>366</v>
      </c>
      <c r="D48" s="93" t="s">
        <v>121</v>
      </c>
      <c r="E48" s="93" t="s">
        <v>279</v>
      </c>
      <c r="F48" s="93" t="s">
        <v>367</v>
      </c>
      <c r="G48" s="93" t="s">
        <v>287</v>
      </c>
      <c r="H48" s="80" t="s">
        <v>343</v>
      </c>
      <c r="I48" s="80" t="s">
        <v>283</v>
      </c>
      <c r="J48" s="80"/>
      <c r="K48" s="87">
        <v>2.5</v>
      </c>
      <c r="L48" s="93" t="s">
        <v>165</v>
      </c>
      <c r="M48" s="94">
        <v>3.5499999999999997E-2</v>
      </c>
      <c r="N48" s="94">
        <v>8.0000000000000004E-4</v>
      </c>
      <c r="O48" s="87">
        <v>3327.7399999999993</v>
      </c>
      <c r="P48" s="89">
        <v>121.06</v>
      </c>
      <c r="Q48" s="80"/>
      <c r="R48" s="87">
        <v>4.0285499999999992</v>
      </c>
      <c r="S48" s="88">
        <v>7.7816342124016615E-6</v>
      </c>
      <c r="T48" s="88">
        <f t="shared" si="0"/>
        <v>1.6022709877960967E-3</v>
      </c>
      <c r="U48" s="88">
        <f>R48/'סכום נכסי הקרן'!$C$42</f>
        <v>4.62366964509512E-5</v>
      </c>
    </row>
    <row r="49" spans="2:21" s="138" customFormat="1">
      <c r="B49" s="86" t="s">
        <v>368</v>
      </c>
      <c r="C49" s="80" t="s">
        <v>369</v>
      </c>
      <c r="D49" s="93" t="s">
        <v>121</v>
      </c>
      <c r="E49" s="93" t="s">
        <v>279</v>
      </c>
      <c r="F49" s="93" t="s">
        <v>367</v>
      </c>
      <c r="G49" s="93" t="s">
        <v>287</v>
      </c>
      <c r="H49" s="80" t="s">
        <v>343</v>
      </c>
      <c r="I49" s="80" t="s">
        <v>283</v>
      </c>
      <c r="J49" s="80"/>
      <c r="K49" s="87">
        <v>1.42</v>
      </c>
      <c r="L49" s="93" t="s">
        <v>165</v>
      </c>
      <c r="M49" s="94">
        <v>4.6500000000000007E-2</v>
      </c>
      <c r="N49" s="94">
        <v>-3.0999999999999999E-3</v>
      </c>
      <c r="O49" s="87">
        <v>8000.1599999999989</v>
      </c>
      <c r="P49" s="89">
        <v>132.11000000000001</v>
      </c>
      <c r="Q49" s="80"/>
      <c r="R49" s="87">
        <v>10.569009999999999</v>
      </c>
      <c r="S49" s="88">
        <v>2.4382801126912735E-5</v>
      </c>
      <c r="T49" s="88">
        <f t="shared" si="0"/>
        <v>4.2036013187689925E-3</v>
      </c>
      <c r="U49" s="88">
        <f>R49/'סכום נכסי הקרן'!$C$42</f>
        <v>1.2130322502068183E-4</v>
      </c>
    </row>
    <row r="50" spans="2:21" s="138" customFormat="1">
      <c r="B50" s="86" t="s">
        <v>370</v>
      </c>
      <c r="C50" s="80" t="s">
        <v>371</v>
      </c>
      <c r="D50" s="93" t="s">
        <v>121</v>
      </c>
      <c r="E50" s="93" t="s">
        <v>279</v>
      </c>
      <c r="F50" s="93" t="s">
        <v>367</v>
      </c>
      <c r="G50" s="93" t="s">
        <v>287</v>
      </c>
      <c r="H50" s="80" t="s">
        <v>343</v>
      </c>
      <c r="I50" s="80" t="s">
        <v>283</v>
      </c>
      <c r="J50" s="80"/>
      <c r="K50" s="87">
        <v>5.84</v>
      </c>
      <c r="L50" s="93" t="s">
        <v>165</v>
      </c>
      <c r="M50" s="94">
        <v>1.4999999999999999E-2</v>
      </c>
      <c r="N50" s="94">
        <v>8.199999999999999E-3</v>
      </c>
      <c r="O50" s="87">
        <v>25503.74</v>
      </c>
      <c r="P50" s="89">
        <v>104.59</v>
      </c>
      <c r="Q50" s="80"/>
      <c r="R50" s="87">
        <v>26.674359999999997</v>
      </c>
      <c r="S50" s="88">
        <v>4.5739779526885848E-5</v>
      </c>
      <c r="T50" s="88">
        <f t="shared" si="0"/>
        <v>1.0609165368688162E-2</v>
      </c>
      <c r="U50" s="88">
        <f>R50/'סכום נכסי הקרן'!$C$42</f>
        <v>3.0614843711593368E-4</v>
      </c>
    </row>
    <row r="51" spans="2:21" s="138" customFormat="1">
      <c r="B51" s="86" t="s">
        <v>372</v>
      </c>
      <c r="C51" s="80" t="s">
        <v>373</v>
      </c>
      <c r="D51" s="93" t="s">
        <v>121</v>
      </c>
      <c r="E51" s="93" t="s">
        <v>279</v>
      </c>
      <c r="F51" s="93" t="s">
        <v>374</v>
      </c>
      <c r="G51" s="93" t="s">
        <v>331</v>
      </c>
      <c r="H51" s="80" t="s">
        <v>343</v>
      </c>
      <c r="I51" s="80" t="s">
        <v>283</v>
      </c>
      <c r="J51" s="80"/>
      <c r="K51" s="87">
        <v>2.13</v>
      </c>
      <c r="L51" s="93" t="s">
        <v>165</v>
      </c>
      <c r="M51" s="94">
        <v>3.6400000000000002E-2</v>
      </c>
      <c r="N51" s="94">
        <v>8.9999999999999998E-4</v>
      </c>
      <c r="O51" s="87">
        <v>8749.9999999999982</v>
      </c>
      <c r="P51" s="89">
        <v>118.73</v>
      </c>
      <c r="Q51" s="80"/>
      <c r="R51" s="87">
        <v>10.388869999999999</v>
      </c>
      <c r="S51" s="88">
        <v>9.5238095238095214E-5</v>
      </c>
      <c r="T51" s="88">
        <f t="shared" si="0"/>
        <v>4.1319544245411472E-3</v>
      </c>
      <c r="U51" s="88">
        <f>R51/'סכום נכסי הקרן'!$C$42</f>
        <v>1.1923571226828348E-4</v>
      </c>
    </row>
    <row r="52" spans="2:21" s="138" customFormat="1">
      <c r="B52" s="86" t="s">
        <v>375</v>
      </c>
      <c r="C52" s="80" t="s">
        <v>376</v>
      </c>
      <c r="D52" s="93" t="s">
        <v>121</v>
      </c>
      <c r="E52" s="93" t="s">
        <v>279</v>
      </c>
      <c r="F52" s="93" t="s">
        <v>377</v>
      </c>
      <c r="G52" s="93" t="s">
        <v>378</v>
      </c>
      <c r="H52" s="80" t="s">
        <v>343</v>
      </c>
      <c r="I52" s="80" t="s">
        <v>161</v>
      </c>
      <c r="J52" s="80"/>
      <c r="K52" s="87">
        <v>8.15</v>
      </c>
      <c r="L52" s="93" t="s">
        <v>165</v>
      </c>
      <c r="M52" s="94">
        <v>3.85E-2</v>
      </c>
      <c r="N52" s="94">
        <v>1.61E-2</v>
      </c>
      <c r="O52" s="87">
        <v>42149.219999999994</v>
      </c>
      <c r="P52" s="89">
        <v>121.31</v>
      </c>
      <c r="Q52" s="80"/>
      <c r="R52" s="87">
        <v>51.131219999999992</v>
      </c>
      <c r="S52" s="88">
        <v>1.54875952281509E-5</v>
      </c>
      <c r="T52" s="88">
        <f t="shared" si="0"/>
        <v>2.0336366776289121E-2</v>
      </c>
      <c r="U52" s="88">
        <f>R52/'סכום נכסי הקרן'!$C$42</f>
        <v>5.8684606081761551E-4</v>
      </c>
    </row>
    <row r="53" spans="2:21" s="138" customFormat="1">
      <c r="B53" s="86" t="s">
        <v>379</v>
      </c>
      <c r="C53" s="80" t="s">
        <v>380</v>
      </c>
      <c r="D53" s="93" t="s">
        <v>121</v>
      </c>
      <c r="E53" s="93" t="s">
        <v>279</v>
      </c>
      <c r="F53" s="93" t="s">
        <v>377</v>
      </c>
      <c r="G53" s="93" t="s">
        <v>378</v>
      </c>
      <c r="H53" s="80" t="s">
        <v>343</v>
      </c>
      <c r="I53" s="80" t="s">
        <v>161</v>
      </c>
      <c r="J53" s="80"/>
      <c r="K53" s="87">
        <v>6.2500000000000009</v>
      </c>
      <c r="L53" s="93" t="s">
        <v>165</v>
      </c>
      <c r="M53" s="94">
        <v>4.4999999999999998E-2</v>
      </c>
      <c r="N53" s="94">
        <v>1.26E-2</v>
      </c>
      <c r="O53" s="87">
        <v>224334.99999999997</v>
      </c>
      <c r="P53" s="89">
        <v>125.35</v>
      </c>
      <c r="Q53" s="80"/>
      <c r="R53" s="87">
        <v>281.20392999999996</v>
      </c>
      <c r="S53" s="88">
        <v>7.6265925634815611E-5</v>
      </c>
      <c r="T53" s="88">
        <f t="shared" si="0"/>
        <v>0.11184294564874321</v>
      </c>
      <c r="U53" s="88">
        <f>R53/'סכום נכסי הקרן'!$C$42</f>
        <v>3.2274492688993631E-3</v>
      </c>
    </row>
    <row r="54" spans="2:21" s="138" customFormat="1">
      <c r="B54" s="86" t="s">
        <v>381</v>
      </c>
      <c r="C54" s="80" t="s">
        <v>382</v>
      </c>
      <c r="D54" s="93" t="s">
        <v>121</v>
      </c>
      <c r="E54" s="93" t="s">
        <v>279</v>
      </c>
      <c r="F54" s="93" t="s">
        <v>286</v>
      </c>
      <c r="G54" s="93" t="s">
        <v>287</v>
      </c>
      <c r="H54" s="80" t="s">
        <v>343</v>
      </c>
      <c r="I54" s="80" t="s">
        <v>161</v>
      </c>
      <c r="J54" s="80"/>
      <c r="K54" s="87">
        <v>2.0199999999999996</v>
      </c>
      <c r="L54" s="93" t="s">
        <v>165</v>
      </c>
      <c r="M54" s="94">
        <v>0.05</v>
      </c>
      <c r="N54" s="94">
        <v>5.9999999999999984E-4</v>
      </c>
      <c r="O54" s="87">
        <v>22145.999999999996</v>
      </c>
      <c r="P54" s="89">
        <v>122.46</v>
      </c>
      <c r="Q54" s="80"/>
      <c r="R54" s="87">
        <v>27.119990000000001</v>
      </c>
      <c r="S54" s="88">
        <v>2.2146022146022142E-5</v>
      </c>
      <c r="T54" s="88">
        <f t="shared" si="0"/>
        <v>1.0786405323582996E-2</v>
      </c>
      <c r="U54" s="88">
        <f>R54/'סכום נכסי הקרן'!$C$42</f>
        <v>3.1126304635236806E-4</v>
      </c>
    </row>
    <row r="55" spans="2:21" s="138" customFormat="1">
      <c r="B55" s="86" t="s">
        <v>383</v>
      </c>
      <c r="C55" s="80" t="s">
        <v>384</v>
      </c>
      <c r="D55" s="93" t="s">
        <v>121</v>
      </c>
      <c r="E55" s="93" t="s">
        <v>279</v>
      </c>
      <c r="F55" s="93" t="s">
        <v>385</v>
      </c>
      <c r="G55" s="93" t="s">
        <v>331</v>
      </c>
      <c r="H55" s="80" t="s">
        <v>343</v>
      </c>
      <c r="I55" s="80" t="s">
        <v>283</v>
      </c>
      <c r="J55" s="80"/>
      <c r="K55" s="87">
        <v>1.93</v>
      </c>
      <c r="L55" s="93" t="s">
        <v>165</v>
      </c>
      <c r="M55" s="94">
        <v>5.0999999999999997E-2</v>
      </c>
      <c r="N55" s="94">
        <v>-4.0000000000000002E-4</v>
      </c>
      <c r="O55" s="87">
        <v>6486.7999999999993</v>
      </c>
      <c r="P55" s="89">
        <v>122.39</v>
      </c>
      <c r="Q55" s="87">
        <v>0.27407999999999993</v>
      </c>
      <c r="R55" s="87">
        <v>8.2221499999999992</v>
      </c>
      <c r="S55" s="88">
        <v>1.4067537155491071E-5</v>
      </c>
      <c r="T55" s="88">
        <f t="shared" si="0"/>
        <v>3.2701871398661251E-3</v>
      </c>
      <c r="U55" s="88">
        <f>R55/'סכום נכסי הקרן'!$C$42</f>
        <v>9.43677138732766E-5</v>
      </c>
    </row>
    <row r="56" spans="2:21" s="138" customFormat="1">
      <c r="B56" s="86" t="s">
        <v>386</v>
      </c>
      <c r="C56" s="80" t="s">
        <v>387</v>
      </c>
      <c r="D56" s="93" t="s">
        <v>121</v>
      </c>
      <c r="E56" s="93" t="s">
        <v>279</v>
      </c>
      <c r="F56" s="93" t="s">
        <v>385</v>
      </c>
      <c r="G56" s="93" t="s">
        <v>331</v>
      </c>
      <c r="H56" s="80" t="s">
        <v>343</v>
      </c>
      <c r="I56" s="80" t="s">
        <v>283</v>
      </c>
      <c r="J56" s="80"/>
      <c r="K56" s="87">
        <v>2.2000000000000002</v>
      </c>
      <c r="L56" s="93" t="s">
        <v>165</v>
      </c>
      <c r="M56" s="94">
        <v>3.4000000000000002E-2</v>
      </c>
      <c r="N56" s="94">
        <v>2.5999999999999999E-3</v>
      </c>
      <c r="O56" s="87">
        <v>66.999999999999986</v>
      </c>
      <c r="P56" s="89">
        <v>110.04</v>
      </c>
      <c r="Q56" s="80"/>
      <c r="R56" s="87">
        <v>7.371999999999998E-2</v>
      </c>
      <c r="S56" s="88">
        <v>9.5473312437597657E-7</v>
      </c>
      <c r="T56" s="88">
        <f t="shared" si="0"/>
        <v>2.9320578674790744E-5</v>
      </c>
      <c r="U56" s="88">
        <f>R56/'סכום נכסי הקרן'!$C$42</f>
        <v>8.4610325361832969E-7</v>
      </c>
    </row>
    <row r="57" spans="2:21" s="138" customFormat="1">
      <c r="B57" s="86" t="s">
        <v>388</v>
      </c>
      <c r="C57" s="80" t="s">
        <v>389</v>
      </c>
      <c r="D57" s="93" t="s">
        <v>121</v>
      </c>
      <c r="E57" s="93" t="s">
        <v>279</v>
      </c>
      <c r="F57" s="93" t="s">
        <v>385</v>
      </c>
      <c r="G57" s="93" t="s">
        <v>331</v>
      </c>
      <c r="H57" s="80" t="s">
        <v>343</v>
      </c>
      <c r="I57" s="80" t="s">
        <v>283</v>
      </c>
      <c r="J57" s="80"/>
      <c r="K57" s="87">
        <v>3.28</v>
      </c>
      <c r="L57" s="93" t="s">
        <v>165</v>
      </c>
      <c r="M57" s="94">
        <v>2.5499999999999998E-2</v>
      </c>
      <c r="N57" s="94">
        <v>4.0000000000000001E-3</v>
      </c>
      <c r="O57" s="87">
        <v>11874.799999999997</v>
      </c>
      <c r="P57" s="89">
        <v>108.47</v>
      </c>
      <c r="Q57" s="87">
        <v>0.28839999999999999</v>
      </c>
      <c r="R57" s="87">
        <v>13.178599999999999</v>
      </c>
      <c r="S57" s="88">
        <v>1.3540513791276925E-5</v>
      </c>
      <c r="T57" s="88">
        <f t="shared" si="0"/>
        <v>5.241510826418847E-3</v>
      </c>
      <c r="U57" s="88">
        <f>R57/'סכום נכסי הקרן'!$C$42</f>
        <v>1.5125415542776075E-4</v>
      </c>
    </row>
    <row r="58" spans="2:21" s="138" customFormat="1">
      <c r="B58" s="86" t="s">
        <v>390</v>
      </c>
      <c r="C58" s="80" t="s">
        <v>391</v>
      </c>
      <c r="D58" s="93" t="s">
        <v>121</v>
      </c>
      <c r="E58" s="93" t="s">
        <v>279</v>
      </c>
      <c r="F58" s="93" t="s">
        <v>385</v>
      </c>
      <c r="G58" s="93" t="s">
        <v>331</v>
      </c>
      <c r="H58" s="80" t="s">
        <v>343</v>
      </c>
      <c r="I58" s="80" t="s">
        <v>283</v>
      </c>
      <c r="J58" s="80"/>
      <c r="K58" s="87">
        <v>7.2700000000000005</v>
      </c>
      <c r="L58" s="93" t="s">
        <v>165</v>
      </c>
      <c r="M58" s="94">
        <v>2.35E-2</v>
      </c>
      <c r="N58" s="94">
        <v>1.8799999999999997E-2</v>
      </c>
      <c r="O58" s="87">
        <v>7759.9999999999991</v>
      </c>
      <c r="P58" s="89">
        <v>105.36</v>
      </c>
      <c r="Q58" s="80"/>
      <c r="R58" s="87">
        <v>8.1759399999999989</v>
      </c>
      <c r="S58" s="88">
        <v>2.1166513219901788E-5</v>
      </c>
      <c r="T58" s="88">
        <f t="shared" si="0"/>
        <v>3.2518080847852506E-3</v>
      </c>
      <c r="U58" s="88">
        <f>R58/'סכום נכסי הקרן'!$C$42</f>
        <v>9.3837349910312642E-5</v>
      </c>
    </row>
    <row r="59" spans="2:21" s="138" customFormat="1">
      <c r="B59" s="86" t="s">
        <v>392</v>
      </c>
      <c r="C59" s="80" t="s">
        <v>393</v>
      </c>
      <c r="D59" s="93" t="s">
        <v>121</v>
      </c>
      <c r="E59" s="93" t="s">
        <v>279</v>
      </c>
      <c r="F59" s="93" t="s">
        <v>385</v>
      </c>
      <c r="G59" s="93" t="s">
        <v>331</v>
      </c>
      <c r="H59" s="80" t="s">
        <v>343</v>
      </c>
      <c r="I59" s="80" t="s">
        <v>283</v>
      </c>
      <c r="J59" s="80"/>
      <c r="K59" s="87">
        <v>6.21</v>
      </c>
      <c r="L59" s="93" t="s">
        <v>165</v>
      </c>
      <c r="M59" s="94">
        <v>1.7600000000000001E-2</v>
      </c>
      <c r="N59" s="94">
        <v>1.47E-2</v>
      </c>
      <c r="O59" s="87">
        <v>22750.909999999996</v>
      </c>
      <c r="P59" s="89">
        <v>103.43</v>
      </c>
      <c r="Q59" s="87">
        <v>0.45152999999999993</v>
      </c>
      <c r="R59" s="87">
        <v>23.987199999999998</v>
      </c>
      <c r="S59" s="88">
        <v>2.0537748631967348E-5</v>
      </c>
      <c r="T59" s="88">
        <f t="shared" si="0"/>
        <v>9.5404040258809091E-3</v>
      </c>
      <c r="U59" s="88">
        <f>R59/'סכום נכסי הקרן'!$C$42</f>
        <v>2.7530721602270214E-4</v>
      </c>
    </row>
    <row r="60" spans="2:21" s="138" customFormat="1">
      <c r="B60" s="86" t="s">
        <v>394</v>
      </c>
      <c r="C60" s="80" t="s">
        <v>395</v>
      </c>
      <c r="D60" s="93" t="s">
        <v>121</v>
      </c>
      <c r="E60" s="93" t="s">
        <v>279</v>
      </c>
      <c r="F60" s="93" t="s">
        <v>385</v>
      </c>
      <c r="G60" s="93" t="s">
        <v>331</v>
      </c>
      <c r="H60" s="80" t="s">
        <v>343</v>
      </c>
      <c r="I60" s="80" t="s">
        <v>283</v>
      </c>
      <c r="J60" s="80"/>
      <c r="K60" s="87">
        <v>6.69</v>
      </c>
      <c r="L60" s="93" t="s">
        <v>165</v>
      </c>
      <c r="M60" s="94">
        <v>2.1499999999999998E-2</v>
      </c>
      <c r="N60" s="94">
        <v>1.6200000000000003E-2</v>
      </c>
      <c r="O60" s="87">
        <v>43149.33</v>
      </c>
      <c r="P60" s="89">
        <v>105.84</v>
      </c>
      <c r="Q60" s="80"/>
      <c r="R60" s="87">
        <v>45.669239999999988</v>
      </c>
      <c r="S60" s="88">
        <v>5.3887919866082632E-5</v>
      </c>
      <c r="T60" s="88">
        <f t="shared" si="0"/>
        <v>1.8163979170345908E-2</v>
      </c>
      <c r="U60" s="88">
        <f>R60/'סכום נכסי הקרן'!$C$42</f>
        <v>5.2415752243999418E-4</v>
      </c>
    </row>
    <row r="61" spans="2:21" s="138" customFormat="1">
      <c r="B61" s="86" t="s">
        <v>396</v>
      </c>
      <c r="C61" s="80" t="s">
        <v>397</v>
      </c>
      <c r="D61" s="93" t="s">
        <v>121</v>
      </c>
      <c r="E61" s="93" t="s">
        <v>279</v>
      </c>
      <c r="F61" s="93" t="s">
        <v>398</v>
      </c>
      <c r="G61" s="93" t="s">
        <v>287</v>
      </c>
      <c r="H61" s="80" t="s">
        <v>343</v>
      </c>
      <c r="I61" s="80" t="s">
        <v>161</v>
      </c>
      <c r="J61" s="80"/>
      <c r="K61" s="87">
        <v>0.90999999999999981</v>
      </c>
      <c r="L61" s="93" t="s">
        <v>165</v>
      </c>
      <c r="M61" s="94">
        <v>5.2499999999999998E-2</v>
      </c>
      <c r="N61" s="94">
        <v>-5.1999999999999989E-3</v>
      </c>
      <c r="O61" s="87">
        <v>12959.999999999998</v>
      </c>
      <c r="P61" s="89">
        <v>133.93</v>
      </c>
      <c r="Q61" s="80"/>
      <c r="R61" s="87">
        <v>17.357330000000001</v>
      </c>
      <c r="S61" s="88">
        <v>5.3999999999999991E-5</v>
      </c>
      <c r="T61" s="88">
        <f t="shared" si="0"/>
        <v>6.9035127489053957E-3</v>
      </c>
      <c r="U61" s="88">
        <f>R61/'סכום נכסי הקרן'!$C$42</f>
        <v>1.9921450606520682E-4</v>
      </c>
    </row>
    <row r="62" spans="2:21" s="138" customFormat="1">
      <c r="B62" s="86" t="s">
        <v>399</v>
      </c>
      <c r="C62" s="80" t="s">
        <v>400</v>
      </c>
      <c r="D62" s="93" t="s">
        <v>121</v>
      </c>
      <c r="E62" s="93" t="s">
        <v>279</v>
      </c>
      <c r="F62" s="93" t="s">
        <v>305</v>
      </c>
      <c r="G62" s="93" t="s">
        <v>287</v>
      </c>
      <c r="H62" s="80" t="s">
        <v>343</v>
      </c>
      <c r="I62" s="80" t="s">
        <v>283</v>
      </c>
      <c r="J62" s="80"/>
      <c r="K62" s="87">
        <v>1.91</v>
      </c>
      <c r="L62" s="93" t="s">
        <v>165</v>
      </c>
      <c r="M62" s="94">
        <v>6.5000000000000002E-2</v>
      </c>
      <c r="N62" s="94">
        <v>1.2999999999999999E-3</v>
      </c>
      <c r="O62" s="87">
        <v>1042.9999999999998</v>
      </c>
      <c r="P62" s="89">
        <v>125.3</v>
      </c>
      <c r="Q62" s="87">
        <v>1.8839999999999996E-2</v>
      </c>
      <c r="R62" s="87">
        <v>1.3257199999999998</v>
      </c>
      <c r="S62" s="88">
        <v>6.6222222222222208E-7</v>
      </c>
      <c r="T62" s="88">
        <f t="shared" si="0"/>
        <v>5.2727723224014632E-4</v>
      </c>
      <c r="U62" s="88">
        <f>R62/'סכום נכסי הקרן'!$C$42</f>
        <v>1.5215626768677322E-5</v>
      </c>
    </row>
    <row r="63" spans="2:21" s="138" customFormat="1">
      <c r="B63" s="86" t="s">
        <v>401</v>
      </c>
      <c r="C63" s="80" t="s">
        <v>402</v>
      </c>
      <c r="D63" s="93" t="s">
        <v>121</v>
      </c>
      <c r="E63" s="93" t="s">
        <v>279</v>
      </c>
      <c r="F63" s="93" t="s">
        <v>403</v>
      </c>
      <c r="G63" s="93" t="s">
        <v>404</v>
      </c>
      <c r="H63" s="80" t="s">
        <v>343</v>
      </c>
      <c r="I63" s="80" t="s">
        <v>161</v>
      </c>
      <c r="J63" s="80"/>
      <c r="K63" s="87">
        <v>0.17999999999999997</v>
      </c>
      <c r="L63" s="93" t="s">
        <v>165</v>
      </c>
      <c r="M63" s="94">
        <v>4.4000000000000004E-2</v>
      </c>
      <c r="N63" s="94">
        <v>1.2199999999999997E-2</v>
      </c>
      <c r="O63" s="87">
        <v>20.999999999999996</v>
      </c>
      <c r="P63" s="89">
        <v>111.2</v>
      </c>
      <c r="Q63" s="80"/>
      <c r="R63" s="87">
        <v>2.3350000000000003E-2</v>
      </c>
      <c r="S63" s="88">
        <v>3.5051102755262028E-7</v>
      </c>
      <c r="T63" s="88">
        <f t="shared" si="0"/>
        <v>9.2869711347851884E-6</v>
      </c>
      <c r="U63" s="88">
        <f>R63/'סכום נכסי הקרן'!$C$42</f>
        <v>2.6799390900689103E-7</v>
      </c>
    </row>
    <row r="64" spans="2:21" s="138" customFormat="1">
      <c r="B64" s="86" t="s">
        <v>405</v>
      </c>
      <c r="C64" s="80" t="s">
        <v>406</v>
      </c>
      <c r="D64" s="93" t="s">
        <v>121</v>
      </c>
      <c r="E64" s="93" t="s">
        <v>279</v>
      </c>
      <c r="F64" s="93" t="s">
        <v>407</v>
      </c>
      <c r="G64" s="93" t="s">
        <v>331</v>
      </c>
      <c r="H64" s="80" t="s">
        <v>343</v>
      </c>
      <c r="I64" s="80" t="s">
        <v>283</v>
      </c>
      <c r="J64" s="80"/>
      <c r="K64" s="87">
        <v>8.2899999999999991</v>
      </c>
      <c r="L64" s="93" t="s">
        <v>165</v>
      </c>
      <c r="M64" s="94">
        <v>3.5000000000000003E-2</v>
      </c>
      <c r="N64" s="94">
        <v>2.0300000000000002E-2</v>
      </c>
      <c r="O64" s="87">
        <v>1240.0999999999997</v>
      </c>
      <c r="P64" s="89">
        <v>115.62</v>
      </c>
      <c r="Q64" s="80"/>
      <c r="R64" s="87">
        <v>1.4337999999999997</v>
      </c>
      <c r="S64" s="88">
        <v>4.5784256137826065E-6</v>
      </c>
      <c r="T64" s="88">
        <f t="shared" si="0"/>
        <v>5.7026377786102787E-4</v>
      </c>
      <c r="U64" s="88">
        <f>R64/'סכום נכסי הקרן'!$C$42</f>
        <v>1.6456088511095513E-5</v>
      </c>
    </row>
    <row r="65" spans="2:21" s="138" customFormat="1">
      <c r="B65" s="86" t="s">
        <v>408</v>
      </c>
      <c r="C65" s="80" t="s">
        <v>409</v>
      </c>
      <c r="D65" s="93" t="s">
        <v>121</v>
      </c>
      <c r="E65" s="93" t="s">
        <v>279</v>
      </c>
      <c r="F65" s="93" t="s">
        <v>407</v>
      </c>
      <c r="G65" s="93" t="s">
        <v>331</v>
      </c>
      <c r="H65" s="80" t="s">
        <v>343</v>
      </c>
      <c r="I65" s="80" t="s">
        <v>283</v>
      </c>
      <c r="J65" s="80"/>
      <c r="K65" s="87">
        <v>4.18</v>
      </c>
      <c r="L65" s="93" t="s">
        <v>165</v>
      </c>
      <c r="M65" s="94">
        <v>0.04</v>
      </c>
      <c r="N65" s="94">
        <v>6.0000000000000001E-3</v>
      </c>
      <c r="O65" s="87">
        <v>9726.32</v>
      </c>
      <c r="P65" s="89">
        <v>115.9</v>
      </c>
      <c r="Q65" s="80"/>
      <c r="R65" s="87">
        <v>11.272799999999997</v>
      </c>
      <c r="S65" s="88">
        <v>1.379214511901812E-5</v>
      </c>
      <c r="T65" s="88">
        <f t="shared" si="0"/>
        <v>4.4835189810795047E-3</v>
      </c>
      <c r="U65" s="88">
        <f>R65/'סכום נכסי הקרן'!$C$42</f>
        <v>1.2938080246050878E-4</v>
      </c>
    </row>
    <row r="66" spans="2:21" s="138" customFormat="1">
      <c r="B66" s="86" t="s">
        <v>410</v>
      </c>
      <c r="C66" s="80" t="s">
        <v>411</v>
      </c>
      <c r="D66" s="93" t="s">
        <v>121</v>
      </c>
      <c r="E66" s="93" t="s">
        <v>279</v>
      </c>
      <c r="F66" s="93" t="s">
        <v>407</v>
      </c>
      <c r="G66" s="93" t="s">
        <v>331</v>
      </c>
      <c r="H66" s="80" t="s">
        <v>343</v>
      </c>
      <c r="I66" s="80" t="s">
        <v>283</v>
      </c>
      <c r="J66" s="80"/>
      <c r="K66" s="87">
        <v>6.94</v>
      </c>
      <c r="L66" s="93" t="s">
        <v>165</v>
      </c>
      <c r="M66" s="94">
        <v>0.04</v>
      </c>
      <c r="N66" s="94">
        <v>1.5200000000000002E-2</v>
      </c>
      <c r="O66" s="87">
        <v>17649.509999999995</v>
      </c>
      <c r="P66" s="89">
        <v>120.32</v>
      </c>
      <c r="Q66" s="80"/>
      <c r="R66" s="87">
        <v>21.235889999999994</v>
      </c>
      <c r="S66" s="88">
        <v>2.4367982670080967E-5</v>
      </c>
      <c r="T66" s="88">
        <f t="shared" si="0"/>
        <v>8.4461283705127774E-3</v>
      </c>
      <c r="U66" s="88">
        <f>R66/'סכום נכסי הקרן'!$C$42</f>
        <v>2.4372972900815182E-4</v>
      </c>
    </row>
    <row r="67" spans="2:21" s="138" customFormat="1">
      <c r="B67" s="86" t="s">
        <v>412</v>
      </c>
      <c r="C67" s="80" t="s">
        <v>413</v>
      </c>
      <c r="D67" s="93" t="s">
        <v>121</v>
      </c>
      <c r="E67" s="93" t="s">
        <v>279</v>
      </c>
      <c r="F67" s="93" t="s">
        <v>414</v>
      </c>
      <c r="G67" s="93" t="s">
        <v>152</v>
      </c>
      <c r="H67" s="80" t="s">
        <v>343</v>
      </c>
      <c r="I67" s="80" t="s">
        <v>283</v>
      </c>
      <c r="J67" s="80"/>
      <c r="K67" s="87">
        <v>0.75000000000000011</v>
      </c>
      <c r="L67" s="93" t="s">
        <v>165</v>
      </c>
      <c r="M67" s="94">
        <v>5.2000000000000005E-2</v>
      </c>
      <c r="N67" s="94">
        <v>5.9999999999999984E-3</v>
      </c>
      <c r="O67" s="87">
        <v>386.19999999999993</v>
      </c>
      <c r="P67" s="89">
        <v>129.93</v>
      </c>
      <c r="Q67" s="80"/>
      <c r="R67" s="87">
        <v>0.50179999999999991</v>
      </c>
      <c r="S67" s="88">
        <v>8.1558353322908404E-6</v>
      </c>
      <c r="T67" s="88">
        <f t="shared" si="0"/>
        <v>1.9958039038266408E-4</v>
      </c>
      <c r="U67" s="88">
        <f>R67/'סכום נכסי הקרן'!$C$42</f>
        <v>5.7592866612273181E-6</v>
      </c>
    </row>
    <row r="68" spans="2:21" s="138" customFormat="1">
      <c r="B68" s="86" t="s">
        <v>415</v>
      </c>
      <c r="C68" s="80" t="s">
        <v>416</v>
      </c>
      <c r="D68" s="93" t="s">
        <v>121</v>
      </c>
      <c r="E68" s="93" t="s">
        <v>279</v>
      </c>
      <c r="F68" s="93" t="s">
        <v>417</v>
      </c>
      <c r="G68" s="93" t="s">
        <v>418</v>
      </c>
      <c r="H68" s="80" t="s">
        <v>419</v>
      </c>
      <c r="I68" s="80" t="s">
        <v>283</v>
      </c>
      <c r="J68" s="80"/>
      <c r="K68" s="87">
        <v>8.44</v>
      </c>
      <c r="L68" s="93" t="s">
        <v>165</v>
      </c>
      <c r="M68" s="94">
        <v>5.1500000000000004E-2</v>
      </c>
      <c r="N68" s="94">
        <v>2.5300000000000007E-2</v>
      </c>
      <c r="O68" s="87">
        <v>36210.999999999993</v>
      </c>
      <c r="P68" s="89">
        <v>149.30000000000001</v>
      </c>
      <c r="Q68" s="80"/>
      <c r="R68" s="87">
        <v>54.063029999999991</v>
      </c>
      <c r="S68" s="88">
        <v>1.0197346003488572E-5</v>
      </c>
      <c r="T68" s="88">
        <f t="shared" si="0"/>
        <v>2.1502432508309445E-2</v>
      </c>
      <c r="U68" s="88">
        <f>R68/'סכום נכסי הקרן'!$C$42</f>
        <v>6.2049519239643753E-4</v>
      </c>
    </row>
    <row r="69" spans="2:21" s="138" customFormat="1">
      <c r="B69" s="86" t="s">
        <v>420</v>
      </c>
      <c r="C69" s="80" t="s">
        <v>421</v>
      </c>
      <c r="D69" s="93" t="s">
        <v>121</v>
      </c>
      <c r="E69" s="93" t="s">
        <v>279</v>
      </c>
      <c r="F69" s="93" t="s">
        <v>422</v>
      </c>
      <c r="G69" s="93" t="s">
        <v>331</v>
      </c>
      <c r="H69" s="80" t="s">
        <v>419</v>
      </c>
      <c r="I69" s="80" t="s">
        <v>161</v>
      </c>
      <c r="J69" s="80"/>
      <c r="K69" s="87">
        <v>3.02</v>
      </c>
      <c r="L69" s="93" t="s">
        <v>165</v>
      </c>
      <c r="M69" s="94">
        <v>2.8500000000000001E-2</v>
      </c>
      <c r="N69" s="94">
        <v>7.9000000000000008E-3</v>
      </c>
      <c r="O69" s="87">
        <v>8332.3399999999983</v>
      </c>
      <c r="P69" s="89">
        <v>108.65</v>
      </c>
      <c r="Q69" s="80"/>
      <c r="R69" s="87">
        <v>9.0530799999999978</v>
      </c>
      <c r="S69" s="88">
        <v>1.7030509827017691E-5</v>
      </c>
      <c r="T69" s="88">
        <f t="shared" si="0"/>
        <v>3.6006720617088252E-3</v>
      </c>
      <c r="U69" s="88">
        <f>R69/'סכום נכסי הקרן'!$C$42</f>
        <v>1.0390450953970467E-4</v>
      </c>
    </row>
    <row r="70" spans="2:21" s="138" customFormat="1">
      <c r="B70" s="86" t="s">
        <v>423</v>
      </c>
      <c r="C70" s="80" t="s">
        <v>424</v>
      </c>
      <c r="D70" s="93" t="s">
        <v>121</v>
      </c>
      <c r="E70" s="93" t="s">
        <v>279</v>
      </c>
      <c r="F70" s="93" t="s">
        <v>422</v>
      </c>
      <c r="G70" s="93" t="s">
        <v>331</v>
      </c>
      <c r="H70" s="80" t="s">
        <v>419</v>
      </c>
      <c r="I70" s="80" t="s">
        <v>161</v>
      </c>
      <c r="J70" s="80"/>
      <c r="K70" s="87">
        <v>0.74</v>
      </c>
      <c r="L70" s="93" t="s">
        <v>165</v>
      </c>
      <c r="M70" s="94">
        <v>4.8499999999999995E-2</v>
      </c>
      <c r="N70" s="94">
        <v>1.3599999999999996E-2</v>
      </c>
      <c r="O70" s="87">
        <v>141.99999999999997</v>
      </c>
      <c r="P70" s="89">
        <v>125.96</v>
      </c>
      <c r="Q70" s="80"/>
      <c r="R70" s="87">
        <v>0.17886000000000002</v>
      </c>
      <c r="S70" s="88">
        <v>1.133889668047651E-6</v>
      </c>
      <c r="T70" s="88">
        <f t="shared" si="0"/>
        <v>7.1137801163498017E-5</v>
      </c>
      <c r="U70" s="88">
        <f>R70/'סכום נכסי הקרן'!$C$42</f>
        <v>2.0528218657375815E-6</v>
      </c>
    </row>
    <row r="71" spans="2:21" s="138" customFormat="1">
      <c r="B71" s="86" t="s">
        <v>425</v>
      </c>
      <c r="C71" s="80" t="s">
        <v>426</v>
      </c>
      <c r="D71" s="93" t="s">
        <v>121</v>
      </c>
      <c r="E71" s="93" t="s">
        <v>279</v>
      </c>
      <c r="F71" s="93" t="s">
        <v>422</v>
      </c>
      <c r="G71" s="93" t="s">
        <v>331</v>
      </c>
      <c r="H71" s="80" t="s">
        <v>419</v>
      </c>
      <c r="I71" s="80" t="s">
        <v>161</v>
      </c>
      <c r="J71" s="80"/>
      <c r="K71" s="87">
        <v>1.4500000000000002</v>
      </c>
      <c r="L71" s="93" t="s">
        <v>165</v>
      </c>
      <c r="M71" s="94">
        <v>3.7699999999999997E-2</v>
      </c>
      <c r="N71" s="94">
        <v>2.3000000000000004E-3</v>
      </c>
      <c r="O71" s="87">
        <v>910.7199999999998</v>
      </c>
      <c r="P71" s="89">
        <v>114.58</v>
      </c>
      <c r="Q71" s="87">
        <v>1.8719999999999994E-2</v>
      </c>
      <c r="R71" s="87">
        <v>1.0622299999999998</v>
      </c>
      <c r="S71" s="88">
        <v>2.510848110272637E-6</v>
      </c>
      <c r="T71" s="88">
        <f t="shared" si="0"/>
        <v>4.2247962948620417E-4</v>
      </c>
      <c r="U71" s="88">
        <f>R71/'סכום נכסי הקרן'!$C$42</f>
        <v>1.2191484795048812E-5</v>
      </c>
    </row>
    <row r="72" spans="2:21" s="138" customFormat="1">
      <c r="B72" s="86" t="s">
        <v>427</v>
      </c>
      <c r="C72" s="80" t="s">
        <v>428</v>
      </c>
      <c r="D72" s="93" t="s">
        <v>121</v>
      </c>
      <c r="E72" s="93" t="s">
        <v>279</v>
      </c>
      <c r="F72" s="93" t="s">
        <v>422</v>
      </c>
      <c r="G72" s="93" t="s">
        <v>331</v>
      </c>
      <c r="H72" s="80" t="s">
        <v>419</v>
      </c>
      <c r="I72" s="80" t="s">
        <v>161</v>
      </c>
      <c r="J72" s="80"/>
      <c r="K72" s="87">
        <v>5.08</v>
      </c>
      <c r="L72" s="93" t="s">
        <v>165</v>
      </c>
      <c r="M72" s="94">
        <v>2.5000000000000001E-2</v>
      </c>
      <c r="N72" s="94">
        <v>1.4599999999999997E-2</v>
      </c>
      <c r="O72" s="87">
        <v>6052.0299999999988</v>
      </c>
      <c r="P72" s="89">
        <v>105.93</v>
      </c>
      <c r="Q72" s="80"/>
      <c r="R72" s="87">
        <v>6.4109099999999986</v>
      </c>
      <c r="S72" s="88">
        <v>1.2930371595266237E-5</v>
      </c>
      <c r="T72" s="88">
        <f t="shared" si="0"/>
        <v>2.5498045446554901E-3</v>
      </c>
      <c r="U72" s="88">
        <f>R72/'סכום נכסי הקרן'!$C$42</f>
        <v>7.3579650158088535E-5</v>
      </c>
    </row>
    <row r="73" spans="2:21" s="138" customFormat="1">
      <c r="B73" s="86" t="s">
        <v>429</v>
      </c>
      <c r="C73" s="80" t="s">
        <v>430</v>
      </c>
      <c r="D73" s="93" t="s">
        <v>121</v>
      </c>
      <c r="E73" s="93" t="s">
        <v>279</v>
      </c>
      <c r="F73" s="93" t="s">
        <v>422</v>
      </c>
      <c r="G73" s="93" t="s">
        <v>331</v>
      </c>
      <c r="H73" s="80" t="s">
        <v>419</v>
      </c>
      <c r="I73" s="80" t="s">
        <v>161</v>
      </c>
      <c r="J73" s="80"/>
      <c r="K73" s="87">
        <v>5.94</v>
      </c>
      <c r="L73" s="93" t="s">
        <v>165</v>
      </c>
      <c r="M73" s="94">
        <v>1.34E-2</v>
      </c>
      <c r="N73" s="94">
        <v>1.54E-2</v>
      </c>
      <c r="O73" s="87">
        <v>4727.7</v>
      </c>
      <c r="P73" s="89">
        <v>100.12</v>
      </c>
      <c r="Q73" s="80"/>
      <c r="R73" s="87">
        <v>4.733369999999999</v>
      </c>
      <c r="S73" s="88">
        <v>1.3808966759111998E-5</v>
      </c>
      <c r="T73" s="88">
        <f t="shared" si="0"/>
        <v>1.8825983109318268E-3</v>
      </c>
      <c r="U73" s="88">
        <f>R73/'סכום נכסי הקרן'!$C$42</f>
        <v>5.4326095463638E-5</v>
      </c>
    </row>
    <row r="74" spans="2:21" s="138" customFormat="1">
      <c r="B74" s="86" t="s">
        <v>431</v>
      </c>
      <c r="C74" s="80" t="s">
        <v>432</v>
      </c>
      <c r="D74" s="93" t="s">
        <v>121</v>
      </c>
      <c r="E74" s="93" t="s">
        <v>279</v>
      </c>
      <c r="F74" s="93" t="s">
        <v>422</v>
      </c>
      <c r="G74" s="93" t="s">
        <v>331</v>
      </c>
      <c r="H74" s="80" t="s">
        <v>419</v>
      </c>
      <c r="I74" s="80" t="s">
        <v>161</v>
      </c>
      <c r="J74" s="80"/>
      <c r="K74" s="87">
        <v>5.92</v>
      </c>
      <c r="L74" s="93" t="s">
        <v>165</v>
      </c>
      <c r="M74" s="94">
        <v>1.95E-2</v>
      </c>
      <c r="N74" s="94">
        <v>1.9299999999999998E-2</v>
      </c>
      <c r="O74" s="87">
        <v>2580.9999999999995</v>
      </c>
      <c r="P74" s="89">
        <v>101.1</v>
      </c>
      <c r="Q74" s="80"/>
      <c r="R74" s="87">
        <v>2.6093899999999994</v>
      </c>
      <c r="S74" s="88">
        <v>3.628327665682149E-6</v>
      </c>
      <c r="T74" s="88">
        <f t="shared" si="0"/>
        <v>1.0378299618585489E-3</v>
      </c>
      <c r="U74" s="88">
        <f>R74/'סכום נכסי הקרן'!$C$42</f>
        <v>2.9948634956038166E-5</v>
      </c>
    </row>
    <row r="75" spans="2:21" s="138" customFormat="1">
      <c r="B75" s="86" t="s">
        <v>433</v>
      </c>
      <c r="C75" s="80" t="s">
        <v>434</v>
      </c>
      <c r="D75" s="93" t="s">
        <v>121</v>
      </c>
      <c r="E75" s="93" t="s">
        <v>279</v>
      </c>
      <c r="F75" s="93" t="s">
        <v>435</v>
      </c>
      <c r="G75" s="93" t="s">
        <v>331</v>
      </c>
      <c r="H75" s="80" t="s">
        <v>419</v>
      </c>
      <c r="I75" s="80" t="s">
        <v>283</v>
      </c>
      <c r="J75" s="80"/>
      <c r="K75" s="87">
        <v>1.03</v>
      </c>
      <c r="L75" s="93" t="s">
        <v>165</v>
      </c>
      <c r="M75" s="94">
        <v>4.8000000000000001E-2</v>
      </c>
      <c r="N75" s="94">
        <v>2.0000000000000001E-4</v>
      </c>
      <c r="O75" s="87">
        <v>7.9999999999999988E-2</v>
      </c>
      <c r="P75" s="89">
        <v>112.85</v>
      </c>
      <c r="Q75" s="80"/>
      <c r="R75" s="87">
        <v>7.9999999999999993E-5</v>
      </c>
      <c r="S75" s="88">
        <v>4.6641791044776116E-10</v>
      </c>
      <c r="T75" s="88">
        <f t="shared" si="0"/>
        <v>3.1818316521747965E-8</v>
      </c>
      <c r="U75" s="88">
        <f>R75/'סכום נכסי הקרן'!$C$42</f>
        <v>9.1818041629769926E-10</v>
      </c>
    </row>
    <row r="76" spans="2:21" s="138" customFormat="1">
      <c r="B76" s="86" t="s">
        <v>436</v>
      </c>
      <c r="C76" s="80" t="s">
        <v>437</v>
      </c>
      <c r="D76" s="93" t="s">
        <v>121</v>
      </c>
      <c r="E76" s="93" t="s">
        <v>279</v>
      </c>
      <c r="F76" s="93" t="s">
        <v>438</v>
      </c>
      <c r="G76" s="93" t="s">
        <v>331</v>
      </c>
      <c r="H76" s="80" t="s">
        <v>419</v>
      </c>
      <c r="I76" s="80" t="s">
        <v>161</v>
      </c>
      <c r="J76" s="80"/>
      <c r="K76" s="87">
        <v>4.75</v>
      </c>
      <c r="L76" s="93" t="s">
        <v>165</v>
      </c>
      <c r="M76" s="94">
        <v>4.7500000000000001E-2</v>
      </c>
      <c r="N76" s="94">
        <v>1.03E-2</v>
      </c>
      <c r="O76" s="87">
        <v>41934.999999999993</v>
      </c>
      <c r="P76" s="89">
        <v>145.69999999999999</v>
      </c>
      <c r="Q76" s="80"/>
      <c r="R76" s="87">
        <v>61.099289999999996</v>
      </c>
      <c r="S76" s="88">
        <v>2.2219572934880513E-5</v>
      </c>
      <c r="T76" s="88">
        <f t="shared" ref="T76:T139" si="1">R76/$R$11</f>
        <v>2.4300956855925877E-2</v>
      </c>
      <c r="U76" s="88">
        <f>R76/'סכום נכסי הקרן'!$C$42</f>
        <v>7.0125214409617323E-4</v>
      </c>
    </row>
    <row r="77" spans="2:21" s="138" customFormat="1">
      <c r="B77" s="86" t="s">
        <v>439</v>
      </c>
      <c r="C77" s="80" t="s">
        <v>440</v>
      </c>
      <c r="D77" s="93" t="s">
        <v>121</v>
      </c>
      <c r="E77" s="93" t="s">
        <v>279</v>
      </c>
      <c r="F77" s="93" t="s">
        <v>441</v>
      </c>
      <c r="G77" s="93" t="s">
        <v>331</v>
      </c>
      <c r="H77" s="80" t="s">
        <v>419</v>
      </c>
      <c r="I77" s="80" t="s">
        <v>161</v>
      </c>
      <c r="J77" s="80"/>
      <c r="K77" s="87">
        <v>1.2000000000000002</v>
      </c>
      <c r="L77" s="93" t="s">
        <v>165</v>
      </c>
      <c r="M77" s="94">
        <v>6.5000000000000002E-2</v>
      </c>
      <c r="N77" s="94">
        <v>-1E-3</v>
      </c>
      <c r="O77" s="87">
        <v>18282.240000000002</v>
      </c>
      <c r="P77" s="89">
        <v>124.22</v>
      </c>
      <c r="Q77" s="80"/>
      <c r="R77" s="87">
        <v>22.710169999999994</v>
      </c>
      <c r="S77" s="88">
        <v>2.8643284414905662E-5</v>
      </c>
      <c r="T77" s="88">
        <f t="shared" si="1"/>
        <v>9.0324922165338096E-3</v>
      </c>
      <c r="U77" s="88">
        <f>R77/'סכום נכסי הקרן'!$C$42</f>
        <v>2.6065041680989397E-4</v>
      </c>
    </row>
    <row r="78" spans="2:21" s="138" customFormat="1">
      <c r="B78" s="86" t="s">
        <v>442</v>
      </c>
      <c r="C78" s="80" t="s">
        <v>443</v>
      </c>
      <c r="D78" s="93" t="s">
        <v>121</v>
      </c>
      <c r="E78" s="93" t="s">
        <v>279</v>
      </c>
      <c r="F78" s="93" t="s">
        <v>441</v>
      </c>
      <c r="G78" s="93" t="s">
        <v>331</v>
      </c>
      <c r="H78" s="80" t="s">
        <v>419</v>
      </c>
      <c r="I78" s="80" t="s">
        <v>161</v>
      </c>
      <c r="J78" s="80"/>
      <c r="K78" s="87">
        <v>6.6499999999999995</v>
      </c>
      <c r="L78" s="93" t="s">
        <v>165</v>
      </c>
      <c r="M78" s="94">
        <v>0.04</v>
      </c>
      <c r="N78" s="94">
        <v>2.5600000000000001E-2</v>
      </c>
      <c r="O78" s="87">
        <v>6294.9999999999991</v>
      </c>
      <c r="P78" s="89">
        <v>109.7</v>
      </c>
      <c r="Q78" s="80"/>
      <c r="R78" s="87">
        <v>6.905619999999999</v>
      </c>
      <c r="S78" s="88">
        <v>2.1282702926937948E-6</v>
      </c>
      <c r="T78" s="88">
        <f t="shared" si="1"/>
        <v>2.7465650367364145E-3</v>
      </c>
      <c r="U78" s="88">
        <f>R78/'סכום נכסי הקרן'!$C$42</f>
        <v>7.9257563079921465E-5</v>
      </c>
    </row>
    <row r="79" spans="2:21" s="138" customFormat="1">
      <c r="B79" s="86" t="s">
        <v>444</v>
      </c>
      <c r="C79" s="80" t="s">
        <v>445</v>
      </c>
      <c r="D79" s="93" t="s">
        <v>121</v>
      </c>
      <c r="E79" s="93" t="s">
        <v>279</v>
      </c>
      <c r="F79" s="93" t="s">
        <v>441</v>
      </c>
      <c r="G79" s="93" t="s">
        <v>331</v>
      </c>
      <c r="H79" s="80" t="s">
        <v>419</v>
      </c>
      <c r="I79" s="80" t="s">
        <v>161</v>
      </c>
      <c r="J79" s="80"/>
      <c r="K79" s="87">
        <v>6.94</v>
      </c>
      <c r="L79" s="93" t="s">
        <v>165</v>
      </c>
      <c r="M79" s="94">
        <v>2.7799999999999998E-2</v>
      </c>
      <c r="N79" s="94">
        <v>2.7300000000000005E-2</v>
      </c>
      <c r="O79" s="87">
        <v>10999.999999999998</v>
      </c>
      <c r="P79" s="89">
        <v>101.78</v>
      </c>
      <c r="Q79" s="80"/>
      <c r="R79" s="87">
        <v>11.195809999999998</v>
      </c>
      <c r="S79" s="88">
        <v>1.2783889510005136E-5</v>
      </c>
      <c r="T79" s="88">
        <f t="shared" si="1"/>
        <v>4.4528978287168876E-3</v>
      </c>
      <c r="U79" s="88">
        <f>R79/'סכום נכסי הקרן'!$C$42</f>
        <v>1.2849716858237428E-4</v>
      </c>
    </row>
    <row r="80" spans="2:21" s="138" customFormat="1">
      <c r="B80" s="86" t="s">
        <v>446</v>
      </c>
      <c r="C80" s="80" t="s">
        <v>447</v>
      </c>
      <c r="D80" s="93" t="s">
        <v>121</v>
      </c>
      <c r="E80" s="93" t="s">
        <v>279</v>
      </c>
      <c r="F80" s="93" t="s">
        <v>441</v>
      </c>
      <c r="G80" s="93" t="s">
        <v>331</v>
      </c>
      <c r="H80" s="80" t="s">
        <v>419</v>
      </c>
      <c r="I80" s="80" t="s">
        <v>161</v>
      </c>
      <c r="J80" s="80"/>
      <c r="K80" s="87">
        <v>1.81</v>
      </c>
      <c r="L80" s="93" t="s">
        <v>165</v>
      </c>
      <c r="M80" s="94">
        <v>5.0999999999999997E-2</v>
      </c>
      <c r="N80" s="94">
        <v>8.4000000000000012E-3</v>
      </c>
      <c r="O80" s="87">
        <v>756.99999999999989</v>
      </c>
      <c r="P80" s="89">
        <v>129.46</v>
      </c>
      <c r="Q80" s="80"/>
      <c r="R80" s="87">
        <v>0.98001999999999989</v>
      </c>
      <c r="S80" s="88">
        <v>3.6586880200626553E-7</v>
      </c>
      <c r="T80" s="88">
        <f t="shared" si="1"/>
        <v>3.8978233197054299E-4</v>
      </c>
      <c r="U80" s="88">
        <f>R80/'סכום נכסי הקרן'!$C$42</f>
        <v>1.1247939644750889E-5</v>
      </c>
    </row>
    <row r="81" spans="2:21" s="138" customFormat="1">
      <c r="B81" s="86" t="s">
        <v>448</v>
      </c>
      <c r="C81" s="80" t="s">
        <v>449</v>
      </c>
      <c r="D81" s="93" t="s">
        <v>121</v>
      </c>
      <c r="E81" s="93" t="s">
        <v>279</v>
      </c>
      <c r="F81" s="93" t="s">
        <v>450</v>
      </c>
      <c r="G81" s="93" t="s">
        <v>404</v>
      </c>
      <c r="H81" s="80" t="s">
        <v>419</v>
      </c>
      <c r="I81" s="80" t="s">
        <v>283</v>
      </c>
      <c r="J81" s="80"/>
      <c r="K81" s="87">
        <v>4.5500000000000007</v>
      </c>
      <c r="L81" s="93" t="s">
        <v>165</v>
      </c>
      <c r="M81" s="94">
        <v>3.85E-2</v>
      </c>
      <c r="N81" s="94">
        <v>6.9999999999999993E-3</v>
      </c>
      <c r="O81" s="87">
        <v>7410.9999999999991</v>
      </c>
      <c r="P81" s="89">
        <v>119.27</v>
      </c>
      <c r="Q81" s="80"/>
      <c r="R81" s="87">
        <v>8.8390999999999984</v>
      </c>
      <c r="S81" s="88">
        <v>3.0937576811687131E-5</v>
      </c>
      <c r="T81" s="88">
        <f t="shared" si="1"/>
        <v>3.51556601959228E-3</v>
      </c>
      <c r="U81" s="88">
        <f>R81/'סכום נכסי הקרן'!$C$42</f>
        <v>1.0144860647121241E-4</v>
      </c>
    </row>
    <row r="82" spans="2:21" s="138" customFormat="1">
      <c r="B82" s="86" t="s">
        <v>451</v>
      </c>
      <c r="C82" s="80" t="s">
        <v>452</v>
      </c>
      <c r="D82" s="93" t="s">
        <v>121</v>
      </c>
      <c r="E82" s="93" t="s">
        <v>279</v>
      </c>
      <c r="F82" s="93" t="s">
        <v>450</v>
      </c>
      <c r="G82" s="93" t="s">
        <v>404</v>
      </c>
      <c r="H82" s="80" t="s">
        <v>419</v>
      </c>
      <c r="I82" s="80" t="s">
        <v>283</v>
      </c>
      <c r="J82" s="80"/>
      <c r="K82" s="87">
        <v>1.87</v>
      </c>
      <c r="L82" s="93" t="s">
        <v>165</v>
      </c>
      <c r="M82" s="94">
        <v>3.9E-2</v>
      </c>
      <c r="N82" s="94">
        <v>3.0000000000000003E-4</v>
      </c>
      <c r="O82" s="87">
        <v>876.99999999999989</v>
      </c>
      <c r="P82" s="89">
        <v>116.7</v>
      </c>
      <c r="Q82" s="80"/>
      <c r="R82" s="87">
        <v>1.0234599999999998</v>
      </c>
      <c r="S82" s="88">
        <v>4.4063155514802853E-6</v>
      </c>
      <c r="T82" s="88">
        <f t="shared" si="1"/>
        <v>4.0705967784185207E-4</v>
      </c>
      <c r="U82" s="88">
        <f>R82/'סכום נכסי הקרן'!$C$42</f>
        <v>1.1746511610800539E-5</v>
      </c>
    </row>
    <row r="83" spans="2:21" s="138" customFormat="1">
      <c r="B83" s="86" t="s">
        <v>453</v>
      </c>
      <c r="C83" s="80" t="s">
        <v>454</v>
      </c>
      <c r="D83" s="93" t="s">
        <v>121</v>
      </c>
      <c r="E83" s="93" t="s">
        <v>279</v>
      </c>
      <c r="F83" s="93" t="s">
        <v>450</v>
      </c>
      <c r="G83" s="93" t="s">
        <v>404</v>
      </c>
      <c r="H83" s="80" t="s">
        <v>419</v>
      </c>
      <c r="I83" s="80" t="s">
        <v>283</v>
      </c>
      <c r="J83" s="80"/>
      <c r="K83" s="87">
        <v>2.7900000000000005</v>
      </c>
      <c r="L83" s="93" t="s">
        <v>165</v>
      </c>
      <c r="M83" s="94">
        <v>3.9E-2</v>
      </c>
      <c r="N83" s="94">
        <v>2.4000000000000002E-3</v>
      </c>
      <c r="O83" s="87">
        <v>14167.999999999998</v>
      </c>
      <c r="P83" s="89">
        <v>120.18</v>
      </c>
      <c r="Q83" s="80"/>
      <c r="R83" s="87">
        <v>17.027109999999997</v>
      </c>
      <c r="S83" s="88">
        <v>3.5505879846879639E-5</v>
      </c>
      <c r="T83" s="88">
        <f t="shared" si="1"/>
        <v>6.7721746928827492E-3</v>
      </c>
      <c r="U83" s="88">
        <f>R83/'סכום נכסי הקרן'!$C$42</f>
        <v>1.9542448685183394E-4</v>
      </c>
    </row>
    <row r="84" spans="2:21" s="138" customFormat="1">
      <c r="B84" s="86" t="s">
        <v>455</v>
      </c>
      <c r="C84" s="80" t="s">
        <v>456</v>
      </c>
      <c r="D84" s="93" t="s">
        <v>121</v>
      </c>
      <c r="E84" s="93" t="s">
        <v>279</v>
      </c>
      <c r="F84" s="93" t="s">
        <v>450</v>
      </c>
      <c r="G84" s="93" t="s">
        <v>404</v>
      </c>
      <c r="H84" s="80" t="s">
        <v>419</v>
      </c>
      <c r="I84" s="80" t="s">
        <v>283</v>
      </c>
      <c r="J84" s="80"/>
      <c r="K84" s="87">
        <v>5.3900000000000006</v>
      </c>
      <c r="L84" s="93" t="s">
        <v>165</v>
      </c>
      <c r="M84" s="94">
        <v>3.85E-2</v>
      </c>
      <c r="N84" s="94">
        <v>1.0299999999999998E-2</v>
      </c>
      <c r="O84" s="87">
        <v>5163.9999999999991</v>
      </c>
      <c r="P84" s="89">
        <v>120.25</v>
      </c>
      <c r="Q84" s="80"/>
      <c r="R84" s="87">
        <v>6.2096999999999989</v>
      </c>
      <c r="S84" s="88">
        <v>2.0655999999999997E-5</v>
      </c>
      <c r="T84" s="88">
        <f t="shared" si="1"/>
        <v>2.4697775013137291E-3</v>
      </c>
      <c r="U84" s="88">
        <f>R84/'סכום נכסי הקרן'!$C$42</f>
        <v>7.1270311638547786E-5</v>
      </c>
    </row>
    <row r="85" spans="2:21" s="138" customFormat="1">
      <c r="B85" s="86" t="s">
        <v>457</v>
      </c>
      <c r="C85" s="80" t="s">
        <v>458</v>
      </c>
      <c r="D85" s="93" t="s">
        <v>121</v>
      </c>
      <c r="E85" s="93" t="s">
        <v>279</v>
      </c>
      <c r="F85" s="93" t="s">
        <v>459</v>
      </c>
      <c r="G85" s="93" t="s">
        <v>404</v>
      </c>
      <c r="H85" s="80" t="s">
        <v>419</v>
      </c>
      <c r="I85" s="80" t="s">
        <v>161</v>
      </c>
      <c r="J85" s="80"/>
      <c r="K85" s="87">
        <v>2.92</v>
      </c>
      <c r="L85" s="93" t="s">
        <v>165</v>
      </c>
      <c r="M85" s="94">
        <v>3.7499999999999999E-2</v>
      </c>
      <c r="N85" s="94">
        <v>3.9000000000000003E-3</v>
      </c>
      <c r="O85" s="87">
        <v>2694.9999999999995</v>
      </c>
      <c r="P85" s="89">
        <v>120.35</v>
      </c>
      <c r="Q85" s="80"/>
      <c r="R85" s="87">
        <v>3.2434299999999996</v>
      </c>
      <c r="S85" s="88">
        <v>3.4787601138738234E-6</v>
      </c>
      <c r="T85" s="88">
        <f t="shared" si="1"/>
        <v>1.2900060294516625E-3</v>
      </c>
      <c r="U85" s="88">
        <f>R85/'סכום נכסי הקרן'!$C$42</f>
        <v>3.7225673845405585E-5</v>
      </c>
    </row>
    <row r="86" spans="2:21" s="138" customFormat="1">
      <c r="B86" s="86" t="s">
        <v>460</v>
      </c>
      <c r="C86" s="80" t="s">
        <v>461</v>
      </c>
      <c r="D86" s="93" t="s">
        <v>121</v>
      </c>
      <c r="E86" s="93" t="s">
        <v>279</v>
      </c>
      <c r="F86" s="93" t="s">
        <v>459</v>
      </c>
      <c r="G86" s="93" t="s">
        <v>404</v>
      </c>
      <c r="H86" s="80" t="s">
        <v>419</v>
      </c>
      <c r="I86" s="80" t="s">
        <v>161</v>
      </c>
      <c r="J86" s="80"/>
      <c r="K86" s="87">
        <v>6.51</v>
      </c>
      <c r="L86" s="93" t="s">
        <v>165</v>
      </c>
      <c r="M86" s="94">
        <v>2.4799999999999999E-2</v>
      </c>
      <c r="N86" s="94">
        <v>1.2300000000000002E-2</v>
      </c>
      <c r="O86" s="87">
        <v>6709.9999999999991</v>
      </c>
      <c r="P86" s="89">
        <v>109.72</v>
      </c>
      <c r="Q86" s="80"/>
      <c r="R86" s="87">
        <v>7.3621999999999987</v>
      </c>
      <c r="S86" s="88">
        <v>1.5844671740681538E-5</v>
      </c>
      <c r="T86" s="88">
        <f t="shared" si="1"/>
        <v>2.9281601237051607E-3</v>
      </c>
      <c r="U86" s="88">
        <f>R86/'סכום נכסי הקרן'!$C$42</f>
        <v>8.4497848260836505E-5</v>
      </c>
    </row>
    <row r="87" spans="2:21" s="138" customFormat="1">
      <c r="B87" s="86" t="s">
        <v>462</v>
      </c>
      <c r="C87" s="80" t="s">
        <v>463</v>
      </c>
      <c r="D87" s="93" t="s">
        <v>121</v>
      </c>
      <c r="E87" s="93" t="s">
        <v>279</v>
      </c>
      <c r="F87" s="93" t="s">
        <v>464</v>
      </c>
      <c r="G87" s="93" t="s">
        <v>331</v>
      </c>
      <c r="H87" s="80" t="s">
        <v>419</v>
      </c>
      <c r="I87" s="80" t="s">
        <v>283</v>
      </c>
      <c r="J87" s="80"/>
      <c r="K87" s="87">
        <v>5.14</v>
      </c>
      <c r="L87" s="93" t="s">
        <v>165</v>
      </c>
      <c r="M87" s="94">
        <v>2.8500000000000001E-2</v>
      </c>
      <c r="N87" s="94">
        <v>1.2799999999999995E-2</v>
      </c>
      <c r="O87" s="87">
        <v>18186.999999999996</v>
      </c>
      <c r="P87" s="89">
        <v>111.01</v>
      </c>
      <c r="Q87" s="80"/>
      <c r="R87" s="87">
        <v>20.18939</v>
      </c>
      <c r="S87" s="88">
        <v>2.6628111273792087E-5</v>
      </c>
      <c r="T87" s="88">
        <f t="shared" si="1"/>
        <v>8.0299050175126653E-3</v>
      </c>
      <c r="U87" s="88">
        <f>R87/'סכום נכסי הקרן'!$C$42</f>
        <v>2.3171878143745758E-4</v>
      </c>
    </row>
    <row r="88" spans="2:21" s="138" customFormat="1">
      <c r="B88" s="86" t="s">
        <v>465</v>
      </c>
      <c r="C88" s="80" t="s">
        <v>466</v>
      </c>
      <c r="D88" s="93" t="s">
        <v>121</v>
      </c>
      <c r="E88" s="93" t="s">
        <v>279</v>
      </c>
      <c r="F88" s="93" t="s">
        <v>467</v>
      </c>
      <c r="G88" s="93" t="s">
        <v>331</v>
      </c>
      <c r="H88" s="80" t="s">
        <v>419</v>
      </c>
      <c r="I88" s="80" t="s">
        <v>283</v>
      </c>
      <c r="J88" s="80"/>
      <c r="K88" s="87">
        <v>7.18</v>
      </c>
      <c r="L88" s="93" t="s">
        <v>165</v>
      </c>
      <c r="M88" s="94">
        <v>1.3999999999999999E-2</v>
      </c>
      <c r="N88" s="94">
        <v>1.5699999999999999E-2</v>
      </c>
      <c r="O88" s="87">
        <v>8999.9999999999982</v>
      </c>
      <c r="P88" s="89">
        <v>99.41</v>
      </c>
      <c r="Q88" s="80"/>
      <c r="R88" s="87">
        <v>8.9468999999999994</v>
      </c>
      <c r="S88" s="88">
        <v>3.548895899053627E-5</v>
      </c>
      <c r="T88" s="88">
        <f t="shared" si="1"/>
        <v>3.5584412011053358E-3</v>
      </c>
      <c r="U88" s="88">
        <f>R88/'סכום נכסי הקרן'!$C$42</f>
        <v>1.0268585458217356E-4</v>
      </c>
    </row>
    <row r="89" spans="2:21" s="138" customFormat="1">
      <c r="B89" s="86" t="s">
        <v>468</v>
      </c>
      <c r="C89" s="80" t="s">
        <v>469</v>
      </c>
      <c r="D89" s="93" t="s">
        <v>121</v>
      </c>
      <c r="E89" s="93" t="s">
        <v>279</v>
      </c>
      <c r="F89" s="93" t="s">
        <v>385</v>
      </c>
      <c r="G89" s="93" t="s">
        <v>331</v>
      </c>
      <c r="H89" s="80" t="s">
        <v>419</v>
      </c>
      <c r="I89" s="80" t="s">
        <v>283</v>
      </c>
      <c r="J89" s="80"/>
      <c r="K89" s="87">
        <v>2.67</v>
      </c>
      <c r="L89" s="93" t="s">
        <v>165</v>
      </c>
      <c r="M89" s="94">
        <v>4.9000000000000002E-2</v>
      </c>
      <c r="N89" s="94">
        <v>6.6E-3</v>
      </c>
      <c r="O89" s="87">
        <v>50589.829999999987</v>
      </c>
      <c r="P89" s="89">
        <v>116.15</v>
      </c>
      <c r="Q89" s="80"/>
      <c r="R89" s="87">
        <v>58.760079999999988</v>
      </c>
      <c r="S89" s="88">
        <v>6.339451103817869E-5</v>
      </c>
      <c r="T89" s="88">
        <f t="shared" si="1"/>
        <v>2.3370585303540397E-2</v>
      </c>
      <c r="U89" s="88">
        <f>R89/'סכום נכסי הקרן'!$C$42</f>
        <v>6.7440443395107633E-4</v>
      </c>
    </row>
    <row r="90" spans="2:21" s="138" customFormat="1">
      <c r="B90" s="86" t="s">
        <v>470</v>
      </c>
      <c r="C90" s="80" t="s">
        <v>471</v>
      </c>
      <c r="D90" s="93" t="s">
        <v>121</v>
      </c>
      <c r="E90" s="93" t="s">
        <v>279</v>
      </c>
      <c r="F90" s="93" t="s">
        <v>385</v>
      </c>
      <c r="G90" s="93" t="s">
        <v>331</v>
      </c>
      <c r="H90" s="80" t="s">
        <v>419</v>
      </c>
      <c r="I90" s="80" t="s">
        <v>283</v>
      </c>
      <c r="J90" s="80"/>
      <c r="K90" s="87">
        <v>6.11</v>
      </c>
      <c r="L90" s="93" t="s">
        <v>165</v>
      </c>
      <c r="M90" s="94">
        <v>2.3E-2</v>
      </c>
      <c r="N90" s="94">
        <v>1.9899999999999998E-2</v>
      </c>
      <c r="O90" s="87">
        <v>1772.6699999999998</v>
      </c>
      <c r="P90" s="89">
        <v>103.53</v>
      </c>
      <c r="Q90" s="87">
        <v>4.0089999999999987E-2</v>
      </c>
      <c r="R90" s="87">
        <v>1.8756999999999999</v>
      </c>
      <c r="S90" s="88">
        <v>1.2568819350212254E-6</v>
      </c>
      <c r="T90" s="88">
        <f t="shared" si="1"/>
        <v>7.4602020374803322E-4</v>
      </c>
      <c r="U90" s="88">
        <f>R90/'סכום נכסי הקרן'!$C$42</f>
        <v>2.1527887585619934E-5</v>
      </c>
    </row>
    <row r="91" spans="2:21" s="138" customFormat="1">
      <c r="B91" s="86" t="s">
        <v>472</v>
      </c>
      <c r="C91" s="80" t="s">
        <v>473</v>
      </c>
      <c r="D91" s="93" t="s">
        <v>121</v>
      </c>
      <c r="E91" s="93" t="s">
        <v>279</v>
      </c>
      <c r="F91" s="93" t="s">
        <v>385</v>
      </c>
      <c r="G91" s="93" t="s">
        <v>331</v>
      </c>
      <c r="H91" s="80" t="s">
        <v>419</v>
      </c>
      <c r="I91" s="80" t="s">
        <v>283</v>
      </c>
      <c r="J91" s="80"/>
      <c r="K91" s="87">
        <v>2.56</v>
      </c>
      <c r="L91" s="93" t="s">
        <v>165</v>
      </c>
      <c r="M91" s="94">
        <v>5.8499999999999996E-2</v>
      </c>
      <c r="N91" s="94">
        <v>6.000000000000001E-3</v>
      </c>
      <c r="O91" s="87">
        <v>5480.8999999999987</v>
      </c>
      <c r="P91" s="89">
        <v>123.86</v>
      </c>
      <c r="Q91" s="80"/>
      <c r="R91" s="87">
        <v>6.7886499999999987</v>
      </c>
      <c r="S91" s="88">
        <v>4.6535919403886829E-6</v>
      </c>
      <c r="T91" s="88">
        <f t="shared" si="1"/>
        <v>2.7000426806920537E-3</v>
      </c>
      <c r="U91" s="88">
        <f>R91/'סכום נכסי הקרן'!$C$42</f>
        <v>7.7915068538742189E-5</v>
      </c>
    </row>
    <row r="92" spans="2:21" s="138" customFormat="1">
      <c r="B92" s="86" t="s">
        <v>474</v>
      </c>
      <c r="C92" s="80" t="s">
        <v>475</v>
      </c>
      <c r="D92" s="93" t="s">
        <v>121</v>
      </c>
      <c r="E92" s="93" t="s">
        <v>279</v>
      </c>
      <c r="F92" s="93" t="s">
        <v>385</v>
      </c>
      <c r="G92" s="93" t="s">
        <v>331</v>
      </c>
      <c r="H92" s="80" t="s">
        <v>419</v>
      </c>
      <c r="I92" s="80" t="s">
        <v>283</v>
      </c>
      <c r="J92" s="80"/>
      <c r="K92" s="87">
        <v>7.55</v>
      </c>
      <c r="L92" s="93" t="s">
        <v>165</v>
      </c>
      <c r="M92" s="94">
        <v>2.2499999999999999E-2</v>
      </c>
      <c r="N92" s="94">
        <v>2.2000000000000002E-2</v>
      </c>
      <c r="O92" s="87">
        <v>5999.9999999999991</v>
      </c>
      <c r="P92" s="89">
        <v>101.73</v>
      </c>
      <c r="Q92" s="87">
        <v>4.3829999999999994E-2</v>
      </c>
      <c r="R92" s="87">
        <v>6.1476299999999995</v>
      </c>
      <c r="S92" s="88">
        <v>3.1909292517802721E-5</v>
      </c>
      <c r="T92" s="88">
        <f t="shared" si="1"/>
        <v>2.445090464982418E-3</v>
      </c>
      <c r="U92" s="88">
        <f>R92/'סכום נכסי הקרן'!$C$42</f>
        <v>7.055791840805281E-5</v>
      </c>
    </row>
    <row r="93" spans="2:21" s="138" customFormat="1">
      <c r="B93" s="86" t="s">
        <v>476</v>
      </c>
      <c r="C93" s="80" t="s">
        <v>477</v>
      </c>
      <c r="D93" s="93" t="s">
        <v>121</v>
      </c>
      <c r="E93" s="93" t="s">
        <v>279</v>
      </c>
      <c r="F93" s="93" t="s">
        <v>478</v>
      </c>
      <c r="G93" s="93" t="s">
        <v>404</v>
      </c>
      <c r="H93" s="80" t="s">
        <v>419</v>
      </c>
      <c r="I93" s="80" t="s">
        <v>161</v>
      </c>
      <c r="J93" s="80"/>
      <c r="K93" s="87">
        <v>2.4600000000000004</v>
      </c>
      <c r="L93" s="93" t="s">
        <v>165</v>
      </c>
      <c r="M93" s="94">
        <v>4.0500000000000001E-2</v>
      </c>
      <c r="N93" s="94">
        <v>1.5000000000000002E-3</v>
      </c>
      <c r="O93" s="87">
        <v>10181.819999999998</v>
      </c>
      <c r="P93" s="89">
        <v>132.18</v>
      </c>
      <c r="Q93" s="87">
        <v>3.6878500000000001</v>
      </c>
      <c r="R93" s="87">
        <v>17.443939999999994</v>
      </c>
      <c r="S93" s="88">
        <v>6.9999890000192486E-5</v>
      </c>
      <c r="T93" s="88">
        <f t="shared" si="1"/>
        <v>6.9379600538297505E-3</v>
      </c>
      <c r="U93" s="88">
        <f>R93/'סכום נכסי הקרן'!$C$42</f>
        <v>2.0020855113840106E-4</v>
      </c>
    </row>
    <row r="94" spans="2:21" s="138" customFormat="1">
      <c r="B94" s="86" t="s">
        <v>479</v>
      </c>
      <c r="C94" s="80" t="s">
        <v>480</v>
      </c>
      <c r="D94" s="93" t="s">
        <v>121</v>
      </c>
      <c r="E94" s="93" t="s">
        <v>279</v>
      </c>
      <c r="F94" s="93" t="s">
        <v>478</v>
      </c>
      <c r="G94" s="93" t="s">
        <v>404</v>
      </c>
      <c r="H94" s="80" t="s">
        <v>419</v>
      </c>
      <c r="I94" s="80" t="s">
        <v>161</v>
      </c>
      <c r="J94" s="80"/>
      <c r="K94" s="87">
        <v>0.53</v>
      </c>
      <c r="L94" s="93" t="s">
        <v>165</v>
      </c>
      <c r="M94" s="94">
        <v>4.2800000000000005E-2</v>
      </c>
      <c r="N94" s="94">
        <v>3.5000000000000005E-3</v>
      </c>
      <c r="O94" s="87">
        <v>4444.4399999999987</v>
      </c>
      <c r="P94" s="89">
        <v>127.98</v>
      </c>
      <c r="Q94" s="80"/>
      <c r="R94" s="87">
        <v>5.6879899999999992</v>
      </c>
      <c r="S94" s="88">
        <v>3.1067818590765267E-5</v>
      </c>
      <c r="T94" s="88">
        <f t="shared" si="1"/>
        <v>2.262278327406715E-3</v>
      </c>
      <c r="U94" s="88">
        <f>R94/'סכום נכסי הקרן'!$C$42</f>
        <v>6.5282512826214372E-5</v>
      </c>
    </row>
    <row r="95" spans="2:21" s="138" customFormat="1">
      <c r="B95" s="86" t="s">
        <v>481</v>
      </c>
      <c r="C95" s="80" t="s">
        <v>482</v>
      </c>
      <c r="D95" s="93" t="s">
        <v>121</v>
      </c>
      <c r="E95" s="93" t="s">
        <v>279</v>
      </c>
      <c r="F95" s="93" t="s">
        <v>483</v>
      </c>
      <c r="G95" s="93" t="s">
        <v>331</v>
      </c>
      <c r="H95" s="80" t="s">
        <v>419</v>
      </c>
      <c r="I95" s="80" t="s">
        <v>161</v>
      </c>
      <c r="J95" s="80"/>
      <c r="K95" s="87">
        <v>7.1500000000000012</v>
      </c>
      <c r="L95" s="93" t="s">
        <v>165</v>
      </c>
      <c r="M95" s="94">
        <v>1.9599999999999999E-2</v>
      </c>
      <c r="N95" s="94">
        <v>1.8900000000000004E-2</v>
      </c>
      <c r="O95" s="87">
        <v>5949.9999999999991</v>
      </c>
      <c r="P95" s="89">
        <v>101.58</v>
      </c>
      <c r="Q95" s="80"/>
      <c r="R95" s="87">
        <v>6.0440099999999983</v>
      </c>
      <c r="S95" s="88">
        <v>9.2378021421143463E-6</v>
      </c>
      <c r="T95" s="88">
        <f t="shared" si="1"/>
        <v>2.4038777905076233E-3</v>
      </c>
      <c r="U95" s="88">
        <f>R95/'סכום נכסי הקרן'!$C$42</f>
        <v>6.9368645223843203E-5</v>
      </c>
    </row>
    <row r="96" spans="2:21" s="138" customFormat="1">
      <c r="B96" s="86" t="s">
        <v>484</v>
      </c>
      <c r="C96" s="80" t="s">
        <v>485</v>
      </c>
      <c r="D96" s="93" t="s">
        <v>121</v>
      </c>
      <c r="E96" s="93" t="s">
        <v>279</v>
      </c>
      <c r="F96" s="93" t="s">
        <v>483</v>
      </c>
      <c r="G96" s="93" t="s">
        <v>331</v>
      </c>
      <c r="H96" s="80" t="s">
        <v>419</v>
      </c>
      <c r="I96" s="80" t="s">
        <v>161</v>
      </c>
      <c r="J96" s="80"/>
      <c r="K96" s="87">
        <v>4.2200000000000006</v>
      </c>
      <c r="L96" s="93" t="s">
        <v>165</v>
      </c>
      <c r="M96" s="94">
        <v>2.75E-2</v>
      </c>
      <c r="N96" s="94">
        <v>8.6000000000000017E-3</v>
      </c>
      <c r="O96" s="87">
        <v>2804.34</v>
      </c>
      <c r="P96" s="89">
        <v>109.31</v>
      </c>
      <c r="Q96" s="80"/>
      <c r="R96" s="87">
        <v>3.0654299999999992</v>
      </c>
      <c r="S96" s="88">
        <v>5.8883579230659629E-6</v>
      </c>
      <c r="T96" s="88">
        <f t="shared" si="1"/>
        <v>1.219210275190773E-3</v>
      </c>
      <c r="U96" s="88">
        <f>R96/'סכום נכסי הקרן'!$C$42</f>
        <v>3.51827224191432E-5</v>
      </c>
    </row>
    <row r="97" spans="2:21" s="138" customFormat="1">
      <c r="B97" s="86" t="s">
        <v>486</v>
      </c>
      <c r="C97" s="80" t="s">
        <v>487</v>
      </c>
      <c r="D97" s="93" t="s">
        <v>121</v>
      </c>
      <c r="E97" s="93" t="s">
        <v>279</v>
      </c>
      <c r="F97" s="93" t="s">
        <v>305</v>
      </c>
      <c r="G97" s="93" t="s">
        <v>287</v>
      </c>
      <c r="H97" s="80" t="s">
        <v>419</v>
      </c>
      <c r="I97" s="80" t="s">
        <v>161</v>
      </c>
      <c r="J97" s="80"/>
      <c r="K97" s="87">
        <v>4.7099999999999991</v>
      </c>
      <c r="L97" s="93" t="s">
        <v>165</v>
      </c>
      <c r="M97" s="94">
        <v>1.4199999999999999E-2</v>
      </c>
      <c r="N97" s="94">
        <v>1.4199999999999996E-2</v>
      </c>
      <c r="O97" s="87">
        <f>100000/50000</f>
        <v>2</v>
      </c>
      <c r="P97" s="89">
        <v>5046567</v>
      </c>
      <c r="Q97" s="80"/>
      <c r="R97" s="87">
        <v>100.93135000000001</v>
      </c>
      <c r="S97" s="88">
        <f>471.853914028217%/50000</f>
        <v>9.4370782805643392E-5</v>
      </c>
      <c r="T97" s="88">
        <f t="shared" si="1"/>
        <v>4.0143320515841588E-2</v>
      </c>
      <c r="U97" s="88">
        <f>R97/'סכום נכסי הקרן'!$C$42</f>
        <v>1.1584148620061101E-3</v>
      </c>
    </row>
    <row r="98" spans="2:21" s="138" customFormat="1">
      <c r="B98" s="86" t="s">
        <v>488</v>
      </c>
      <c r="C98" s="80" t="s">
        <v>489</v>
      </c>
      <c r="D98" s="93" t="s">
        <v>121</v>
      </c>
      <c r="E98" s="93" t="s">
        <v>279</v>
      </c>
      <c r="F98" s="93" t="s">
        <v>490</v>
      </c>
      <c r="G98" s="93" t="s">
        <v>491</v>
      </c>
      <c r="H98" s="80" t="s">
        <v>419</v>
      </c>
      <c r="I98" s="80" t="s">
        <v>283</v>
      </c>
      <c r="J98" s="80"/>
      <c r="K98" s="87">
        <v>5.17</v>
      </c>
      <c r="L98" s="93" t="s">
        <v>165</v>
      </c>
      <c r="M98" s="94">
        <v>1.9400000000000001E-2</v>
      </c>
      <c r="N98" s="94">
        <v>1.04E-2</v>
      </c>
      <c r="O98" s="87">
        <v>15922.159999999998</v>
      </c>
      <c r="P98" s="89">
        <v>105.68</v>
      </c>
      <c r="Q98" s="80"/>
      <c r="R98" s="87">
        <v>16.826539999999998</v>
      </c>
      <c r="S98" s="88">
        <v>2.4036675014222206E-5</v>
      </c>
      <c r="T98" s="88">
        <f t="shared" si="1"/>
        <v>6.6924021960731621E-3</v>
      </c>
      <c r="U98" s="88">
        <f>R98/'סכום נכסי הקרן'!$C$42</f>
        <v>1.931224937756236E-4</v>
      </c>
    </row>
    <row r="99" spans="2:21" s="138" customFormat="1">
      <c r="B99" s="86" t="s">
        <v>492</v>
      </c>
      <c r="C99" s="80" t="s">
        <v>493</v>
      </c>
      <c r="D99" s="93" t="s">
        <v>121</v>
      </c>
      <c r="E99" s="93" t="s">
        <v>279</v>
      </c>
      <c r="F99" s="93" t="s">
        <v>490</v>
      </c>
      <c r="G99" s="93" t="s">
        <v>491</v>
      </c>
      <c r="H99" s="80" t="s">
        <v>419</v>
      </c>
      <c r="I99" s="80" t="s">
        <v>283</v>
      </c>
      <c r="J99" s="80"/>
      <c r="K99" s="87">
        <v>7.05</v>
      </c>
      <c r="L99" s="93" t="s">
        <v>165</v>
      </c>
      <c r="M99" s="94">
        <v>1.23E-2</v>
      </c>
      <c r="N99" s="94">
        <v>1.7100000000000001E-2</v>
      </c>
      <c r="O99" s="87">
        <v>2.9999999999999996</v>
      </c>
      <c r="P99" s="89">
        <v>97.38</v>
      </c>
      <c r="Q99" s="80"/>
      <c r="R99" s="87">
        <v>2.9199999999999994E-3</v>
      </c>
      <c r="S99" s="88">
        <v>7.4986877296473108E-9</v>
      </c>
      <c r="T99" s="88">
        <f t="shared" si="1"/>
        <v>1.1613685530438005E-6</v>
      </c>
      <c r="U99" s="88">
        <f>R99/'סכום נכסי הקרן'!$C$42</f>
        <v>3.3513585194866019E-8</v>
      </c>
    </row>
    <row r="100" spans="2:21" s="138" customFormat="1">
      <c r="B100" s="86" t="s">
        <v>494</v>
      </c>
      <c r="C100" s="80" t="s">
        <v>495</v>
      </c>
      <c r="D100" s="93" t="s">
        <v>121</v>
      </c>
      <c r="E100" s="93" t="s">
        <v>279</v>
      </c>
      <c r="F100" s="93" t="s">
        <v>403</v>
      </c>
      <c r="G100" s="93" t="s">
        <v>404</v>
      </c>
      <c r="H100" s="80" t="s">
        <v>419</v>
      </c>
      <c r="I100" s="80" t="s">
        <v>161</v>
      </c>
      <c r="J100" s="80"/>
      <c r="K100" s="87">
        <v>1.23</v>
      </c>
      <c r="L100" s="93" t="s">
        <v>165</v>
      </c>
      <c r="M100" s="94">
        <v>3.6000000000000004E-2</v>
      </c>
      <c r="N100" s="94">
        <v>-2.2000000000000001E-3</v>
      </c>
      <c r="O100" s="87">
        <v>3987.9999999999995</v>
      </c>
      <c r="P100" s="89">
        <v>112.66</v>
      </c>
      <c r="Q100" s="80"/>
      <c r="R100" s="87">
        <v>4.4928899999999992</v>
      </c>
      <c r="S100" s="88">
        <v>9.6395560196465155E-6</v>
      </c>
      <c r="T100" s="88">
        <f t="shared" si="1"/>
        <v>1.7869524514674525E-3</v>
      </c>
      <c r="U100" s="88">
        <f>R100/'סכום נכסי הקרן'!$C$42</f>
        <v>5.1566045132247122E-5</v>
      </c>
    </row>
    <row r="101" spans="2:21" s="138" customFormat="1">
      <c r="B101" s="86" t="s">
        <v>496</v>
      </c>
      <c r="C101" s="80" t="s">
        <v>497</v>
      </c>
      <c r="D101" s="93" t="s">
        <v>121</v>
      </c>
      <c r="E101" s="93" t="s">
        <v>279</v>
      </c>
      <c r="F101" s="93" t="s">
        <v>403</v>
      </c>
      <c r="G101" s="93" t="s">
        <v>404</v>
      </c>
      <c r="H101" s="80" t="s">
        <v>419</v>
      </c>
      <c r="I101" s="80" t="s">
        <v>161</v>
      </c>
      <c r="J101" s="80"/>
      <c r="K101" s="87">
        <v>7.6599999999999984</v>
      </c>
      <c r="L101" s="93" t="s">
        <v>165</v>
      </c>
      <c r="M101" s="94">
        <v>2.2499999999999999E-2</v>
      </c>
      <c r="N101" s="94">
        <v>1.4699999999999996E-2</v>
      </c>
      <c r="O101" s="87">
        <v>2211.9999999999995</v>
      </c>
      <c r="P101" s="89">
        <v>107.89</v>
      </c>
      <c r="Q101" s="80"/>
      <c r="R101" s="87">
        <v>2.38653</v>
      </c>
      <c r="S101" s="88">
        <v>5.4067777111748469E-6</v>
      </c>
      <c r="T101" s="88">
        <f t="shared" si="1"/>
        <v>9.4919208660808969E-4</v>
      </c>
      <c r="U101" s="88">
        <f>R101/'סכום נכסי הקרן'!$C$42</f>
        <v>2.7390813861336855E-5</v>
      </c>
    </row>
    <row r="102" spans="2:21" s="138" customFormat="1">
      <c r="B102" s="86" t="s">
        <v>498</v>
      </c>
      <c r="C102" s="80" t="s">
        <v>499</v>
      </c>
      <c r="D102" s="93" t="s">
        <v>121</v>
      </c>
      <c r="E102" s="93" t="s">
        <v>279</v>
      </c>
      <c r="F102" s="93" t="s">
        <v>500</v>
      </c>
      <c r="G102" s="93" t="s">
        <v>287</v>
      </c>
      <c r="H102" s="80" t="s">
        <v>501</v>
      </c>
      <c r="I102" s="80" t="s">
        <v>161</v>
      </c>
      <c r="J102" s="80"/>
      <c r="K102" s="87">
        <v>1.9900000000000004</v>
      </c>
      <c r="L102" s="93" t="s">
        <v>165</v>
      </c>
      <c r="M102" s="94">
        <v>4.1500000000000002E-2</v>
      </c>
      <c r="N102" s="94">
        <v>-1E-4</v>
      </c>
      <c r="O102" s="87">
        <v>7199.9999999999991</v>
      </c>
      <c r="P102" s="89">
        <v>112.3</v>
      </c>
      <c r="Q102" s="87">
        <v>0.30974999999999997</v>
      </c>
      <c r="R102" s="87">
        <v>8.3953599999999984</v>
      </c>
      <c r="S102" s="88">
        <v>2.3928612971302279E-5</v>
      </c>
      <c r="T102" s="88">
        <f t="shared" si="1"/>
        <v>3.3390777724252745E-3</v>
      </c>
      <c r="U102" s="88">
        <f>R102/'סכום נכסי הקרן'!$C$42</f>
        <v>9.6355689247113141E-5</v>
      </c>
    </row>
    <row r="103" spans="2:21" s="138" customFormat="1">
      <c r="B103" s="86" t="s">
        <v>502</v>
      </c>
      <c r="C103" s="80" t="s">
        <v>503</v>
      </c>
      <c r="D103" s="93" t="s">
        <v>121</v>
      </c>
      <c r="E103" s="93" t="s">
        <v>279</v>
      </c>
      <c r="F103" s="93" t="s">
        <v>314</v>
      </c>
      <c r="G103" s="93" t="s">
        <v>287</v>
      </c>
      <c r="H103" s="80" t="s">
        <v>501</v>
      </c>
      <c r="I103" s="80" t="s">
        <v>161</v>
      </c>
      <c r="J103" s="80"/>
      <c r="K103" s="87">
        <v>2.92</v>
      </c>
      <c r="L103" s="93" t="s">
        <v>165</v>
      </c>
      <c r="M103" s="94">
        <v>2.7999999999999997E-2</v>
      </c>
      <c r="N103" s="94">
        <v>1.03E-2</v>
      </c>
      <c r="O103" s="87">
        <f>50000/50000</f>
        <v>1</v>
      </c>
      <c r="P103" s="89">
        <v>5329167</v>
      </c>
      <c r="Q103" s="80"/>
      <c r="R103" s="87">
        <v>53.291669999999989</v>
      </c>
      <c r="S103" s="88">
        <f>282.693503703285%/50000</f>
        <v>5.6538700740656995E-5</v>
      </c>
      <c r="T103" s="88">
        <f t="shared" si="1"/>
        <v>2.119564030040675E-2</v>
      </c>
      <c r="U103" s="88">
        <f>R103/'סכום נכסי הקרן'!$C$42</f>
        <v>6.1164209682249503E-4</v>
      </c>
    </row>
    <row r="104" spans="2:21" s="138" customFormat="1">
      <c r="B104" s="86" t="s">
        <v>504</v>
      </c>
      <c r="C104" s="80" t="s">
        <v>505</v>
      </c>
      <c r="D104" s="93" t="s">
        <v>121</v>
      </c>
      <c r="E104" s="93" t="s">
        <v>279</v>
      </c>
      <c r="F104" s="93" t="s">
        <v>398</v>
      </c>
      <c r="G104" s="93" t="s">
        <v>287</v>
      </c>
      <c r="H104" s="80" t="s">
        <v>501</v>
      </c>
      <c r="I104" s="80" t="s">
        <v>283</v>
      </c>
      <c r="J104" s="80"/>
      <c r="K104" s="87">
        <v>1.7100000000000004</v>
      </c>
      <c r="L104" s="93" t="s">
        <v>165</v>
      </c>
      <c r="M104" s="94">
        <v>6.4000000000000001E-2</v>
      </c>
      <c r="N104" s="94">
        <v>1.5000000000000005E-3</v>
      </c>
      <c r="O104" s="87">
        <v>14618.999999999998</v>
      </c>
      <c r="P104" s="89">
        <v>127.45</v>
      </c>
      <c r="Q104" s="80"/>
      <c r="R104" s="87">
        <v>18.631919999999994</v>
      </c>
      <c r="S104" s="88">
        <v>1.1676699437411363E-5</v>
      </c>
      <c r="T104" s="88">
        <f t="shared" si="1"/>
        <v>7.4104540995985771E-3</v>
      </c>
      <c r="U104" s="88">
        <f>R104/'סכום נכסי הקרן'!$C$42</f>
        <v>2.1384330077531781E-4</v>
      </c>
    </row>
    <row r="105" spans="2:21" s="138" customFormat="1">
      <c r="B105" s="86" t="s">
        <v>506</v>
      </c>
      <c r="C105" s="80" t="s">
        <v>507</v>
      </c>
      <c r="D105" s="93" t="s">
        <v>121</v>
      </c>
      <c r="E105" s="93" t="s">
        <v>279</v>
      </c>
      <c r="F105" s="93" t="s">
        <v>508</v>
      </c>
      <c r="G105" s="93" t="s">
        <v>331</v>
      </c>
      <c r="H105" s="80" t="s">
        <v>501</v>
      </c>
      <c r="I105" s="80" t="s">
        <v>161</v>
      </c>
      <c r="J105" s="80"/>
      <c r="K105" s="87">
        <v>6.4999999999999991</v>
      </c>
      <c r="L105" s="93" t="s">
        <v>165</v>
      </c>
      <c r="M105" s="94">
        <v>1.5800000000000002E-2</v>
      </c>
      <c r="N105" s="94">
        <v>1.34E-2</v>
      </c>
      <c r="O105" s="87">
        <v>10504.799999999997</v>
      </c>
      <c r="P105" s="89">
        <v>102.81</v>
      </c>
      <c r="Q105" s="80"/>
      <c r="R105" s="87">
        <v>10.799969999999998</v>
      </c>
      <c r="S105" s="88">
        <v>2.5986285510731138E-5</v>
      </c>
      <c r="T105" s="88">
        <f t="shared" si="1"/>
        <v>4.2954607985672792E-3</v>
      </c>
      <c r="U105" s="88">
        <f>R105/'סכום נכסי הקרן'!$C$42</f>
        <v>1.2395401188253327E-4</v>
      </c>
    </row>
    <row r="106" spans="2:21" s="138" customFormat="1">
      <c r="B106" s="86" t="s">
        <v>509</v>
      </c>
      <c r="C106" s="80" t="s">
        <v>510</v>
      </c>
      <c r="D106" s="93" t="s">
        <v>121</v>
      </c>
      <c r="E106" s="93" t="s">
        <v>279</v>
      </c>
      <c r="F106" s="93" t="s">
        <v>508</v>
      </c>
      <c r="G106" s="93" t="s">
        <v>331</v>
      </c>
      <c r="H106" s="80" t="s">
        <v>501</v>
      </c>
      <c r="I106" s="80" t="s">
        <v>161</v>
      </c>
      <c r="J106" s="80"/>
      <c r="K106" s="87">
        <v>7.37</v>
      </c>
      <c r="L106" s="93" t="s">
        <v>165</v>
      </c>
      <c r="M106" s="94">
        <v>2.4E-2</v>
      </c>
      <c r="N106" s="94">
        <v>1.9600000000000003E-2</v>
      </c>
      <c r="O106" s="87">
        <v>10416.999999999998</v>
      </c>
      <c r="P106" s="89">
        <v>105.27</v>
      </c>
      <c r="Q106" s="80"/>
      <c r="R106" s="87">
        <v>10.965979999999998</v>
      </c>
      <c r="S106" s="88">
        <v>2.2611620308988515E-5</v>
      </c>
      <c r="T106" s="88">
        <f t="shared" si="1"/>
        <v>4.3614877826394713E-3</v>
      </c>
      <c r="U106" s="88">
        <f>R106/'סכום נכסי הקרן'!$C$42</f>
        <v>1.2585935101890305E-4</v>
      </c>
    </row>
    <row r="107" spans="2:21" s="138" customFormat="1">
      <c r="B107" s="86" t="s">
        <v>511</v>
      </c>
      <c r="C107" s="80" t="s">
        <v>512</v>
      </c>
      <c r="D107" s="93" t="s">
        <v>121</v>
      </c>
      <c r="E107" s="93" t="s">
        <v>279</v>
      </c>
      <c r="F107" s="93" t="s">
        <v>464</v>
      </c>
      <c r="G107" s="93" t="s">
        <v>331</v>
      </c>
      <c r="H107" s="80" t="s">
        <v>501</v>
      </c>
      <c r="I107" s="80" t="s">
        <v>283</v>
      </c>
      <c r="J107" s="80"/>
      <c r="K107" s="87">
        <v>0.16999999999999998</v>
      </c>
      <c r="L107" s="93" t="s">
        <v>165</v>
      </c>
      <c r="M107" s="94">
        <v>4.6500000000000007E-2</v>
      </c>
      <c r="N107" s="94">
        <v>1.23E-2</v>
      </c>
      <c r="O107" s="87">
        <v>1399.7599999999998</v>
      </c>
      <c r="P107" s="89">
        <v>124.2</v>
      </c>
      <c r="Q107" s="80"/>
      <c r="R107" s="87">
        <v>1.7384899999999999</v>
      </c>
      <c r="S107" s="88">
        <v>1.2069989590608364E-5</v>
      </c>
      <c r="T107" s="88">
        <f t="shared" si="1"/>
        <v>6.9144781362367026E-4</v>
      </c>
      <c r="U107" s="88">
        <f>R107/'סכום נכסי הקרן'!$C$42</f>
        <v>1.9953093399117339E-5</v>
      </c>
    </row>
    <row r="108" spans="2:21" s="138" customFormat="1">
      <c r="B108" s="86" t="s">
        <v>513</v>
      </c>
      <c r="C108" s="80" t="s">
        <v>514</v>
      </c>
      <c r="D108" s="93" t="s">
        <v>121</v>
      </c>
      <c r="E108" s="93" t="s">
        <v>279</v>
      </c>
      <c r="F108" s="93" t="s">
        <v>464</v>
      </c>
      <c r="G108" s="93" t="s">
        <v>331</v>
      </c>
      <c r="H108" s="80" t="s">
        <v>501</v>
      </c>
      <c r="I108" s="80" t="s">
        <v>283</v>
      </c>
      <c r="J108" s="80"/>
      <c r="K108" s="87">
        <v>7.3</v>
      </c>
      <c r="L108" s="93" t="s">
        <v>165</v>
      </c>
      <c r="M108" s="94">
        <v>2.81E-2</v>
      </c>
      <c r="N108" s="94">
        <v>2.5399999999999995E-2</v>
      </c>
      <c r="O108" s="87">
        <v>178.99999999999997</v>
      </c>
      <c r="P108" s="89">
        <v>103.3</v>
      </c>
      <c r="Q108" s="80"/>
      <c r="R108" s="87">
        <v>0.18489999999999998</v>
      </c>
      <c r="S108" s="88">
        <v>3.4191560605973777E-7</v>
      </c>
      <c r="T108" s="88">
        <f t="shared" si="1"/>
        <v>7.354008406088998E-5</v>
      </c>
      <c r="U108" s="88">
        <f>R108/'סכום נכסי הקרן'!$C$42</f>
        <v>2.1221444871680574E-6</v>
      </c>
    </row>
    <row r="109" spans="2:21" s="138" customFormat="1">
      <c r="B109" s="86" t="s">
        <v>515</v>
      </c>
      <c r="C109" s="80" t="s">
        <v>516</v>
      </c>
      <c r="D109" s="93" t="s">
        <v>121</v>
      </c>
      <c r="E109" s="93" t="s">
        <v>279</v>
      </c>
      <c r="F109" s="93" t="s">
        <v>464</v>
      </c>
      <c r="G109" s="93" t="s">
        <v>331</v>
      </c>
      <c r="H109" s="80" t="s">
        <v>501</v>
      </c>
      <c r="I109" s="80" t="s">
        <v>283</v>
      </c>
      <c r="J109" s="80"/>
      <c r="K109" s="87">
        <v>5.43</v>
      </c>
      <c r="L109" s="93" t="s">
        <v>165</v>
      </c>
      <c r="M109" s="94">
        <v>3.7000000000000005E-2</v>
      </c>
      <c r="N109" s="94">
        <v>1.8500000000000003E-2</v>
      </c>
      <c r="O109" s="87">
        <v>6452.81</v>
      </c>
      <c r="P109" s="89">
        <v>110.38</v>
      </c>
      <c r="Q109" s="80"/>
      <c r="R109" s="87">
        <v>7.122609999999999</v>
      </c>
      <c r="S109" s="88">
        <v>9.5360450394772203E-6</v>
      </c>
      <c r="T109" s="88">
        <f t="shared" si="1"/>
        <v>2.8328682430120906E-3</v>
      </c>
      <c r="U109" s="88">
        <f>R109/'סכום נכסי הקרן'!$C$42</f>
        <v>8.1748012686576945E-5</v>
      </c>
    </row>
    <row r="110" spans="2:21" s="138" customFormat="1">
      <c r="B110" s="86" t="s">
        <v>517</v>
      </c>
      <c r="C110" s="80" t="s">
        <v>518</v>
      </c>
      <c r="D110" s="93" t="s">
        <v>121</v>
      </c>
      <c r="E110" s="93" t="s">
        <v>279</v>
      </c>
      <c r="F110" s="93" t="s">
        <v>290</v>
      </c>
      <c r="G110" s="93" t="s">
        <v>287</v>
      </c>
      <c r="H110" s="80" t="s">
        <v>501</v>
      </c>
      <c r="I110" s="80" t="s">
        <v>283</v>
      </c>
      <c r="J110" s="80"/>
      <c r="K110" s="87">
        <v>3.29</v>
      </c>
      <c r="L110" s="93" t="s">
        <v>165</v>
      </c>
      <c r="M110" s="94">
        <v>4.4999999999999998E-2</v>
      </c>
      <c r="N110" s="94">
        <v>8.8000000000000005E-3</v>
      </c>
      <c r="O110" s="87">
        <v>3504.9999999999995</v>
      </c>
      <c r="P110" s="89">
        <v>135.58000000000001</v>
      </c>
      <c r="Q110" s="87">
        <v>4.7539999999999992E-2</v>
      </c>
      <c r="R110" s="87">
        <v>4.7996199999999991</v>
      </c>
      <c r="S110" s="88">
        <v>2.0593609446816154E-6</v>
      </c>
      <c r="T110" s="88">
        <f t="shared" si="1"/>
        <v>1.9089478543013994E-3</v>
      </c>
      <c r="U110" s="88">
        <f>R110/'סכום נכסי הקרן'!$C$42</f>
        <v>5.5086463620884536E-5</v>
      </c>
    </row>
    <row r="111" spans="2:21" s="138" customFormat="1">
      <c r="B111" s="86" t="s">
        <v>519</v>
      </c>
      <c r="C111" s="80" t="s">
        <v>520</v>
      </c>
      <c r="D111" s="93" t="s">
        <v>121</v>
      </c>
      <c r="E111" s="93" t="s">
        <v>279</v>
      </c>
      <c r="F111" s="93" t="s">
        <v>521</v>
      </c>
      <c r="G111" s="93" t="s">
        <v>360</v>
      </c>
      <c r="H111" s="80" t="s">
        <v>501</v>
      </c>
      <c r="I111" s="80" t="s">
        <v>283</v>
      </c>
      <c r="J111" s="80"/>
      <c r="K111" s="87">
        <v>1.02</v>
      </c>
      <c r="L111" s="93" t="s">
        <v>165</v>
      </c>
      <c r="M111" s="94">
        <v>4.5999999999999999E-2</v>
      </c>
      <c r="N111" s="94">
        <v>-1.6999999999999999E-3</v>
      </c>
      <c r="O111" s="87">
        <v>559.79999999999984</v>
      </c>
      <c r="P111" s="89">
        <v>108.2</v>
      </c>
      <c r="Q111" s="87">
        <v>1.3299999999999998E-2</v>
      </c>
      <c r="R111" s="87">
        <v>0.61899999999999988</v>
      </c>
      <c r="S111" s="88">
        <v>1.3052565605580283E-6</v>
      </c>
      <c r="T111" s="88">
        <f t="shared" si="1"/>
        <v>2.4619422408702485E-4</v>
      </c>
      <c r="U111" s="88">
        <f>R111/'סכום נכסי הקרן'!$C$42</f>
        <v>7.1044209711034473E-6</v>
      </c>
    </row>
    <row r="112" spans="2:21" s="138" customFormat="1">
      <c r="B112" s="86" t="s">
        <v>522</v>
      </c>
      <c r="C112" s="80" t="s">
        <v>523</v>
      </c>
      <c r="D112" s="93" t="s">
        <v>121</v>
      </c>
      <c r="E112" s="93" t="s">
        <v>279</v>
      </c>
      <c r="F112" s="93" t="s">
        <v>521</v>
      </c>
      <c r="G112" s="93" t="s">
        <v>360</v>
      </c>
      <c r="H112" s="80" t="s">
        <v>501</v>
      </c>
      <c r="I112" s="80" t="s">
        <v>283</v>
      </c>
      <c r="J112" s="80"/>
      <c r="K112" s="87">
        <v>3.5900000000000003</v>
      </c>
      <c r="L112" s="93" t="s">
        <v>165</v>
      </c>
      <c r="M112" s="94">
        <v>1.9799999999999998E-2</v>
      </c>
      <c r="N112" s="94">
        <v>9.6000000000000009E-3</v>
      </c>
      <c r="O112" s="87">
        <v>8259.6799999999985</v>
      </c>
      <c r="P112" s="89">
        <v>103.74</v>
      </c>
      <c r="Q112" s="87">
        <v>1.2202999999999999</v>
      </c>
      <c r="R112" s="87">
        <v>9.8300499999999982</v>
      </c>
      <c r="S112" s="88">
        <v>9.8839152127107403E-6</v>
      </c>
      <c r="T112" s="88">
        <f t="shared" si="1"/>
        <v>3.9096955290576071E-3</v>
      </c>
      <c r="U112" s="88">
        <f>R112/'סכום נכסי הקרן'!$C$42</f>
        <v>1.1282199251533997E-4</v>
      </c>
    </row>
    <row r="113" spans="2:21" s="138" customFormat="1">
      <c r="B113" s="86" t="s">
        <v>524</v>
      </c>
      <c r="C113" s="80" t="s">
        <v>525</v>
      </c>
      <c r="D113" s="93" t="s">
        <v>121</v>
      </c>
      <c r="E113" s="93" t="s">
        <v>279</v>
      </c>
      <c r="F113" s="93" t="s">
        <v>403</v>
      </c>
      <c r="G113" s="93" t="s">
        <v>404</v>
      </c>
      <c r="H113" s="80" t="s">
        <v>501</v>
      </c>
      <c r="I113" s="80" t="s">
        <v>283</v>
      </c>
      <c r="J113" s="80"/>
      <c r="K113" s="87">
        <v>0.7400000000000001</v>
      </c>
      <c r="L113" s="93" t="s">
        <v>165</v>
      </c>
      <c r="M113" s="94">
        <v>4.4999999999999998E-2</v>
      </c>
      <c r="N113" s="94">
        <v>8.8000000000000005E-3</v>
      </c>
      <c r="O113" s="87">
        <v>921.65999999999985</v>
      </c>
      <c r="P113" s="89">
        <v>125.98</v>
      </c>
      <c r="Q113" s="80"/>
      <c r="R113" s="87">
        <v>1.1610999999999996</v>
      </c>
      <c r="S113" s="88">
        <v>1.7667801171351099E-5</v>
      </c>
      <c r="T113" s="88">
        <f t="shared" si="1"/>
        <v>4.6180309141751938E-4</v>
      </c>
      <c r="U113" s="88">
        <f>R113/'סכום נכסי הקרן'!$C$42</f>
        <v>1.3326241017040729E-5</v>
      </c>
    </row>
    <row r="114" spans="2:21" s="138" customFormat="1">
      <c r="B114" s="86" t="s">
        <v>526</v>
      </c>
      <c r="C114" s="80" t="s">
        <v>527</v>
      </c>
      <c r="D114" s="93" t="s">
        <v>121</v>
      </c>
      <c r="E114" s="93" t="s">
        <v>279</v>
      </c>
      <c r="F114" s="93" t="s">
        <v>528</v>
      </c>
      <c r="G114" s="93" t="s">
        <v>360</v>
      </c>
      <c r="H114" s="80" t="s">
        <v>501</v>
      </c>
      <c r="I114" s="80" t="s">
        <v>283</v>
      </c>
      <c r="J114" s="80"/>
      <c r="K114" s="87">
        <v>0.5</v>
      </c>
      <c r="L114" s="93" t="s">
        <v>165</v>
      </c>
      <c r="M114" s="94">
        <v>3.3500000000000002E-2</v>
      </c>
      <c r="N114" s="94">
        <v>-5.2999999999999992E-3</v>
      </c>
      <c r="O114" s="87">
        <v>11141.659999999998</v>
      </c>
      <c r="P114" s="89">
        <v>111.38</v>
      </c>
      <c r="Q114" s="87">
        <v>0.20387999999999998</v>
      </c>
      <c r="R114" s="87">
        <v>12.61345</v>
      </c>
      <c r="S114" s="88">
        <v>5.6712118389971493E-5</v>
      </c>
      <c r="T114" s="88">
        <f t="shared" si="1"/>
        <v>5.0167343066405239E-3</v>
      </c>
      <c r="U114" s="88">
        <f>R114/'סכום נכסי הקרן'!$C$42</f>
        <v>1.4476778464937769E-4</v>
      </c>
    </row>
    <row r="115" spans="2:21" s="138" customFormat="1">
      <c r="B115" s="86" t="s">
        <v>529</v>
      </c>
      <c r="C115" s="80" t="s">
        <v>530</v>
      </c>
      <c r="D115" s="93" t="s">
        <v>121</v>
      </c>
      <c r="E115" s="93" t="s">
        <v>279</v>
      </c>
      <c r="F115" s="93" t="s">
        <v>531</v>
      </c>
      <c r="G115" s="93" t="s">
        <v>331</v>
      </c>
      <c r="H115" s="80" t="s">
        <v>501</v>
      </c>
      <c r="I115" s="80" t="s">
        <v>161</v>
      </c>
      <c r="J115" s="80"/>
      <c r="K115" s="87">
        <v>1.4799999999999998</v>
      </c>
      <c r="L115" s="93" t="s">
        <v>165</v>
      </c>
      <c r="M115" s="94">
        <v>4.4999999999999998E-2</v>
      </c>
      <c r="N115" s="94">
        <v>-1.8000000000000002E-3</v>
      </c>
      <c r="O115" s="87">
        <v>9176.9999999999982</v>
      </c>
      <c r="P115" s="89">
        <v>115.5</v>
      </c>
      <c r="Q115" s="80"/>
      <c r="R115" s="87">
        <v>10.599429999999998</v>
      </c>
      <c r="S115" s="88">
        <v>2.6408633093525174E-5</v>
      </c>
      <c r="T115" s="88">
        <f t="shared" si="1"/>
        <v>4.2157002336263875E-3</v>
      </c>
      <c r="U115" s="88">
        <f>R115/'סכום נכסי הקרן'!$C$42</f>
        <v>1.2165236312397901E-4</v>
      </c>
    </row>
    <row r="116" spans="2:21" s="138" customFormat="1">
      <c r="B116" s="86" t="s">
        <v>532</v>
      </c>
      <c r="C116" s="80" t="s">
        <v>533</v>
      </c>
      <c r="D116" s="93" t="s">
        <v>121</v>
      </c>
      <c r="E116" s="93" t="s">
        <v>279</v>
      </c>
      <c r="F116" s="93" t="s">
        <v>531</v>
      </c>
      <c r="G116" s="93" t="s">
        <v>331</v>
      </c>
      <c r="H116" s="80" t="s">
        <v>501</v>
      </c>
      <c r="I116" s="80" t="s">
        <v>161</v>
      </c>
      <c r="J116" s="80"/>
      <c r="K116" s="87">
        <v>0.34</v>
      </c>
      <c r="L116" s="93" t="s">
        <v>165</v>
      </c>
      <c r="M116" s="94">
        <v>4.2000000000000003E-2</v>
      </c>
      <c r="N116" s="94">
        <v>5.1000000000000004E-3</v>
      </c>
      <c r="O116" s="87">
        <v>4755.5600000000004</v>
      </c>
      <c r="P116" s="89">
        <v>110.61</v>
      </c>
      <c r="Q116" s="80"/>
      <c r="R116" s="87">
        <v>5.2601099999999992</v>
      </c>
      <c r="S116" s="88">
        <v>5.7643151515151523E-5</v>
      </c>
      <c r="T116" s="88">
        <f t="shared" si="1"/>
        <v>2.092098061490146E-3</v>
      </c>
      <c r="U116" s="88">
        <f>R116/'סכום נכסי הקרן'!$C$42</f>
        <v>6.0371624869646134E-5</v>
      </c>
    </row>
    <row r="117" spans="2:21" s="138" customFormat="1">
      <c r="B117" s="86" t="s">
        <v>534</v>
      </c>
      <c r="C117" s="80" t="s">
        <v>535</v>
      </c>
      <c r="D117" s="93" t="s">
        <v>121</v>
      </c>
      <c r="E117" s="93" t="s">
        <v>279</v>
      </c>
      <c r="F117" s="93" t="s">
        <v>531</v>
      </c>
      <c r="G117" s="93" t="s">
        <v>331</v>
      </c>
      <c r="H117" s="80" t="s">
        <v>501</v>
      </c>
      <c r="I117" s="80" t="s">
        <v>161</v>
      </c>
      <c r="J117" s="80"/>
      <c r="K117" s="87">
        <v>5.67</v>
      </c>
      <c r="L117" s="93" t="s">
        <v>165</v>
      </c>
      <c r="M117" s="94">
        <v>1.6E-2</v>
      </c>
      <c r="N117" s="94">
        <v>1.2699999999999999E-2</v>
      </c>
      <c r="O117" s="87">
        <v>3939.9999999999995</v>
      </c>
      <c r="P117" s="89">
        <v>103.44</v>
      </c>
      <c r="Q117" s="80"/>
      <c r="R117" s="87">
        <v>4.0755399999999993</v>
      </c>
      <c r="S117" s="88">
        <v>2.9056041840700248E-5</v>
      </c>
      <c r="T117" s="88">
        <f t="shared" si="1"/>
        <v>1.6209602714630585E-3</v>
      </c>
      <c r="U117" s="88">
        <f>R117/'סכום נכסי הקרן'!$C$42</f>
        <v>4.677601267297406E-5</v>
      </c>
    </row>
    <row r="118" spans="2:21" s="138" customFormat="1">
      <c r="B118" s="86" t="s">
        <v>536</v>
      </c>
      <c r="C118" s="80" t="s">
        <v>537</v>
      </c>
      <c r="D118" s="93" t="s">
        <v>121</v>
      </c>
      <c r="E118" s="93" t="s">
        <v>279</v>
      </c>
      <c r="F118" s="93" t="s">
        <v>538</v>
      </c>
      <c r="G118" s="93" t="s">
        <v>331</v>
      </c>
      <c r="H118" s="80" t="s">
        <v>539</v>
      </c>
      <c r="I118" s="80" t="s">
        <v>283</v>
      </c>
      <c r="J118" s="80"/>
      <c r="K118" s="87">
        <v>1.7300000000000002</v>
      </c>
      <c r="L118" s="93" t="s">
        <v>165</v>
      </c>
      <c r="M118" s="94">
        <v>4.2500000000000003E-2</v>
      </c>
      <c r="N118" s="94">
        <v>4.3000000000000009E-3</v>
      </c>
      <c r="O118" s="87">
        <v>787.67999999999984</v>
      </c>
      <c r="P118" s="89">
        <v>114.75</v>
      </c>
      <c r="Q118" s="87">
        <v>0.16227999999999998</v>
      </c>
      <c r="R118" s="87">
        <v>1.0755299999999997</v>
      </c>
      <c r="S118" s="88">
        <v>5.116553959855044E-6</v>
      </c>
      <c r="T118" s="88">
        <f t="shared" si="1"/>
        <v>4.2776942460794471E-4</v>
      </c>
      <c r="U118" s="88">
        <f>R118/'סכום נכסי הקרן'!$C$42</f>
        <v>1.2344132289258303E-5</v>
      </c>
    </row>
    <row r="119" spans="2:21" s="138" customFormat="1">
      <c r="B119" s="86" t="s">
        <v>540</v>
      </c>
      <c r="C119" s="80" t="s">
        <v>541</v>
      </c>
      <c r="D119" s="93" t="s">
        <v>121</v>
      </c>
      <c r="E119" s="93" t="s">
        <v>279</v>
      </c>
      <c r="F119" s="93" t="s">
        <v>538</v>
      </c>
      <c r="G119" s="93" t="s">
        <v>331</v>
      </c>
      <c r="H119" s="80" t="s">
        <v>539</v>
      </c>
      <c r="I119" s="80" t="s">
        <v>283</v>
      </c>
      <c r="J119" s="80"/>
      <c r="K119" s="87">
        <v>2.3499999999999996</v>
      </c>
      <c r="L119" s="93" t="s">
        <v>165</v>
      </c>
      <c r="M119" s="94">
        <v>4.5999999999999999E-2</v>
      </c>
      <c r="N119" s="94">
        <v>5.1999999999999989E-3</v>
      </c>
      <c r="O119" s="87">
        <v>5.9999999999999991E-2</v>
      </c>
      <c r="P119" s="89">
        <v>111.6</v>
      </c>
      <c r="Q119" s="80"/>
      <c r="R119" s="87">
        <v>7.0000000000000007E-5</v>
      </c>
      <c r="S119" s="88">
        <v>1.6993456499640246E-10</v>
      </c>
      <c r="T119" s="88">
        <f t="shared" si="1"/>
        <v>2.7841026956529475E-8</v>
      </c>
      <c r="U119" s="88">
        <f>R119/'סכום נכסי הקרן'!$C$42</f>
        <v>8.0340786426048701E-10</v>
      </c>
    </row>
    <row r="120" spans="2:21" s="138" customFormat="1">
      <c r="B120" s="86" t="s">
        <v>542</v>
      </c>
      <c r="C120" s="80" t="s">
        <v>543</v>
      </c>
      <c r="D120" s="93" t="s">
        <v>121</v>
      </c>
      <c r="E120" s="93" t="s">
        <v>279</v>
      </c>
      <c r="F120" s="93" t="s">
        <v>544</v>
      </c>
      <c r="G120" s="93" t="s">
        <v>331</v>
      </c>
      <c r="H120" s="80" t="s">
        <v>539</v>
      </c>
      <c r="I120" s="80" t="s">
        <v>161</v>
      </c>
      <c r="J120" s="80"/>
      <c r="K120" s="87">
        <v>7.4799999999999995</v>
      </c>
      <c r="L120" s="93" t="s">
        <v>165</v>
      </c>
      <c r="M120" s="94">
        <v>1.9E-2</v>
      </c>
      <c r="N120" s="94">
        <v>2.2200000000000001E-2</v>
      </c>
      <c r="O120" s="87">
        <v>6999.9999999999991</v>
      </c>
      <c r="P120" s="89">
        <v>98.3</v>
      </c>
      <c r="Q120" s="80"/>
      <c r="R120" s="87">
        <v>6.8809999999999993</v>
      </c>
      <c r="S120" s="88">
        <v>2.655941721050235E-5</v>
      </c>
      <c r="T120" s="88">
        <f t="shared" si="1"/>
        <v>2.7367729498268467E-3</v>
      </c>
      <c r="U120" s="88">
        <f>R120/'סכום נכסי הקרן'!$C$42</f>
        <v>7.8974993056805861E-5</v>
      </c>
    </row>
    <row r="121" spans="2:21" s="138" customFormat="1">
      <c r="B121" s="86" t="s">
        <v>545</v>
      </c>
      <c r="C121" s="80" t="s">
        <v>546</v>
      </c>
      <c r="D121" s="93" t="s">
        <v>121</v>
      </c>
      <c r="E121" s="93" t="s">
        <v>279</v>
      </c>
      <c r="F121" s="93" t="s">
        <v>398</v>
      </c>
      <c r="G121" s="93" t="s">
        <v>287</v>
      </c>
      <c r="H121" s="80" t="s">
        <v>539</v>
      </c>
      <c r="I121" s="80" t="s">
        <v>283</v>
      </c>
      <c r="J121" s="80"/>
      <c r="K121" s="87">
        <v>3.2600000000000007</v>
      </c>
      <c r="L121" s="93" t="s">
        <v>165</v>
      </c>
      <c r="M121" s="94">
        <v>5.0999999999999997E-2</v>
      </c>
      <c r="N121" s="94">
        <v>8.8000000000000005E-3</v>
      </c>
      <c r="O121" s="87">
        <v>46983.999999999993</v>
      </c>
      <c r="P121" s="89">
        <v>138.36000000000001</v>
      </c>
      <c r="Q121" s="87">
        <v>0.72370000000000001</v>
      </c>
      <c r="R121" s="87">
        <v>65.730759999999975</v>
      </c>
      <c r="S121" s="88">
        <v>4.0953856351972704E-5</v>
      </c>
      <c r="T121" s="88">
        <f t="shared" si="1"/>
        <v>2.6143026586188119E-2</v>
      </c>
      <c r="U121" s="88">
        <f>R121/'סכום נכסי הקרן'!$C$42</f>
        <v>7.5440870725455172E-4</v>
      </c>
    </row>
    <row r="122" spans="2:21" s="138" customFormat="1">
      <c r="B122" s="86" t="s">
        <v>547</v>
      </c>
      <c r="C122" s="80" t="s">
        <v>548</v>
      </c>
      <c r="D122" s="93" t="s">
        <v>121</v>
      </c>
      <c r="E122" s="93" t="s">
        <v>279</v>
      </c>
      <c r="F122" s="93" t="s">
        <v>549</v>
      </c>
      <c r="G122" s="93" t="s">
        <v>331</v>
      </c>
      <c r="H122" s="80" t="s">
        <v>539</v>
      </c>
      <c r="I122" s="80" t="s">
        <v>161</v>
      </c>
      <c r="J122" s="80"/>
      <c r="K122" s="87">
        <v>7.28</v>
      </c>
      <c r="L122" s="93" t="s">
        <v>165</v>
      </c>
      <c r="M122" s="94">
        <v>2.6000000000000002E-2</v>
      </c>
      <c r="N122" s="94">
        <v>2.4499999999999997E-2</v>
      </c>
      <c r="O122" s="87">
        <v>13999.999999999998</v>
      </c>
      <c r="P122" s="89">
        <v>101.64</v>
      </c>
      <c r="Q122" s="80"/>
      <c r="R122" s="87">
        <v>14.229589999999998</v>
      </c>
      <c r="S122" s="88">
        <v>2.2845580196145623E-5</v>
      </c>
      <c r="T122" s="88">
        <f t="shared" si="1"/>
        <v>5.6595199824337446E-3</v>
      </c>
      <c r="U122" s="88">
        <f>R122/'סכום נכסי הקרן'!$C$42</f>
        <v>1.6331663587431972E-4</v>
      </c>
    </row>
    <row r="123" spans="2:21" s="138" customFormat="1">
      <c r="B123" s="86" t="s">
        <v>550</v>
      </c>
      <c r="C123" s="80" t="s">
        <v>551</v>
      </c>
      <c r="D123" s="93" t="s">
        <v>121</v>
      </c>
      <c r="E123" s="93" t="s">
        <v>279</v>
      </c>
      <c r="F123" s="93" t="s">
        <v>549</v>
      </c>
      <c r="G123" s="93" t="s">
        <v>331</v>
      </c>
      <c r="H123" s="80" t="s">
        <v>539</v>
      </c>
      <c r="I123" s="80" t="s">
        <v>161</v>
      </c>
      <c r="J123" s="80"/>
      <c r="K123" s="87">
        <v>4.1100000000000003</v>
      </c>
      <c r="L123" s="93" t="s">
        <v>165</v>
      </c>
      <c r="M123" s="94">
        <v>4.4000000000000004E-2</v>
      </c>
      <c r="N123" s="94">
        <v>1.6700000000000003E-2</v>
      </c>
      <c r="O123" s="87">
        <v>15.199999999999998</v>
      </c>
      <c r="P123" s="89">
        <v>111.6</v>
      </c>
      <c r="Q123" s="80"/>
      <c r="R123" s="87">
        <v>1.6959999999999996E-2</v>
      </c>
      <c r="S123" s="88">
        <v>1.1135204829162514E-7</v>
      </c>
      <c r="T123" s="88">
        <f t="shared" si="1"/>
        <v>6.7454831026105676E-6</v>
      </c>
      <c r="U123" s="88">
        <f>R123/'סכום נכסי הקרן'!$C$42</f>
        <v>1.9465424825511221E-7</v>
      </c>
    </row>
    <row r="124" spans="2:21" s="138" customFormat="1">
      <c r="B124" s="86" t="s">
        <v>552</v>
      </c>
      <c r="C124" s="80" t="s">
        <v>553</v>
      </c>
      <c r="D124" s="93" t="s">
        <v>121</v>
      </c>
      <c r="E124" s="93" t="s">
        <v>279</v>
      </c>
      <c r="F124" s="93" t="s">
        <v>554</v>
      </c>
      <c r="G124" s="93" t="s">
        <v>331</v>
      </c>
      <c r="H124" s="80" t="s">
        <v>539</v>
      </c>
      <c r="I124" s="80" t="s">
        <v>161</v>
      </c>
      <c r="J124" s="80"/>
      <c r="K124" s="87">
        <v>4.2699999999999996</v>
      </c>
      <c r="L124" s="93" t="s">
        <v>165</v>
      </c>
      <c r="M124" s="94">
        <v>4.3400000000000001E-2</v>
      </c>
      <c r="N124" s="94">
        <v>2.9100000000000001E-2</v>
      </c>
      <c r="O124" s="87">
        <v>3.5199999999999996</v>
      </c>
      <c r="P124" s="89">
        <v>107.32</v>
      </c>
      <c r="Q124" s="80"/>
      <c r="R124" s="87">
        <v>3.7799999999999995E-3</v>
      </c>
      <c r="S124" s="88">
        <v>2.1846565941899309E-9</v>
      </c>
      <c r="T124" s="88">
        <f t="shared" si="1"/>
        <v>1.5034154556525912E-6</v>
      </c>
      <c r="U124" s="88">
        <f>R124/'סכום נכסי הקרן'!$C$42</f>
        <v>4.3384024670066285E-8</v>
      </c>
    </row>
    <row r="125" spans="2:21" s="138" customFormat="1">
      <c r="B125" s="86" t="s">
        <v>555</v>
      </c>
      <c r="C125" s="80" t="s">
        <v>556</v>
      </c>
      <c r="D125" s="93" t="s">
        <v>121</v>
      </c>
      <c r="E125" s="93" t="s">
        <v>279</v>
      </c>
      <c r="F125" s="93" t="s">
        <v>557</v>
      </c>
      <c r="G125" s="93" t="s">
        <v>331</v>
      </c>
      <c r="H125" s="80" t="s">
        <v>558</v>
      </c>
      <c r="I125" s="80" t="s">
        <v>161</v>
      </c>
      <c r="J125" s="80"/>
      <c r="K125" s="87">
        <v>1</v>
      </c>
      <c r="L125" s="93" t="s">
        <v>165</v>
      </c>
      <c r="M125" s="94">
        <v>5.5999999999999994E-2</v>
      </c>
      <c r="N125" s="94">
        <v>3.0000000000000001E-3</v>
      </c>
      <c r="O125" s="87">
        <v>1692.6699999999996</v>
      </c>
      <c r="P125" s="89">
        <v>111.49</v>
      </c>
      <c r="Q125" s="87">
        <v>5.0189999999999992E-2</v>
      </c>
      <c r="R125" s="87">
        <v>1.9373499999999997</v>
      </c>
      <c r="S125" s="88">
        <v>1.3368531623175582E-5</v>
      </c>
      <c r="T125" s="88">
        <f t="shared" si="1"/>
        <v>7.7054019391760518E-4</v>
      </c>
      <c r="U125" s="88">
        <f>R125/'סכום נכסי הקרן'!$C$42</f>
        <v>2.2235460368929345E-5</v>
      </c>
    </row>
    <row r="126" spans="2:21" s="138" customFormat="1">
      <c r="B126" s="86" t="s">
        <v>559</v>
      </c>
      <c r="C126" s="80" t="s">
        <v>560</v>
      </c>
      <c r="D126" s="93" t="s">
        <v>121</v>
      </c>
      <c r="E126" s="93" t="s">
        <v>279</v>
      </c>
      <c r="F126" s="93" t="s">
        <v>561</v>
      </c>
      <c r="G126" s="93" t="s">
        <v>562</v>
      </c>
      <c r="H126" s="80" t="s">
        <v>558</v>
      </c>
      <c r="I126" s="80" t="s">
        <v>161</v>
      </c>
      <c r="J126" s="80"/>
      <c r="K126" s="87">
        <v>0.41000000000000009</v>
      </c>
      <c r="L126" s="93" t="s">
        <v>165</v>
      </c>
      <c r="M126" s="94">
        <v>4.2000000000000003E-2</v>
      </c>
      <c r="N126" s="94">
        <v>5.9000000000000007E-3</v>
      </c>
      <c r="O126" s="87">
        <v>1390.0599999999997</v>
      </c>
      <c r="P126" s="89">
        <v>104.02</v>
      </c>
      <c r="Q126" s="80"/>
      <c r="R126" s="87">
        <v>1.4459399999999996</v>
      </c>
      <c r="S126" s="88">
        <v>7.7344117212209211E-6</v>
      </c>
      <c r="T126" s="88">
        <f t="shared" si="1"/>
        <v>5.7509220739320301E-4</v>
      </c>
      <c r="U126" s="88">
        <f>R126/'סכום נכסי הקרן'!$C$42</f>
        <v>1.6595422389268686E-5</v>
      </c>
    </row>
    <row r="127" spans="2:21" s="138" customFormat="1">
      <c r="B127" s="86" t="s">
        <v>563</v>
      </c>
      <c r="C127" s="80" t="s">
        <v>564</v>
      </c>
      <c r="D127" s="93" t="s">
        <v>121</v>
      </c>
      <c r="E127" s="93" t="s">
        <v>279</v>
      </c>
      <c r="F127" s="93" t="s">
        <v>565</v>
      </c>
      <c r="G127" s="93" t="s">
        <v>418</v>
      </c>
      <c r="H127" s="80" t="s">
        <v>558</v>
      </c>
      <c r="I127" s="80" t="s">
        <v>283</v>
      </c>
      <c r="J127" s="80"/>
      <c r="K127" s="87">
        <v>1.2399999999999998</v>
      </c>
      <c r="L127" s="93" t="s">
        <v>165</v>
      </c>
      <c r="M127" s="94">
        <v>4.8000000000000001E-2</v>
      </c>
      <c r="N127" s="94">
        <v>3.0999999999999995E-3</v>
      </c>
      <c r="O127" s="87">
        <v>15521.629999999997</v>
      </c>
      <c r="P127" s="89">
        <v>124.59</v>
      </c>
      <c r="Q127" s="80"/>
      <c r="R127" s="87">
        <v>19.33839</v>
      </c>
      <c r="S127" s="88">
        <v>3.7934322913725754E-5</v>
      </c>
      <c r="T127" s="88">
        <f t="shared" si="1"/>
        <v>7.691437675512571E-3</v>
      </c>
      <c r="U127" s="88">
        <f>R127/'סכום נכסי הקרן'!$C$42</f>
        <v>2.2195163725909084E-4</v>
      </c>
    </row>
    <row r="128" spans="2:21" s="138" customFormat="1">
      <c r="B128" s="86" t="s">
        <v>566</v>
      </c>
      <c r="C128" s="80" t="s">
        <v>567</v>
      </c>
      <c r="D128" s="93" t="s">
        <v>121</v>
      </c>
      <c r="E128" s="93" t="s">
        <v>279</v>
      </c>
      <c r="F128" s="93" t="s">
        <v>568</v>
      </c>
      <c r="G128" s="93" t="s">
        <v>331</v>
      </c>
      <c r="H128" s="80" t="s">
        <v>558</v>
      </c>
      <c r="I128" s="80" t="s">
        <v>283</v>
      </c>
      <c r="J128" s="80"/>
      <c r="K128" s="87">
        <v>2.6900000000000004</v>
      </c>
      <c r="L128" s="93" t="s">
        <v>165</v>
      </c>
      <c r="M128" s="94">
        <v>2.5000000000000001E-2</v>
      </c>
      <c r="N128" s="94">
        <v>4.0199999999999993E-2</v>
      </c>
      <c r="O128" s="87">
        <v>3861.6599999999994</v>
      </c>
      <c r="P128" s="89">
        <v>96.8</v>
      </c>
      <c r="Q128" s="80"/>
      <c r="R128" s="87">
        <v>3.7380799999999996</v>
      </c>
      <c r="S128" s="88">
        <v>7.9315227905118468E-6</v>
      </c>
      <c r="T128" s="88">
        <f t="shared" si="1"/>
        <v>1.4867426577951954E-3</v>
      </c>
      <c r="U128" s="88">
        <f>R128/'סכום נכסי הקרן'!$C$42</f>
        <v>4.2902898131926296E-5</v>
      </c>
    </row>
    <row r="129" spans="2:21" s="138" customFormat="1">
      <c r="B129" s="86" t="s">
        <v>569</v>
      </c>
      <c r="C129" s="80" t="s">
        <v>570</v>
      </c>
      <c r="D129" s="93" t="s">
        <v>121</v>
      </c>
      <c r="E129" s="93" t="s">
        <v>279</v>
      </c>
      <c r="F129" s="93" t="s">
        <v>571</v>
      </c>
      <c r="G129" s="93" t="s">
        <v>287</v>
      </c>
      <c r="H129" s="80" t="s">
        <v>558</v>
      </c>
      <c r="I129" s="80" t="s">
        <v>283</v>
      </c>
      <c r="J129" s="80"/>
      <c r="K129" s="87">
        <v>1.9800000000000004</v>
      </c>
      <c r="L129" s="93" t="s">
        <v>165</v>
      </c>
      <c r="M129" s="94">
        <v>2.4E-2</v>
      </c>
      <c r="N129" s="94">
        <v>2.9999999999999997E-4</v>
      </c>
      <c r="O129" s="87">
        <v>5861.9999999999991</v>
      </c>
      <c r="P129" s="89">
        <v>106.63</v>
      </c>
      <c r="Q129" s="80"/>
      <c r="R129" s="87">
        <v>6.2506499999999985</v>
      </c>
      <c r="S129" s="88">
        <v>4.4901992324838561E-5</v>
      </c>
      <c r="T129" s="88">
        <f t="shared" si="1"/>
        <v>2.4860645020832986E-3</v>
      </c>
      <c r="U129" s="88">
        <f>R129/'סכום נכסי הקרן'!$C$42</f>
        <v>7.1740305239140158E-5</v>
      </c>
    </row>
    <row r="130" spans="2:21" s="138" customFormat="1">
      <c r="B130" s="86" t="s">
        <v>572</v>
      </c>
      <c r="C130" s="80" t="s">
        <v>573</v>
      </c>
      <c r="D130" s="93" t="s">
        <v>121</v>
      </c>
      <c r="E130" s="93" t="s">
        <v>279</v>
      </c>
      <c r="F130" s="93" t="s">
        <v>574</v>
      </c>
      <c r="G130" s="93" t="s">
        <v>562</v>
      </c>
      <c r="H130" s="80" t="s">
        <v>575</v>
      </c>
      <c r="I130" s="80" t="s">
        <v>161</v>
      </c>
      <c r="J130" s="80"/>
      <c r="K130" s="87">
        <v>2.2499999999999996</v>
      </c>
      <c r="L130" s="93" t="s">
        <v>165</v>
      </c>
      <c r="M130" s="94">
        <v>2.8500000000000001E-2</v>
      </c>
      <c r="N130" s="94">
        <v>2.6799999999999997E-2</v>
      </c>
      <c r="O130" s="87">
        <v>4999.9999999999991</v>
      </c>
      <c r="P130" s="89">
        <v>101.98</v>
      </c>
      <c r="Q130" s="80"/>
      <c r="R130" s="87">
        <v>5.0990099999999989</v>
      </c>
      <c r="S130" s="88">
        <v>1.371585198620624E-5</v>
      </c>
      <c r="T130" s="88">
        <f t="shared" si="1"/>
        <v>2.028023926594476E-3</v>
      </c>
      <c r="U130" s="88">
        <f>R130/'סכום נכסי הקרן'!$C$42</f>
        <v>5.8522639056326635E-5</v>
      </c>
    </row>
    <row r="131" spans="2:21" s="138" customFormat="1">
      <c r="B131" s="86" t="s">
        <v>576</v>
      </c>
      <c r="C131" s="80" t="s">
        <v>577</v>
      </c>
      <c r="D131" s="93" t="s">
        <v>121</v>
      </c>
      <c r="E131" s="93" t="s">
        <v>279</v>
      </c>
      <c r="F131" s="93" t="s">
        <v>578</v>
      </c>
      <c r="G131" s="93" t="s">
        <v>404</v>
      </c>
      <c r="H131" s="80" t="s">
        <v>579</v>
      </c>
      <c r="I131" s="80" t="s">
        <v>161</v>
      </c>
      <c r="J131" s="80"/>
      <c r="K131" s="87">
        <v>0.65</v>
      </c>
      <c r="L131" s="93" t="s">
        <v>165</v>
      </c>
      <c r="M131" s="94">
        <v>3.85E-2</v>
      </c>
      <c r="N131" s="94">
        <v>2.8000000000000008E-2</v>
      </c>
      <c r="O131" s="87">
        <v>1198.9999999999998</v>
      </c>
      <c r="P131" s="89">
        <v>102.04</v>
      </c>
      <c r="Q131" s="80"/>
      <c r="R131" s="87">
        <v>1.2234599999999998</v>
      </c>
      <c r="S131" s="88">
        <v>2.9974999999999993E-5</v>
      </c>
      <c r="T131" s="88">
        <f t="shared" si="1"/>
        <v>4.8660546914622201E-4</v>
      </c>
      <c r="U131" s="88">
        <f>R131/'סכום נכסי הקרן'!$C$42</f>
        <v>1.4041962651544788E-5</v>
      </c>
    </row>
    <row r="132" spans="2:21" s="138" customFormat="1">
      <c r="B132" s="86" t="s">
        <v>580</v>
      </c>
      <c r="C132" s="80" t="s">
        <v>581</v>
      </c>
      <c r="D132" s="93" t="s">
        <v>121</v>
      </c>
      <c r="E132" s="93" t="s">
        <v>279</v>
      </c>
      <c r="F132" s="93" t="s">
        <v>582</v>
      </c>
      <c r="G132" s="93" t="s">
        <v>491</v>
      </c>
      <c r="H132" s="80" t="s">
        <v>583</v>
      </c>
      <c r="I132" s="80" t="s">
        <v>283</v>
      </c>
      <c r="J132" s="80"/>
      <c r="K132" s="87">
        <v>0.88</v>
      </c>
      <c r="L132" s="93" t="s">
        <v>165</v>
      </c>
      <c r="M132" s="94">
        <v>4.9000000000000002E-2</v>
      </c>
      <c r="N132" s="94">
        <v>1.3475000000000004</v>
      </c>
      <c r="O132" s="87">
        <v>37671.439999999995</v>
      </c>
      <c r="P132" s="89">
        <v>57.8</v>
      </c>
      <c r="Q132" s="80"/>
      <c r="R132" s="87">
        <v>21.774099999999994</v>
      </c>
      <c r="S132" s="88">
        <v>4.9420239381517963E-5</v>
      </c>
      <c r="T132" s="88">
        <f t="shared" si="1"/>
        <v>8.6601900722024019E-3</v>
      </c>
      <c r="U132" s="88">
        <f>R132/'סכום נכסי הקרן'!$C$42</f>
        <v>2.4990690253134663E-4</v>
      </c>
    </row>
    <row r="133" spans="2:21" s="138" customFormat="1">
      <c r="B133" s="83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7"/>
      <c r="P133" s="89"/>
      <c r="Q133" s="80"/>
      <c r="R133" s="80"/>
      <c r="S133" s="80"/>
      <c r="T133" s="88"/>
      <c r="U133" s="80"/>
    </row>
    <row r="134" spans="2:21" s="138" customFormat="1">
      <c r="B134" s="99" t="s">
        <v>45</v>
      </c>
      <c r="C134" s="82"/>
      <c r="D134" s="82"/>
      <c r="E134" s="82"/>
      <c r="F134" s="82"/>
      <c r="G134" s="82"/>
      <c r="H134" s="82"/>
      <c r="I134" s="82"/>
      <c r="J134" s="82"/>
      <c r="K134" s="90">
        <v>4.387006100496035</v>
      </c>
      <c r="L134" s="82"/>
      <c r="M134" s="82"/>
      <c r="N134" s="104">
        <v>2.6659567524116336E-2</v>
      </c>
      <c r="O134" s="90"/>
      <c r="P134" s="92"/>
      <c r="Q134" s="90">
        <v>0.6063599999999999</v>
      </c>
      <c r="R134" s="90">
        <v>387.78485999999987</v>
      </c>
      <c r="S134" s="82"/>
      <c r="T134" s="91">
        <f t="shared" si="1"/>
        <v>0.15423326772277146</v>
      </c>
      <c r="U134" s="91">
        <f>R134/'סכום נכסי הקרן'!$C$42</f>
        <v>4.4507058023593119E-3</v>
      </c>
    </row>
    <row r="135" spans="2:21" s="138" customFormat="1">
      <c r="B135" s="86" t="s">
        <v>584</v>
      </c>
      <c r="C135" s="80" t="s">
        <v>585</v>
      </c>
      <c r="D135" s="93" t="s">
        <v>121</v>
      </c>
      <c r="E135" s="93" t="s">
        <v>279</v>
      </c>
      <c r="F135" s="93" t="s">
        <v>286</v>
      </c>
      <c r="G135" s="93" t="s">
        <v>287</v>
      </c>
      <c r="H135" s="80" t="s">
        <v>282</v>
      </c>
      <c r="I135" s="80" t="s">
        <v>161</v>
      </c>
      <c r="J135" s="80"/>
      <c r="K135" s="87">
        <v>5.3099999999999978</v>
      </c>
      <c r="L135" s="93" t="s">
        <v>165</v>
      </c>
      <c r="M135" s="94">
        <v>3.0099999999999998E-2</v>
      </c>
      <c r="N135" s="94">
        <v>2.0799999999999996E-2</v>
      </c>
      <c r="O135" s="87">
        <v>10537.999999999998</v>
      </c>
      <c r="P135" s="89">
        <v>105.83</v>
      </c>
      <c r="Q135" s="80"/>
      <c r="R135" s="87">
        <v>11.152370000000001</v>
      </c>
      <c r="S135" s="88">
        <v>9.163478260869564E-6</v>
      </c>
      <c r="T135" s="88">
        <f t="shared" si="1"/>
        <v>4.4356204828455799E-3</v>
      </c>
      <c r="U135" s="88">
        <f>R135/'סכום נכסי הקרן'!$C$42</f>
        <v>1.2799859661632467E-4</v>
      </c>
    </row>
    <row r="136" spans="2:21" s="138" customFormat="1">
      <c r="B136" s="86" t="s">
        <v>586</v>
      </c>
      <c r="C136" s="80" t="s">
        <v>587</v>
      </c>
      <c r="D136" s="93" t="s">
        <v>121</v>
      </c>
      <c r="E136" s="93" t="s">
        <v>279</v>
      </c>
      <c r="F136" s="93" t="s">
        <v>588</v>
      </c>
      <c r="G136" s="93" t="s">
        <v>331</v>
      </c>
      <c r="H136" s="80" t="s">
        <v>282</v>
      </c>
      <c r="I136" s="80" t="s">
        <v>161</v>
      </c>
      <c r="J136" s="80"/>
      <c r="K136" s="87">
        <v>4.7399999999999993</v>
      </c>
      <c r="L136" s="93" t="s">
        <v>165</v>
      </c>
      <c r="M136" s="94">
        <v>1.44E-2</v>
      </c>
      <c r="N136" s="94">
        <v>1.8799999999999994E-2</v>
      </c>
      <c r="O136" s="87">
        <v>12007.999999999998</v>
      </c>
      <c r="P136" s="89">
        <v>98.4</v>
      </c>
      <c r="Q136" s="80"/>
      <c r="R136" s="87">
        <v>11.81587</v>
      </c>
      <c r="S136" s="88">
        <v>1.2007999999999998E-5</v>
      </c>
      <c r="T136" s="88">
        <f t="shared" si="1"/>
        <v>4.6995136454978268E-3</v>
      </c>
      <c r="U136" s="88">
        <f>R136/'סכום נכסי הקרן'!$C$42</f>
        <v>1.3561375544399371E-4</v>
      </c>
    </row>
    <row r="137" spans="2:21" s="138" customFormat="1">
      <c r="B137" s="86" t="s">
        <v>589</v>
      </c>
      <c r="C137" s="80" t="s">
        <v>590</v>
      </c>
      <c r="D137" s="93" t="s">
        <v>121</v>
      </c>
      <c r="E137" s="93" t="s">
        <v>279</v>
      </c>
      <c r="F137" s="93" t="s">
        <v>305</v>
      </c>
      <c r="G137" s="93" t="s">
        <v>287</v>
      </c>
      <c r="H137" s="80" t="s">
        <v>282</v>
      </c>
      <c r="I137" s="80" t="s">
        <v>161</v>
      </c>
      <c r="J137" s="80"/>
      <c r="K137" s="87">
        <v>0.9</v>
      </c>
      <c r="L137" s="93" t="s">
        <v>165</v>
      </c>
      <c r="M137" s="94">
        <v>5.9000000000000004E-2</v>
      </c>
      <c r="N137" s="94">
        <v>4.3E-3</v>
      </c>
      <c r="O137" s="87">
        <v>0.33</v>
      </c>
      <c r="P137" s="89">
        <v>105.49</v>
      </c>
      <c r="Q137" s="80"/>
      <c r="R137" s="87">
        <v>3.4999999999999994E-4</v>
      </c>
      <c r="S137" s="88">
        <v>6.117593789303107E-10</v>
      </c>
      <c r="T137" s="88">
        <f t="shared" si="1"/>
        <v>1.3920513478264732E-7</v>
      </c>
      <c r="U137" s="88">
        <f>R137/'סכום נכסי הקרן'!$C$42</f>
        <v>4.0170393213024342E-9</v>
      </c>
    </row>
    <row r="138" spans="2:21" s="138" customFormat="1">
      <c r="B138" s="86" t="s">
        <v>591</v>
      </c>
      <c r="C138" s="80" t="s">
        <v>592</v>
      </c>
      <c r="D138" s="93" t="s">
        <v>121</v>
      </c>
      <c r="E138" s="93" t="s">
        <v>279</v>
      </c>
      <c r="F138" s="93" t="s">
        <v>314</v>
      </c>
      <c r="G138" s="93" t="s">
        <v>287</v>
      </c>
      <c r="H138" s="80" t="s">
        <v>315</v>
      </c>
      <c r="I138" s="80" t="s">
        <v>161</v>
      </c>
      <c r="J138" s="80"/>
      <c r="K138" s="87">
        <v>1.5299999999999998</v>
      </c>
      <c r="L138" s="93" t="s">
        <v>165</v>
      </c>
      <c r="M138" s="94">
        <v>1.95E-2</v>
      </c>
      <c r="N138" s="94">
        <v>8.3000000000000001E-3</v>
      </c>
      <c r="O138" s="87">
        <v>14999.999999999998</v>
      </c>
      <c r="P138" s="89">
        <v>102.59</v>
      </c>
      <c r="Q138" s="80"/>
      <c r="R138" s="87">
        <v>15.388499999999999</v>
      </c>
      <c r="S138" s="88">
        <v>2.1897810218978098E-5</v>
      </c>
      <c r="T138" s="88">
        <f t="shared" si="1"/>
        <v>6.120452047436482E-3</v>
      </c>
      <c r="U138" s="88">
        <f>R138/'סכום נכסי הקרן'!$C$42</f>
        <v>1.7661774170246432E-4</v>
      </c>
    </row>
    <row r="139" spans="2:21" s="138" customFormat="1">
      <c r="B139" s="86" t="s">
        <v>593</v>
      </c>
      <c r="C139" s="80" t="s">
        <v>594</v>
      </c>
      <c r="D139" s="93" t="s">
        <v>121</v>
      </c>
      <c r="E139" s="93" t="s">
        <v>279</v>
      </c>
      <c r="F139" s="93" t="s">
        <v>324</v>
      </c>
      <c r="G139" s="93" t="s">
        <v>325</v>
      </c>
      <c r="H139" s="80" t="s">
        <v>315</v>
      </c>
      <c r="I139" s="80" t="s">
        <v>161</v>
      </c>
      <c r="J139" s="80"/>
      <c r="K139" s="87">
        <v>4.8099999999999987</v>
      </c>
      <c r="L139" s="93" t="s">
        <v>165</v>
      </c>
      <c r="M139" s="94">
        <v>1.6299999999999999E-2</v>
      </c>
      <c r="N139" s="94">
        <v>1.89E-2</v>
      </c>
      <c r="O139" s="87">
        <v>14999.999999999998</v>
      </c>
      <c r="P139" s="89">
        <v>99.02</v>
      </c>
      <c r="Q139" s="80"/>
      <c r="R139" s="87">
        <v>14.852999999999998</v>
      </c>
      <c r="S139" s="88">
        <v>2.7520158516113048E-5</v>
      </c>
      <c r="T139" s="88">
        <f t="shared" si="1"/>
        <v>5.907468191219031E-3</v>
      </c>
      <c r="U139" s="88">
        <f>R139/'סכום נכסי הקרן'!$C$42</f>
        <v>1.7047167154087158E-4</v>
      </c>
    </row>
    <row r="140" spans="2:21" s="138" customFormat="1">
      <c r="B140" s="86" t="s">
        <v>595</v>
      </c>
      <c r="C140" s="80" t="s">
        <v>596</v>
      </c>
      <c r="D140" s="93" t="s">
        <v>121</v>
      </c>
      <c r="E140" s="93" t="s">
        <v>279</v>
      </c>
      <c r="F140" s="93" t="s">
        <v>350</v>
      </c>
      <c r="G140" s="93" t="s">
        <v>331</v>
      </c>
      <c r="H140" s="80" t="s">
        <v>343</v>
      </c>
      <c r="I140" s="80" t="s">
        <v>161</v>
      </c>
      <c r="J140" s="80"/>
      <c r="K140" s="87">
        <v>4.9600000000000009</v>
      </c>
      <c r="L140" s="93" t="s">
        <v>165</v>
      </c>
      <c r="M140" s="94">
        <v>3.39E-2</v>
      </c>
      <c r="N140" s="94">
        <v>2.6600000000000002E-2</v>
      </c>
      <c r="O140" s="87">
        <v>18253.999999999996</v>
      </c>
      <c r="P140" s="89">
        <v>105.24</v>
      </c>
      <c r="Q140" s="80"/>
      <c r="R140" s="87">
        <v>19.210509999999996</v>
      </c>
      <c r="S140" s="88">
        <v>1.6820662563078632E-5</v>
      </c>
      <c r="T140" s="88">
        <f t="shared" ref="T140:T189" si="2">R140/$R$11</f>
        <v>7.6405760965525546E-3</v>
      </c>
      <c r="U140" s="88">
        <f>R140/'סכום נכסי הקרן'!$C$42</f>
        <v>2.204839258636389E-4</v>
      </c>
    </row>
    <row r="141" spans="2:21" s="138" customFormat="1">
      <c r="B141" s="86" t="s">
        <v>597</v>
      </c>
      <c r="C141" s="80" t="s">
        <v>598</v>
      </c>
      <c r="D141" s="93" t="s">
        <v>121</v>
      </c>
      <c r="E141" s="93" t="s">
        <v>279</v>
      </c>
      <c r="F141" s="93" t="s">
        <v>359</v>
      </c>
      <c r="G141" s="93" t="s">
        <v>360</v>
      </c>
      <c r="H141" s="80" t="s">
        <v>343</v>
      </c>
      <c r="I141" s="80" t="s">
        <v>161</v>
      </c>
      <c r="J141" s="80"/>
      <c r="K141" s="87">
        <v>5.62</v>
      </c>
      <c r="L141" s="93" t="s">
        <v>165</v>
      </c>
      <c r="M141" s="94">
        <v>3.6499999999999998E-2</v>
      </c>
      <c r="N141" s="94">
        <v>3.0200000000000005E-2</v>
      </c>
      <c r="O141" s="87">
        <v>10273.999999999998</v>
      </c>
      <c r="P141" s="89">
        <v>103.95</v>
      </c>
      <c r="Q141" s="80"/>
      <c r="R141" s="87">
        <v>10.679819999999998</v>
      </c>
      <c r="S141" s="88">
        <v>6.4415085443720488E-6</v>
      </c>
      <c r="T141" s="88">
        <f t="shared" si="2"/>
        <v>4.2476736644411787E-3</v>
      </c>
      <c r="U141" s="88">
        <f>R141/'סכום נכסי הקרן'!$C$42</f>
        <v>1.2257501966980616E-4</v>
      </c>
    </row>
    <row r="142" spans="2:21" s="138" customFormat="1">
      <c r="B142" s="86" t="s">
        <v>599</v>
      </c>
      <c r="C142" s="80" t="s">
        <v>600</v>
      </c>
      <c r="D142" s="93" t="s">
        <v>121</v>
      </c>
      <c r="E142" s="93" t="s">
        <v>279</v>
      </c>
      <c r="F142" s="93" t="s">
        <v>438</v>
      </c>
      <c r="G142" s="93" t="s">
        <v>331</v>
      </c>
      <c r="H142" s="80" t="s">
        <v>343</v>
      </c>
      <c r="I142" s="80" t="s">
        <v>283</v>
      </c>
      <c r="J142" s="80"/>
      <c r="K142" s="87">
        <v>6.25</v>
      </c>
      <c r="L142" s="93" t="s">
        <v>165</v>
      </c>
      <c r="M142" s="94">
        <v>2.5499999999999998E-2</v>
      </c>
      <c r="N142" s="94">
        <v>3.0099999999999998E-2</v>
      </c>
      <c r="O142" s="87">
        <v>13999.999999999998</v>
      </c>
      <c r="P142" s="89">
        <v>97.3</v>
      </c>
      <c r="Q142" s="80"/>
      <c r="R142" s="87">
        <v>13.621999999999998</v>
      </c>
      <c r="S142" s="88">
        <v>3.303351486036261E-5</v>
      </c>
      <c r="T142" s="88">
        <f t="shared" si="2"/>
        <v>5.417863845740634E-3</v>
      </c>
      <c r="U142" s="88">
        <f>R142/'סכום נכסי הקרן'!$C$42</f>
        <v>1.5634317038509072E-4</v>
      </c>
    </row>
    <row r="143" spans="2:21" s="138" customFormat="1">
      <c r="B143" s="86" t="s">
        <v>601</v>
      </c>
      <c r="C143" s="80" t="s">
        <v>602</v>
      </c>
      <c r="D143" s="93" t="s">
        <v>121</v>
      </c>
      <c r="E143" s="93" t="s">
        <v>279</v>
      </c>
      <c r="F143" s="93" t="s">
        <v>603</v>
      </c>
      <c r="G143" s="93" t="s">
        <v>331</v>
      </c>
      <c r="H143" s="80" t="s">
        <v>343</v>
      </c>
      <c r="I143" s="80" t="s">
        <v>283</v>
      </c>
      <c r="J143" s="80"/>
      <c r="K143" s="87">
        <v>5.1099999999999994</v>
      </c>
      <c r="L143" s="93" t="s">
        <v>165</v>
      </c>
      <c r="M143" s="94">
        <v>3.15E-2</v>
      </c>
      <c r="N143" s="94">
        <v>3.4199999999999994E-2</v>
      </c>
      <c r="O143" s="87">
        <v>1999.9999999999998</v>
      </c>
      <c r="P143" s="89">
        <v>99.05</v>
      </c>
      <c r="Q143" s="80"/>
      <c r="R143" s="87">
        <v>1.9809699999999999</v>
      </c>
      <c r="S143" s="88">
        <v>8.3528581392337912E-6</v>
      </c>
      <c r="T143" s="88">
        <f t="shared" si="2"/>
        <v>7.8788913100108829E-4</v>
      </c>
      <c r="U143" s="88">
        <f>R143/'סכום נכסי הקרן'!$C$42</f>
        <v>2.2736098240915667E-5</v>
      </c>
    </row>
    <row r="144" spans="2:21" s="138" customFormat="1">
      <c r="B144" s="86" t="s">
        <v>604</v>
      </c>
      <c r="C144" s="80" t="s">
        <v>605</v>
      </c>
      <c r="D144" s="93" t="s">
        <v>121</v>
      </c>
      <c r="E144" s="93" t="s">
        <v>279</v>
      </c>
      <c r="F144" s="93" t="s">
        <v>398</v>
      </c>
      <c r="G144" s="93" t="s">
        <v>287</v>
      </c>
      <c r="H144" s="80" t="s">
        <v>343</v>
      </c>
      <c r="I144" s="80" t="s">
        <v>161</v>
      </c>
      <c r="J144" s="80"/>
      <c r="K144" s="87">
        <v>2.33</v>
      </c>
      <c r="L144" s="93" t="s">
        <v>165</v>
      </c>
      <c r="M144" s="94">
        <v>6.4000000000000001E-2</v>
      </c>
      <c r="N144" s="94">
        <v>1.2200000000000003E-2</v>
      </c>
      <c r="O144" s="87">
        <v>6877.9999999999991</v>
      </c>
      <c r="P144" s="89">
        <v>112.76</v>
      </c>
      <c r="Q144" s="80"/>
      <c r="R144" s="87">
        <v>7.7556399999999988</v>
      </c>
      <c r="S144" s="88">
        <v>2.1136022813875161E-5</v>
      </c>
      <c r="T144" s="88">
        <f t="shared" si="2"/>
        <v>3.0846426043591169E-3</v>
      </c>
      <c r="U144" s="88">
        <f>R144/'סכום נכסי הקרן'!$C$42</f>
        <v>8.9013459548188602E-5</v>
      </c>
    </row>
    <row r="145" spans="2:21" s="138" customFormat="1">
      <c r="B145" s="86" t="s">
        <v>606</v>
      </c>
      <c r="C145" s="80" t="s">
        <v>607</v>
      </c>
      <c r="D145" s="93" t="s">
        <v>121</v>
      </c>
      <c r="E145" s="93" t="s">
        <v>279</v>
      </c>
      <c r="F145" s="93" t="s">
        <v>367</v>
      </c>
      <c r="G145" s="93" t="s">
        <v>287</v>
      </c>
      <c r="H145" s="80" t="s">
        <v>343</v>
      </c>
      <c r="I145" s="80" t="s">
        <v>283</v>
      </c>
      <c r="J145" s="80"/>
      <c r="K145" s="87">
        <v>1.7499999999999998</v>
      </c>
      <c r="L145" s="93" t="s">
        <v>165</v>
      </c>
      <c r="M145" s="94">
        <v>1.0500000000000001E-2</v>
      </c>
      <c r="N145" s="94">
        <v>6.9999999999999993E-3</v>
      </c>
      <c r="O145" s="87">
        <v>3999.9999999999995</v>
      </c>
      <c r="P145" s="89">
        <v>100.6</v>
      </c>
      <c r="Q145" s="87">
        <v>1.047E-2</v>
      </c>
      <c r="R145" s="87">
        <v>4.0344699999999998</v>
      </c>
      <c r="S145" s="88">
        <v>1.3333333333333332E-5</v>
      </c>
      <c r="T145" s="88">
        <f t="shared" si="2"/>
        <v>1.6046255432187063E-3</v>
      </c>
      <c r="U145" s="88">
        <f>R145/'סכום נכסי הקרן'!$C$42</f>
        <v>4.6304641801757236E-5</v>
      </c>
    </row>
    <row r="146" spans="2:21" s="138" customFormat="1">
      <c r="B146" s="86" t="s">
        <v>608</v>
      </c>
      <c r="C146" s="80" t="s">
        <v>609</v>
      </c>
      <c r="D146" s="93" t="s">
        <v>121</v>
      </c>
      <c r="E146" s="93" t="s">
        <v>279</v>
      </c>
      <c r="F146" s="93" t="s">
        <v>374</v>
      </c>
      <c r="G146" s="93" t="s">
        <v>331</v>
      </c>
      <c r="H146" s="80" t="s">
        <v>343</v>
      </c>
      <c r="I146" s="80" t="s">
        <v>283</v>
      </c>
      <c r="J146" s="80"/>
      <c r="K146" s="87">
        <v>0.18000000000000005</v>
      </c>
      <c r="L146" s="93" t="s">
        <v>165</v>
      </c>
      <c r="M146" s="94">
        <v>5.2499999999999998E-2</v>
      </c>
      <c r="N146" s="94">
        <v>3.0000000000000001E-3</v>
      </c>
      <c r="O146" s="87">
        <v>898.49999999999989</v>
      </c>
      <c r="P146" s="89">
        <v>102.57</v>
      </c>
      <c r="Q146" s="80"/>
      <c r="R146" s="87">
        <v>0.9215899999999998</v>
      </c>
      <c r="S146" s="88">
        <v>3.9548989225112267E-5</v>
      </c>
      <c r="T146" s="88">
        <f t="shared" si="2"/>
        <v>3.6654302904097128E-4</v>
      </c>
      <c r="U146" s="88">
        <f>R146/'סכום נכסי הקרן'!$C$42</f>
        <v>1.0577323623197456E-5</v>
      </c>
    </row>
    <row r="147" spans="2:21" s="138" customFormat="1">
      <c r="B147" s="86" t="s">
        <v>610</v>
      </c>
      <c r="C147" s="80" t="s">
        <v>611</v>
      </c>
      <c r="D147" s="93" t="s">
        <v>121</v>
      </c>
      <c r="E147" s="93" t="s">
        <v>279</v>
      </c>
      <c r="F147" s="93" t="s">
        <v>377</v>
      </c>
      <c r="G147" s="93" t="s">
        <v>378</v>
      </c>
      <c r="H147" s="80" t="s">
        <v>343</v>
      </c>
      <c r="I147" s="80" t="s">
        <v>161</v>
      </c>
      <c r="J147" s="80"/>
      <c r="K147" s="87">
        <v>3.73</v>
      </c>
      <c r="L147" s="93" t="s">
        <v>165</v>
      </c>
      <c r="M147" s="94">
        <v>4.8000000000000001E-2</v>
      </c>
      <c r="N147" s="94">
        <v>1.8099999999999998E-2</v>
      </c>
      <c r="O147" s="87">
        <v>0.15999999999999998</v>
      </c>
      <c r="P147" s="89">
        <v>112.63</v>
      </c>
      <c r="Q147" s="80"/>
      <c r="R147" s="87">
        <v>1.7999999999999996E-4</v>
      </c>
      <c r="S147" s="88">
        <v>7.533545039760449E-11</v>
      </c>
      <c r="T147" s="88">
        <f t="shared" si="2"/>
        <v>7.1591212173932906E-8</v>
      </c>
      <c r="U147" s="88">
        <f>R147/'סכום נכסי הקרן'!$C$42</f>
        <v>2.065905936669823E-9</v>
      </c>
    </row>
    <row r="148" spans="2:21" s="138" customFormat="1">
      <c r="B148" s="86" t="s">
        <v>612</v>
      </c>
      <c r="C148" s="80" t="s">
        <v>613</v>
      </c>
      <c r="D148" s="93" t="s">
        <v>121</v>
      </c>
      <c r="E148" s="93" t="s">
        <v>279</v>
      </c>
      <c r="F148" s="93" t="s">
        <v>614</v>
      </c>
      <c r="G148" s="93" t="s">
        <v>418</v>
      </c>
      <c r="H148" s="80" t="s">
        <v>343</v>
      </c>
      <c r="I148" s="80" t="s">
        <v>283</v>
      </c>
      <c r="J148" s="80"/>
      <c r="K148" s="87">
        <v>4.0300000000000011</v>
      </c>
      <c r="L148" s="93" t="s">
        <v>165</v>
      </c>
      <c r="M148" s="94">
        <v>2.4500000000000001E-2</v>
      </c>
      <c r="N148" s="94">
        <v>2.1599999999999998E-2</v>
      </c>
      <c r="O148" s="87">
        <v>1447.9999999999998</v>
      </c>
      <c r="P148" s="89">
        <v>101.81</v>
      </c>
      <c r="Q148" s="80"/>
      <c r="R148" s="87">
        <v>1.4742099999999998</v>
      </c>
      <c r="S148" s="88">
        <v>9.2307966917028639E-7</v>
      </c>
      <c r="T148" s="88">
        <f t="shared" si="2"/>
        <v>5.8633600499407581E-4</v>
      </c>
      <c r="U148" s="88">
        <f>R148/'סכום נכסי הקרן'!$C$42</f>
        <v>1.691988439387789E-5</v>
      </c>
    </row>
    <row r="149" spans="2:21" s="138" customFormat="1">
      <c r="B149" s="86" t="s">
        <v>615</v>
      </c>
      <c r="C149" s="80" t="s">
        <v>616</v>
      </c>
      <c r="D149" s="93" t="s">
        <v>121</v>
      </c>
      <c r="E149" s="93" t="s">
        <v>279</v>
      </c>
      <c r="F149" s="93" t="s">
        <v>286</v>
      </c>
      <c r="G149" s="93" t="s">
        <v>287</v>
      </c>
      <c r="H149" s="80" t="s">
        <v>343</v>
      </c>
      <c r="I149" s="80" t="s">
        <v>161</v>
      </c>
      <c r="J149" s="80"/>
      <c r="K149" s="87">
        <v>2.0700000000000003</v>
      </c>
      <c r="L149" s="93" t="s">
        <v>165</v>
      </c>
      <c r="M149" s="94">
        <v>2.18E-2</v>
      </c>
      <c r="N149" s="94">
        <v>8.6E-3</v>
      </c>
      <c r="O149" s="87">
        <v>9928.9999999999982</v>
      </c>
      <c r="P149" s="89">
        <v>103.1</v>
      </c>
      <c r="Q149" s="80"/>
      <c r="R149" s="87">
        <v>10.236799999999997</v>
      </c>
      <c r="S149" s="88">
        <v>9.9290099290099264E-6</v>
      </c>
      <c r="T149" s="88">
        <f t="shared" si="2"/>
        <v>4.0714717821228683E-3</v>
      </c>
      <c r="U149" s="88">
        <f>R149/'סכום נכסי הקרן'!$C$42</f>
        <v>1.1749036606945357E-4</v>
      </c>
    </row>
    <row r="150" spans="2:21" s="138" customFormat="1">
      <c r="B150" s="86" t="s">
        <v>617</v>
      </c>
      <c r="C150" s="80" t="s">
        <v>618</v>
      </c>
      <c r="D150" s="93" t="s">
        <v>121</v>
      </c>
      <c r="E150" s="93" t="s">
        <v>279</v>
      </c>
      <c r="F150" s="93" t="s">
        <v>619</v>
      </c>
      <c r="G150" s="93" t="s">
        <v>331</v>
      </c>
      <c r="H150" s="80" t="s">
        <v>343</v>
      </c>
      <c r="I150" s="80" t="s">
        <v>283</v>
      </c>
      <c r="J150" s="80"/>
      <c r="K150" s="87">
        <v>4.6100000000000003</v>
      </c>
      <c r="L150" s="93" t="s">
        <v>165</v>
      </c>
      <c r="M150" s="94">
        <v>3.3799999999999997E-2</v>
      </c>
      <c r="N150" s="94">
        <v>3.4500000000000003E-2</v>
      </c>
      <c r="O150" s="87">
        <v>5920.9999999999991</v>
      </c>
      <c r="P150" s="89">
        <v>100.27</v>
      </c>
      <c r="Q150" s="80"/>
      <c r="R150" s="87">
        <v>5.9369899999999989</v>
      </c>
      <c r="S150" s="88">
        <v>9.3460599278012519E-6</v>
      </c>
      <c r="T150" s="88">
        <f t="shared" si="2"/>
        <v>2.3613128375806554E-3</v>
      </c>
      <c r="U150" s="88">
        <f>R150/'סכום נכסי הקרן'!$C$42</f>
        <v>6.8140349371940959E-5</v>
      </c>
    </row>
    <row r="151" spans="2:21" s="138" customFormat="1">
      <c r="B151" s="86" t="s">
        <v>620</v>
      </c>
      <c r="C151" s="80" t="s">
        <v>621</v>
      </c>
      <c r="D151" s="93" t="s">
        <v>121</v>
      </c>
      <c r="E151" s="93" t="s">
        <v>279</v>
      </c>
      <c r="F151" s="93" t="s">
        <v>622</v>
      </c>
      <c r="G151" s="93" t="s">
        <v>623</v>
      </c>
      <c r="H151" s="80" t="s">
        <v>343</v>
      </c>
      <c r="I151" s="80" t="s">
        <v>161</v>
      </c>
      <c r="J151" s="80"/>
      <c r="K151" s="87">
        <v>6.17</v>
      </c>
      <c r="L151" s="93" t="s">
        <v>165</v>
      </c>
      <c r="M151" s="94">
        <v>2.6099999999999998E-2</v>
      </c>
      <c r="N151" s="94">
        <v>2.339999999999999E-2</v>
      </c>
      <c r="O151" s="87">
        <v>10999.999999999998</v>
      </c>
      <c r="P151" s="89">
        <v>101.72</v>
      </c>
      <c r="Q151" s="80"/>
      <c r="R151" s="87">
        <v>11.189200000000001</v>
      </c>
      <c r="S151" s="88">
        <v>2.728770168092242E-5</v>
      </c>
      <c r="T151" s="88">
        <f t="shared" si="2"/>
        <v>4.4502688403142802E-3</v>
      </c>
      <c r="U151" s="88">
        <f>R151/'סכום נכסי הקרן'!$C$42</f>
        <v>1.2842130392547773E-4</v>
      </c>
    </row>
    <row r="152" spans="2:21" s="138" customFormat="1">
      <c r="B152" s="86" t="s">
        <v>624</v>
      </c>
      <c r="C152" s="80" t="s">
        <v>625</v>
      </c>
      <c r="D152" s="93" t="s">
        <v>121</v>
      </c>
      <c r="E152" s="93" t="s">
        <v>279</v>
      </c>
      <c r="F152" s="93" t="s">
        <v>626</v>
      </c>
      <c r="G152" s="93" t="s">
        <v>627</v>
      </c>
      <c r="H152" s="80" t="s">
        <v>343</v>
      </c>
      <c r="I152" s="80" t="s">
        <v>283</v>
      </c>
      <c r="J152" s="80"/>
      <c r="K152" s="87">
        <v>4.3299999999999992</v>
      </c>
      <c r="L152" s="93" t="s">
        <v>165</v>
      </c>
      <c r="M152" s="94">
        <v>1.0500000000000001E-2</v>
      </c>
      <c r="N152" s="94">
        <v>8.5999999999999983E-3</v>
      </c>
      <c r="O152" s="87">
        <v>2527.9999999999995</v>
      </c>
      <c r="P152" s="89">
        <v>100.91</v>
      </c>
      <c r="Q152" s="80"/>
      <c r="R152" s="87">
        <v>2.5510100000000002</v>
      </c>
      <c r="S152" s="88">
        <v>5.4560130529932523E-6</v>
      </c>
      <c r="T152" s="88">
        <f t="shared" si="2"/>
        <v>1.0146105453768036E-3</v>
      </c>
      <c r="U152" s="88">
        <f>R152/'סכום נכסי הקרן'!$C$42</f>
        <v>2.9278592797244926E-5</v>
      </c>
    </row>
    <row r="153" spans="2:21" s="138" customFormat="1">
      <c r="B153" s="86" t="s">
        <v>628</v>
      </c>
      <c r="C153" s="80" t="s">
        <v>629</v>
      </c>
      <c r="D153" s="93" t="s">
        <v>121</v>
      </c>
      <c r="E153" s="93" t="s">
        <v>279</v>
      </c>
      <c r="F153" s="93" t="s">
        <v>422</v>
      </c>
      <c r="G153" s="93" t="s">
        <v>331</v>
      </c>
      <c r="H153" s="80" t="s">
        <v>419</v>
      </c>
      <c r="I153" s="80" t="s">
        <v>161</v>
      </c>
      <c r="J153" s="80"/>
      <c r="K153" s="87">
        <v>4.1099999999999994</v>
      </c>
      <c r="L153" s="93" t="s">
        <v>165</v>
      </c>
      <c r="M153" s="94">
        <v>3.5000000000000003E-2</v>
      </c>
      <c r="N153" s="94">
        <v>2.1499999999999995E-2</v>
      </c>
      <c r="O153" s="87">
        <v>4799.9999999999991</v>
      </c>
      <c r="P153" s="89">
        <v>105.6</v>
      </c>
      <c r="Q153" s="87">
        <v>0.38924999999999993</v>
      </c>
      <c r="R153" s="87">
        <v>5.47485</v>
      </c>
      <c r="S153" s="88">
        <v>3.1577008706281267E-5</v>
      </c>
      <c r="T153" s="88">
        <f t="shared" si="2"/>
        <v>2.1775063776136483E-3</v>
      </c>
      <c r="U153" s="88">
        <f>R153/'סכום נכסי הקרן'!$C$42</f>
        <v>6.2836250652093244E-5</v>
      </c>
    </row>
    <row r="154" spans="2:21" s="138" customFormat="1">
      <c r="B154" s="86" t="s">
        <v>630</v>
      </c>
      <c r="C154" s="80" t="s">
        <v>631</v>
      </c>
      <c r="D154" s="93" t="s">
        <v>121</v>
      </c>
      <c r="E154" s="93" t="s">
        <v>279</v>
      </c>
      <c r="F154" s="93" t="s">
        <v>603</v>
      </c>
      <c r="G154" s="93" t="s">
        <v>331</v>
      </c>
      <c r="H154" s="80" t="s">
        <v>419</v>
      </c>
      <c r="I154" s="80" t="s">
        <v>161</v>
      </c>
      <c r="J154" s="80"/>
      <c r="K154" s="87">
        <v>4.55</v>
      </c>
      <c r="L154" s="93" t="s">
        <v>165</v>
      </c>
      <c r="M154" s="94">
        <v>4.3499999999999997E-2</v>
      </c>
      <c r="N154" s="94">
        <v>3.8400000000000004E-2</v>
      </c>
      <c r="O154" s="87">
        <v>11387.999999999998</v>
      </c>
      <c r="P154" s="89">
        <v>102.97</v>
      </c>
      <c r="Q154" s="80"/>
      <c r="R154" s="87">
        <v>11.726229999999997</v>
      </c>
      <c r="S154" s="88">
        <v>6.0698059666171318E-6</v>
      </c>
      <c r="T154" s="88">
        <f t="shared" si="2"/>
        <v>4.6638612218352074E-3</v>
      </c>
      <c r="U154" s="88">
        <f>R154/'סכום נכסי הקרן'!$C$42</f>
        <v>1.3458493428753212E-4</v>
      </c>
    </row>
    <row r="155" spans="2:21" s="138" customFormat="1">
      <c r="B155" s="86" t="s">
        <v>632</v>
      </c>
      <c r="C155" s="80" t="s">
        <v>633</v>
      </c>
      <c r="D155" s="93" t="s">
        <v>121</v>
      </c>
      <c r="E155" s="93" t="s">
        <v>279</v>
      </c>
      <c r="F155" s="93" t="s">
        <v>403</v>
      </c>
      <c r="G155" s="93" t="s">
        <v>404</v>
      </c>
      <c r="H155" s="80" t="s">
        <v>419</v>
      </c>
      <c r="I155" s="80" t="s">
        <v>161</v>
      </c>
      <c r="J155" s="80"/>
      <c r="K155" s="87">
        <v>6.26</v>
      </c>
      <c r="L155" s="93" t="s">
        <v>165</v>
      </c>
      <c r="M155" s="94">
        <v>3.61E-2</v>
      </c>
      <c r="N155" s="94">
        <v>2.8399999999999998E-2</v>
      </c>
      <c r="O155" s="87">
        <v>19081.999999999996</v>
      </c>
      <c r="P155" s="89">
        <v>106.5</v>
      </c>
      <c r="Q155" s="80"/>
      <c r="R155" s="87">
        <v>20.322319999999998</v>
      </c>
      <c r="S155" s="88">
        <v>2.4862540716612375E-5</v>
      </c>
      <c r="T155" s="88">
        <f t="shared" si="2"/>
        <v>8.0827751277031141E-3</v>
      </c>
      <c r="U155" s="88">
        <f>R155/'סכום נכסי הקרן'!$C$42</f>
        <v>2.3324445297168823E-4</v>
      </c>
    </row>
    <row r="156" spans="2:21" s="138" customFormat="1">
      <c r="B156" s="86" t="s">
        <v>634</v>
      </c>
      <c r="C156" s="80" t="s">
        <v>635</v>
      </c>
      <c r="D156" s="93" t="s">
        <v>121</v>
      </c>
      <c r="E156" s="93" t="s">
        <v>279</v>
      </c>
      <c r="F156" s="93" t="s">
        <v>450</v>
      </c>
      <c r="G156" s="93" t="s">
        <v>404</v>
      </c>
      <c r="H156" s="80" t="s">
        <v>419</v>
      </c>
      <c r="I156" s="80" t="s">
        <v>283</v>
      </c>
      <c r="J156" s="80"/>
      <c r="K156" s="87">
        <v>8.76</v>
      </c>
      <c r="L156" s="93" t="s">
        <v>165</v>
      </c>
      <c r="M156" s="94">
        <v>3.95E-2</v>
      </c>
      <c r="N156" s="94">
        <v>3.4399999999999993E-2</v>
      </c>
      <c r="O156" s="87">
        <v>5331.9999999999991</v>
      </c>
      <c r="P156" s="89">
        <v>104.66</v>
      </c>
      <c r="Q156" s="80"/>
      <c r="R156" s="87">
        <v>5.58047</v>
      </c>
      <c r="S156" s="88">
        <v>2.2215743509958225E-5</v>
      </c>
      <c r="T156" s="88">
        <f t="shared" si="2"/>
        <v>2.219514510001486E-3</v>
      </c>
      <c r="U156" s="88">
        <f>R156/'סכום נכסי הקרן'!$C$42</f>
        <v>6.4048478346710272E-5</v>
      </c>
    </row>
    <row r="157" spans="2:21" s="138" customFormat="1">
      <c r="B157" s="86" t="s">
        <v>636</v>
      </c>
      <c r="C157" s="80" t="s">
        <v>637</v>
      </c>
      <c r="D157" s="93" t="s">
        <v>121</v>
      </c>
      <c r="E157" s="93" t="s">
        <v>279</v>
      </c>
      <c r="F157" s="93" t="s">
        <v>450</v>
      </c>
      <c r="G157" s="93" t="s">
        <v>404</v>
      </c>
      <c r="H157" s="80" t="s">
        <v>419</v>
      </c>
      <c r="I157" s="80" t="s">
        <v>283</v>
      </c>
      <c r="J157" s="80"/>
      <c r="K157" s="87">
        <v>9.42</v>
      </c>
      <c r="L157" s="93" t="s">
        <v>165</v>
      </c>
      <c r="M157" s="94">
        <v>3.95E-2</v>
      </c>
      <c r="N157" s="94">
        <v>3.5300000000000005E-2</v>
      </c>
      <c r="O157" s="87">
        <v>1239.9999999999998</v>
      </c>
      <c r="P157" s="89">
        <v>104.21</v>
      </c>
      <c r="Q157" s="80"/>
      <c r="R157" s="87">
        <v>1.2921999999999998</v>
      </c>
      <c r="S157" s="88">
        <v>5.1664519790600529E-6</v>
      </c>
      <c r="T157" s="88">
        <f t="shared" si="2"/>
        <v>5.1394535761753392E-4</v>
      </c>
      <c r="U157" s="88">
        <f>R157/'סכום נכסי הקרן'!$C$42</f>
        <v>1.4830909174248586E-5</v>
      </c>
    </row>
    <row r="158" spans="2:21" s="138" customFormat="1">
      <c r="B158" s="86" t="s">
        <v>638</v>
      </c>
      <c r="C158" s="80" t="s">
        <v>639</v>
      </c>
      <c r="D158" s="93" t="s">
        <v>121</v>
      </c>
      <c r="E158" s="93" t="s">
        <v>279</v>
      </c>
      <c r="F158" s="93" t="s">
        <v>640</v>
      </c>
      <c r="G158" s="93" t="s">
        <v>331</v>
      </c>
      <c r="H158" s="80" t="s">
        <v>419</v>
      </c>
      <c r="I158" s="80" t="s">
        <v>161</v>
      </c>
      <c r="J158" s="80"/>
      <c r="K158" s="87">
        <v>3.36</v>
      </c>
      <c r="L158" s="93" t="s">
        <v>165</v>
      </c>
      <c r="M158" s="94">
        <v>3.9E-2</v>
      </c>
      <c r="N158" s="94">
        <v>4.2900000000000001E-2</v>
      </c>
      <c r="O158" s="87">
        <v>11751.999999999998</v>
      </c>
      <c r="P158" s="89">
        <v>99.2</v>
      </c>
      <c r="Q158" s="80"/>
      <c r="R158" s="87">
        <v>11.657979999999998</v>
      </c>
      <c r="S158" s="88">
        <v>1.3084746894989115E-5</v>
      </c>
      <c r="T158" s="88">
        <f t="shared" si="2"/>
        <v>4.6367162205525917E-3</v>
      </c>
      <c r="U158" s="88">
        <f>R158/'סכום נכסי הקרן'!$C$42</f>
        <v>1.3380161161987813E-4</v>
      </c>
    </row>
    <row r="159" spans="2:21" s="138" customFormat="1">
      <c r="B159" s="86" t="s">
        <v>641</v>
      </c>
      <c r="C159" s="80" t="s">
        <v>642</v>
      </c>
      <c r="D159" s="93" t="s">
        <v>121</v>
      </c>
      <c r="E159" s="93" t="s">
        <v>279</v>
      </c>
      <c r="F159" s="93" t="s">
        <v>459</v>
      </c>
      <c r="G159" s="93" t="s">
        <v>404</v>
      </c>
      <c r="H159" s="80" t="s">
        <v>419</v>
      </c>
      <c r="I159" s="80" t="s">
        <v>161</v>
      </c>
      <c r="J159" s="80"/>
      <c r="K159" s="87">
        <v>5.42</v>
      </c>
      <c r="L159" s="93" t="s">
        <v>165</v>
      </c>
      <c r="M159" s="94">
        <v>3.9199999999999999E-2</v>
      </c>
      <c r="N159" s="94">
        <v>2.6499999999999999E-2</v>
      </c>
      <c r="O159" s="87">
        <v>5338.9999999999991</v>
      </c>
      <c r="P159" s="89">
        <v>108.81</v>
      </c>
      <c r="Q159" s="80"/>
      <c r="R159" s="87">
        <v>5.809359999999999</v>
      </c>
      <c r="S159" s="88">
        <v>5.5623042671072882E-6</v>
      </c>
      <c r="T159" s="88">
        <f t="shared" si="2"/>
        <v>2.3105506908597715E-3</v>
      </c>
      <c r="U159" s="88">
        <f>R159/'סכום נכסי הקרן'!$C$42</f>
        <v>6.6675507290290024E-5</v>
      </c>
    </row>
    <row r="160" spans="2:21" s="138" customFormat="1">
      <c r="B160" s="86" t="s">
        <v>643</v>
      </c>
      <c r="C160" s="80" t="s">
        <v>644</v>
      </c>
      <c r="D160" s="93" t="s">
        <v>121</v>
      </c>
      <c r="E160" s="93" t="s">
        <v>279</v>
      </c>
      <c r="F160" s="93" t="s">
        <v>490</v>
      </c>
      <c r="G160" s="93" t="s">
        <v>491</v>
      </c>
      <c r="H160" s="80" t="s">
        <v>419</v>
      </c>
      <c r="I160" s="80" t="s">
        <v>283</v>
      </c>
      <c r="J160" s="80"/>
      <c r="K160" s="87">
        <v>5.6400000000000006</v>
      </c>
      <c r="L160" s="93" t="s">
        <v>165</v>
      </c>
      <c r="M160" s="94">
        <v>1.7500000000000002E-2</v>
      </c>
      <c r="N160" s="94">
        <v>1.4100000000000001E-2</v>
      </c>
      <c r="O160" s="87">
        <v>37111.999999999993</v>
      </c>
      <c r="P160" s="89">
        <v>102.1</v>
      </c>
      <c r="Q160" s="80"/>
      <c r="R160" s="87">
        <v>37.891359999999992</v>
      </c>
      <c r="S160" s="88">
        <v>2.5690192011895346E-5</v>
      </c>
      <c r="T160" s="88">
        <f t="shared" si="2"/>
        <v>1.5070491073993747E-2</v>
      </c>
      <c r="U160" s="88">
        <f>R160/'סכום נכסי הקרן'!$C$42</f>
        <v>4.3488880873607483E-4</v>
      </c>
    </row>
    <row r="161" spans="2:21" s="138" customFormat="1">
      <c r="B161" s="86" t="s">
        <v>645</v>
      </c>
      <c r="C161" s="80" t="s">
        <v>646</v>
      </c>
      <c r="D161" s="93" t="s">
        <v>121</v>
      </c>
      <c r="E161" s="93" t="s">
        <v>279</v>
      </c>
      <c r="F161" s="93" t="s">
        <v>490</v>
      </c>
      <c r="G161" s="93" t="s">
        <v>491</v>
      </c>
      <c r="H161" s="80" t="s">
        <v>419</v>
      </c>
      <c r="I161" s="80" t="s">
        <v>283</v>
      </c>
      <c r="J161" s="80"/>
      <c r="K161" s="87">
        <v>4.18</v>
      </c>
      <c r="L161" s="93" t="s">
        <v>165</v>
      </c>
      <c r="M161" s="94">
        <v>2.9600000000000001E-2</v>
      </c>
      <c r="N161" s="94">
        <v>2.1000000000000001E-2</v>
      </c>
      <c r="O161" s="87">
        <v>9999.9999999999982</v>
      </c>
      <c r="P161" s="89">
        <v>103.88</v>
      </c>
      <c r="Q161" s="80"/>
      <c r="R161" s="87">
        <v>10.387999999999998</v>
      </c>
      <c r="S161" s="88">
        <v>2.4486157974896787E-5</v>
      </c>
      <c r="T161" s="88">
        <f t="shared" si="2"/>
        <v>4.1316084003489729E-3</v>
      </c>
      <c r="U161" s="88">
        <f>R161/'סכום נכסי הקרן'!$C$42</f>
        <v>1.1922572705625624E-4</v>
      </c>
    </row>
    <row r="162" spans="2:21" s="138" customFormat="1">
      <c r="B162" s="86" t="s">
        <v>647</v>
      </c>
      <c r="C162" s="80" t="s">
        <v>648</v>
      </c>
      <c r="D162" s="93" t="s">
        <v>121</v>
      </c>
      <c r="E162" s="93" t="s">
        <v>279</v>
      </c>
      <c r="F162" s="93" t="s">
        <v>649</v>
      </c>
      <c r="G162" s="93" t="s">
        <v>623</v>
      </c>
      <c r="H162" s="80" t="s">
        <v>501</v>
      </c>
      <c r="I162" s="80" t="s">
        <v>161</v>
      </c>
      <c r="J162" s="80"/>
      <c r="K162" s="87">
        <v>1.1300000000000001</v>
      </c>
      <c r="L162" s="93" t="s">
        <v>165</v>
      </c>
      <c r="M162" s="94">
        <v>5.5500000000000001E-2</v>
      </c>
      <c r="N162" s="94">
        <v>1.3500000000000002E-2</v>
      </c>
      <c r="O162" s="87">
        <v>3241.9999999999995</v>
      </c>
      <c r="P162" s="89">
        <v>106.69</v>
      </c>
      <c r="Q162" s="80"/>
      <c r="R162" s="87">
        <v>3.4588899999999994</v>
      </c>
      <c r="S162" s="88">
        <v>1.350833333333333E-4</v>
      </c>
      <c r="T162" s="88">
        <f t="shared" si="2"/>
        <v>1.37570071042386E-3</v>
      </c>
      <c r="U162" s="88">
        <f>R162/'סכום נכסי הקרן'!$C$42</f>
        <v>3.9698563251599358E-5</v>
      </c>
    </row>
    <row r="163" spans="2:21" s="138" customFormat="1">
      <c r="B163" s="86" t="s">
        <v>650</v>
      </c>
      <c r="C163" s="80" t="s">
        <v>651</v>
      </c>
      <c r="D163" s="93" t="s">
        <v>121</v>
      </c>
      <c r="E163" s="93" t="s">
        <v>279</v>
      </c>
      <c r="F163" s="93" t="s">
        <v>652</v>
      </c>
      <c r="G163" s="93" t="s">
        <v>331</v>
      </c>
      <c r="H163" s="80" t="s">
        <v>501</v>
      </c>
      <c r="I163" s="80" t="s">
        <v>161</v>
      </c>
      <c r="J163" s="80"/>
      <c r="K163" s="87">
        <v>3.0900000000000003</v>
      </c>
      <c r="L163" s="93" t="s">
        <v>165</v>
      </c>
      <c r="M163" s="94">
        <v>6.7500000000000004E-2</v>
      </c>
      <c r="N163" s="94">
        <v>4.3400000000000001E-2</v>
      </c>
      <c r="O163" s="87">
        <v>7228.7799999999988</v>
      </c>
      <c r="P163" s="89">
        <v>107.05</v>
      </c>
      <c r="Q163" s="80"/>
      <c r="R163" s="87">
        <v>7.7384099999999991</v>
      </c>
      <c r="S163" s="88">
        <v>9.0387543039640392E-6</v>
      </c>
      <c r="T163" s="88">
        <f t="shared" si="2"/>
        <v>3.0777897344382455E-3</v>
      </c>
      <c r="U163" s="88">
        <f>R163/'סכום נכסי הקרן'!$C$42</f>
        <v>8.8815706441028487E-5</v>
      </c>
    </row>
    <row r="164" spans="2:21" s="138" customFormat="1">
      <c r="B164" s="86" t="s">
        <v>653</v>
      </c>
      <c r="C164" s="80" t="s">
        <v>654</v>
      </c>
      <c r="D164" s="93" t="s">
        <v>121</v>
      </c>
      <c r="E164" s="93" t="s">
        <v>279</v>
      </c>
      <c r="F164" s="93" t="s">
        <v>467</v>
      </c>
      <c r="G164" s="93" t="s">
        <v>331</v>
      </c>
      <c r="H164" s="80" t="s">
        <v>501</v>
      </c>
      <c r="I164" s="80" t="s">
        <v>283</v>
      </c>
      <c r="J164" s="80"/>
      <c r="K164" s="87">
        <v>3.8299999999999992</v>
      </c>
      <c r="L164" s="93" t="s">
        <v>165</v>
      </c>
      <c r="M164" s="94">
        <v>3.7000000000000005E-2</v>
      </c>
      <c r="N164" s="94">
        <v>2.2099999999999995E-2</v>
      </c>
      <c r="O164" s="87">
        <v>1960.2999999999997</v>
      </c>
      <c r="P164" s="89">
        <v>105.79</v>
      </c>
      <c r="Q164" s="80"/>
      <c r="R164" s="87">
        <v>2.0738000000000003</v>
      </c>
      <c r="S164" s="88">
        <v>8.2580001277182294E-6</v>
      </c>
      <c r="T164" s="88">
        <f t="shared" si="2"/>
        <v>8.2481031003501181E-4</v>
      </c>
      <c r="U164" s="88">
        <f>R164/'סכום נכסי הקרן'!$C$42</f>
        <v>2.3801531841477113E-5</v>
      </c>
    </row>
    <row r="165" spans="2:21" s="138" customFormat="1">
      <c r="B165" s="86" t="s">
        <v>655</v>
      </c>
      <c r="C165" s="80" t="s">
        <v>656</v>
      </c>
      <c r="D165" s="93" t="s">
        <v>121</v>
      </c>
      <c r="E165" s="93" t="s">
        <v>279</v>
      </c>
      <c r="F165" s="93" t="s">
        <v>657</v>
      </c>
      <c r="G165" s="93" t="s">
        <v>331</v>
      </c>
      <c r="H165" s="80" t="s">
        <v>501</v>
      </c>
      <c r="I165" s="80" t="s">
        <v>161</v>
      </c>
      <c r="J165" s="80"/>
      <c r="K165" s="87">
        <v>2.5399999999999996</v>
      </c>
      <c r="L165" s="93" t="s">
        <v>165</v>
      </c>
      <c r="M165" s="94">
        <v>4.4500000000000005E-2</v>
      </c>
      <c r="N165" s="94">
        <v>3.6799999999999999E-2</v>
      </c>
      <c r="O165" s="87">
        <v>1487.5999999999997</v>
      </c>
      <c r="P165" s="89">
        <v>101.99</v>
      </c>
      <c r="Q165" s="80"/>
      <c r="R165" s="87">
        <v>1.5171999999999999</v>
      </c>
      <c r="S165" s="88">
        <v>1.1806349206349205E-6</v>
      </c>
      <c r="T165" s="88">
        <f t="shared" si="2"/>
        <v>6.0343437283495011E-4</v>
      </c>
      <c r="U165" s="88">
        <f>R165/'סכום נכסי הקרן'!$C$42</f>
        <v>1.7413291595085867E-5</v>
      </c>
    </row>
    <row r="166" spans="2:21" s="138" customFormat="1">
      <c r="B166" s="86" t="s">
        <v>658</v>
      </c>
      <c r="C166" s="80" t="s">
        <v>659</v>
      </c>
      <c r="D166" s="93" t="s">
        <v>121</v>
      </c>
      <c r="E166" s="93" t="s">
        <v>279</v>
      </c>
      <c r="F166" s="93" t="s">
        <v>660</v>
      </c>
      <c r="G166" s="93" t="s">
        <v>562</v>
      </c>
      <c r="H166" s="80" t="s">
        <v>501</v>
      </c>
      <c r="I166" s="80" t="s">
        <v>283</v>
      </c>
      <c r="J166" s="80"/>
      <c r="K166" s="87">
        <v>3.3400000000000003</v>
      </c>
      <c r="L166" s="93" t="s">
        <v>165</v>
      </c>
      <c r="M166" s="94">
        <v>2.9500000000000002E-2</v>
      </c>
      <c r="N166" s="94">
        <v>2.18E-2</v>
      </c>
      <c r="O166" s="87">
        <v>6117.64</v>
      </c>
      <c r="P166" s="89">
        <v>102.58</v>
      </c>
      <c r="Q166" s="80"/>
      <c r="R166" s="87">
        <v>6.2754799999999991</v>
      </c>
      <c r="S166" s="88">
        <v>2.6319340038001117E-5</v>
      </c>
      <c r="T166" s="88">
        <f t="shared" si="2"/>
        <v>2.495940112073736E-3</v>
      </c>
      <c r="U166" s="88">
        <f>R166/'סכום נכסי הקרן'!$C$42</f>
        <v>7.2025285485848573E-5</v>
      </c>
    </row>
    <row r="167" spans="2:21" s="138" customFormat="1">
      <c r="B167" s="86" t="s">
        <v>661</v>
      </c>
      <c r="C167" s="80" t="s">
        <v>662</v>
      </c>
      <c r="D167" s="93" t="s">
        <v>121</v>
      </c>
      <c r="E167" s="93" t="s">
        <v>279</v>
      </c>
      <c r="F167" s="93" t="s">
        <v>478</v>
      </c>
      <c r="G167" s="93" t="s">
        <v>404</v>
      </c>
      <c r="H167" s="80" t="s">
        <v>501</v>
      </c>
      <c r="I167" s="80" t="s">
        <v>161</v>
      </c>
      <c r="J167" s="80"/>
      <c r="K167" s="87">
        <v>9.25</v>
      </c>
      <c r="L167" s="93" t="s">
        <v>165</v>
      </c>
      <c r="M167" s="94">
        <v>3.4300000000000004E-2</v>
      </c>
      <c r="N167" s="94">
        <v>3.6499999999999998E-2</v>
      </c>
      <c r="O167" s="87">
        <v>6433.9999999999991</v>
      </c>
      <c r="P167" s="89">
        <v>98.23</v>
      </c>
      <c r="Q167" s="80"/>
      <c r="R167" s="87">
        <v>6.3201199999999993</v>
      </c>
      <c r="S167" s="88">
        <v>2.5342681581849688E-5</v>
      </c>
      <c r="T167" s="88">
        <f t="shared" si="2"/>
        <v>2.5136947326928716E-3</v>
      </c>
      <c r="U167" s="88">
        <f>R167/'סכום נכסי הקרן'!$C$42</f>
        <v>7.2537630158142681E-5</v>
      </c>
    </row>
    <row r="168" spans="2:21" s="138" customFormat="1">
      <c r="B168" s="86" t="s">
        <v>663</v>
      </c>
      <c r="C168" s="80" t="s">
        <v>664</v>
      </c>
      <c r="D168" s="93" t="s">
        <v>121</v>
      </c>
      <c r="E168" s="93" t="s">
        <v>279</v>
      </c>
      <c r="F168" s="93" t="s">
        <v>521</v>
      </c>
      <c r="G168" s="93" t="s">
        <v>360</v>
      </c>
      <c r="H168" s="80" t="s">
        <v>501</v>
      </c>
      <c r="I168" s="80" t="s">
        <v>283</v>
      </c>
      <c r="J168" s="80"/>
      <c r="K168" s="87">
        <v>3.9299999999999997</v>
      </c>
      <c r="L168" s="93" t="s">
        <v>165</v>
      </c>
      <c r="M168" s="94">
        <v>4.1399999999999999E-2</v>
      </c>
      <c r="N168" s="94">
        <v>2.6199999999999998E-2</v>
      </c>
      <c r="O168" s="87">
        <v>1540.7999999999997</v>
      </c>
      <c r="P168" s="89">
        <v>105.99</v>
      </c>
      <c r="Q168" s="87">
        <v>0.20663999999999996</v>
      </c>
      <c r="R168" s="87">
        <v>1.8499899999999998</v>
      </c>
      <c r="S168" s="88">
        <v>2.1293269585953378E-6</v>
      </c>
      <c r="T168" s="88">
        <f t="shared" si="2"/>
        <v>7.3579459227585641E-4</v>
      </c>
      <c r="U168" s="88">
        <f>R168/'סכום נכסי הקרן'!$C$42</f>
        <v>2.1232807354332256E-5</v>
      </c>
    </row>
    <row r="169" spans="2:21" s="138" customFormat="1">
      <c r="B169" s="86" t="s">
        <v>665</v>
      </c>
      <c r="C169" s="80" t="s">
        <v>666</v>
      </c>
      <c r="D169" s="93" t="s">
        <v>121</v>
      </c>
      <c r="E169" s="93" t="s">
        <v>279</v>
      </c>
      <c r="F169" s="93" t="s">
        <v>521</v>
      </c>
      <c r="G169" s="93" t="s">
        <v>360</v>
      </c>
      <c r="H169" s="80" t="s">
        <v>501</v>
      </c>
      <c r="I169" s="80" t="s">
        <v>283</v>
      </c>
      <c r="J169" s="80"/>
      <c r="K169" s="87">
        <v>5.120000000000001</v>
      </c>
      <c r="L169" s="93" t="s">
        <v>165</v>
      </c>
      <c r="M169" s="94">
        <v>3.5499999999999997E-2</v>
      </c>
      <c r="N169" s="94">
        <v>3.1200000000000002E-2</v>
      </c>
      <c r="O169" s="87">
        <v>1284.9999999999998</v>
      </c>
      <c r="P169" s="89">
        <v>104.03</v>
      </c>
      <c r="Q169" s="80"/>
      <c r="R169" s="87">
        <v>1.3367799999999996</v>
      </c>
      <c r="S169" s="88">
        <v>4.2273769537225582E-6</v>
      </c>
      <c r="T169" s="88">
        <f t="shared" si="2"/>
        <v>5.3167611449927792E-4</v>
      </c>
      <c r="U169" s="88">
        <f>R169/'סכום נכסי הקרן'!$C$42</f>
        <v>1.5342565211230476E-5</v>
      </c>
    </row>
    <row r="170" spans="2:21" s="138" customFormat="1">
      <c r="B170" s="86" t="s">
        <v>667</v>
      </c>
      <c r="C170" s="80" t="s">
        <v>668</v>
      </c>
      <c r="D170" s="93" t="s">
        <v>121</v>
      </c>
      <c r="E170" s="93" t="s">
        <v>279</v>
      </c>
      <c r="F170" s="93" t="s">
        <v>669</v>
      </c>
      <c r="G170" s="93" t="s">
        <v>331</v>
      </c>
      <c r="H170" s="80" t="s">
        <v>501</v>
      </c>
      <c r="I170" s="80" t="s">
        <v>283</v>
      </c>
      <c r="J170" s="80"/>
      <c r="K170" s="87">
        <v>5.6</v>
      </c>
      <c r="L170" s="93" t="s">
        <v>165</v>
      </c>
      <c r="M170" s="94">
        <v>3.9E-2</v>
      </c>
      <c r="N170" s="94">
        <v>3.9800000000000002E-2</v>
      </c>
      <c r="O170" s="87">
        <v>8999.9999999999982</v>
      </c>
      <c r="P170" s="89">
        <v>100</v>
      </c>
      <c r="Q170" s="80"/>
      <c r="R170" s="87">
        <v>9.0000099999999978</v>
      </c>
      <c r="S170" s="88">
        <v>2.13832592838984E-5</v>
      </c>
      <c r="T170" s="88">
        <f t="shared" si="2"/>
        <v>3.5795645859862104E-3</v>
      </c>
      <c r="U170" s="88">
        <f>R170/'סכום נכסי הקרן'!$C$42</f>
        <v>1.0329541160604319E-4</v>
      </c>
    </row>
    <row r="171" spans="2:21" s="138" customFormat="1">
      <c r="B171" s="86" t="s">
        <v>670</v>
      </c>
      <c r="C171" s="80" t="s">
        <v>671</v>
      </c>
      <c r="D171" s="93" t="s">
        <v>121</v>
      </c>
      <c r="E171" s="93" t="s">
        <v>279</v>
      </c>
      <c r="F171" s="93" t="s">
        <v>528</v>
      </c>
      <c r="G171" s="93" t="s">
        <v>360</v>
      </c>
      <c r="H171" s="80" t="s">
        <v>501</v>
      </c>
      <c r="I171" s="80" t="s">
        <v>283</v>
      </c>
      <c r="J171" s="80"/>
      <c r="K171" s="87">
        <v>3.8200000000000007</v>
      </c>
      <c r="L171" s="93" t="s">
        <v>165</v>
      </c>
      <c r="M171" s="94">
        <v>2.1600000000000001E-2</v>
      </c>
      <c r="N171" s="94">
        <v>2.58E-2</v>
      </c>
      <c r="O171" s="87">
        <v>1083.9999999999998</v>
      </c>
      <c r="P171" s="89">
        <v>98.51</v>
      </c>
      <c r="Q171" s="80"/>
      <c r="R171" s="87">
        <v>1.0678499999999997</v>
      </c>
      <c r="S171" s="88">
        <v>1.6831435656247425E-6</v>
      </c>
      <c r="T171" s="88">
        <f t="shared" si="2"/>
        <v>4.2471486622185697E-4</v>
      </c>
      <c r="U171" s="88">
        <f>R171/'סכום נכסי הקרן'!$C$42</f>
        <v>1.2255986969293724E-5</v>
      </c>
    </row>
    <row r="172" spans="2:21" s="138" customFormat="1">
      <c r="B172" s="86" t="s">
        <v>672</v>
      </c>
      <c r="C172" s="80" t="s">
        <v>673</v>
      </c>
      <c r="D172" s="93" t="s">
        <v>121</v>
      </c>
      <c r="E172" s="93" t="s">
        <v>279</v>
      </c>
      <c r="F172" s="93" t="s">
        <v>674</v>
      </c>
      <c r="G172" s="93" t="s">
        <v>152</v>
      </c>
      <c r="H172" s="80" t="s">
        <v>501</v>
      </c>
      <c r="I172" s="80" t="s">
        <v>161</v>
      </c>
      <c r="J172" s="80"/>
      <c r="K172" s="87">
        <v>2.93</v>
      </c>
      <c r="L172" s="93" t="s">
        <v>165</v>
      </c>
      <c r="M172" s="94">
        <v>2.4E-2</v>
      </c>
      <c r="N172" s="94">
        <v>2.1000000000000001E-2</v>
      </c>
      <c r="O172" s="87">
        <v>3520.2199999999993</v>
      </c>
      <c r="P172" s="89">
        <v>101.09</v>
      </c>
      <c r="Q172" s="80"/>
      <c r="R172" s="87">
        <v>3.5585899999999993</v>
      </c>
      <c r="S172" s="88">
        <v>9.4271781113919002E-6</v>
      </c>
      <c r="T172" s="88">
        <f t="shared" si="2"/>
        <v>1.4153542873890884E-3</v>
      </c>
      <c r="U172" s="88">
        <f>R172/'סכום נכסי הקרן'!$C$42</f>
        <v>4.0842845595410363E-5</v>
      </c>
    </row>
    <row r="173" spans="2:21" s="138" customFormat="1">
      <c r="B173" s="86" t="s">
        <v>675</v>
      </c>
      <c r="C173" s="80" t="s">
        <v>676</v>
      </c>
      <c r="D173" s="93" t="s">
        <v>121</v>
      </c>
      <c r="E173" s="93" t="s">
        <v>279</v>
      </c>
      <c r="F173" s="93" t="s">
        <v>677</v>
      </c>
      <c r="G173" s="93" t="s">
        <v>331</v>
      </c>
      <c r="H173" s="80" t="s">
        <v>501</v>
      </c>
      <c r="I173" s="80" t="s">
        <v>283</v>
      </c>
      <c r="J173" s="80"/>
      <c r="K173" s="87">
        <v>1.9100000000000001</v>
      </c>
      <c r="L173" s="93" t="s">
        <v>165</v>
      </c>
      <c r="M173" s="94">
        <v>5.0999999999999997E-2</v>
      </c>
      <c r="N173" s="94">
        <v>2.5999999999999995E-2</v>
      </c>
      <c r="O173" s="87">
        <v>12540.999999999998</v>
      </c>
      <c r="P173" s="89">
        <v>106.11</v>
      </c>
      <c r="Q173" s="80"/>
      <c r="R173" s="87">
        <v>13.307259999999998</v>
      </c>
      <c r="S173" s="88">
        <v>1.4806375442739078E-5</v>
      </c>
      <c r="T173" s="88">
        <f t="shared" si="2"/>
        <v>5.2926826339649473E-3</v>
      </c>
      <c r="U173" s="88">
        <f>R173/'סכום נכסי הקרן'!$C$42</f>
        <v>1.527308190822715E-4</v>
      </c>
    </row>
    <row r="174" spans="2:21" s="138" customFormat="1">
      <c r="B174" s="86" t="s">
        <v>678</v>
      </c>
      <c r="C174" s="80" t="s">
        <v>679</v>
      </c>
      <c r="D174" s="93" t="s">
        <v>121</v>
      </c>
      <c r="E174" s="93" t="s">
        <v>279</v>
      </c>
      <c r="F174" s="93" t="s">
        <v>680</v>
      </c>
      <c r="G174" s="93" t="s">
        <v>331</v>
      </c>
      <c r="H174" s="80" t="s">
        <v>501</v>
      </c>
      <c r="I174" s="80" t="s">
        <v>283</v>
      </c>
      <c r="J174" s="80"/>
      <c r="K174" s="87">
        <v>3.52</v>
      </c>
      <c r="L174" s="93" t="s">
        <v>165</v>
      </c>
      <c r="M174" s="94">
        <v>3.3500000000000002E-2</v>
      </c>
      <c r="N174" s="94">
        <v>2.2399999999999996E-2</v>
      </c>
      <c r="O174" s="87">
        <v>362.67</v>
      </c>
      <c r="P174" s="89">
        <v>104.76</v>
      </c>
      <c r="Q174" s="80"/>
      <c r="R174" s="87">
        <v>0.37993999999999994</v>
      </c>
      <c r="S174" s="88">
        <v>6.5971474390691121E-7</v>
      </c>
      <c r="T174" s="88">
        <f t="shared" si="2"/>
        <v>1.511131397409115E-4</v>
      </c>
      <c r="U174" s="88">
        <f>R174/'סכום נכסי הקרן'!$C$42</f>
        <v>4.3606683421018483E-6</v>
      </c>
    </row>
    <row r="175" spans="2:21" s="138" customFormat="1">
      <c r="B175" s="86" t="s">
        <v>681</v>
      </c>
      <c r="C175" s="80" t="s">
        <v>682</v>
      </c>
      <c r="D175" s="93" t="s">
        <v>121</v>
      </c>
      <c r="E175" s="93" t="s">
        <v>279</v>
      </c>
      <c r="F175" s="93" t="s">
        <v>500</v>
      </c>
      <c r="G175" s="93" t="s">
        <v>287</v>
      </c>
      <c r="H175" s="80" t="s">
        <v>539</v>
      </c>
      <c r="I175" s="80" t="s">
        <v>161</v>
      </c>
      <c r="J175" s="80"/>
      <c r="K175" s="87">
        <v>2.1399999999999997</v>
      </c>
      <c r="L175" s="93" t="s">
        <v>165</v>
      </c>
      <c r="M175" s="94">
        <v>2.6800000000000001E-2</v>
      </c>
      <c r="N175" s="94">
        <v>1.3299999999999999E-2</v>
      </c>
      <c r="O175" s="87">
        <v>14812.999999999998</v>
      </c>
      <c r="P175" s="89">
        <v>103.11</v>
      </c>
      <c r="Q175" s="80"/>
      <c r="R175" s="87">
        <v>15.273679999999999</v>
      </c>
      <c r="S175" s="88">
        <v>1.5345806398143542E-4</v>
      </c>
      <c r="T175" s="88">
        <f t="shared" si="2"/>
        <v>6.0747848086486426E-3</v>
      </c>
      <c r="U175" s="88">
        <f>R175/'סכום נכסי הקרן'!$C$42</f>
        <v>1.7529992325997305E-4</v>
      </c>
    </row>
    <row r="176" spans="2:21" s="138" customFormat="1">
      <c r="B176" s="86" t="s">
        <v>683</v>
      </c>
      <c r="C176" s="80" t="s">
        <v>684</v>
      </c>
      <c r="D176" s="93" t="s">
        <v>121</v>
      </c>
      <c r="E176" s="93" t="s">
        <v>279</v>
      </c>
      <c r="F176" s="93" t="s">
        <v>685</v>
      </c>
      <c r="G176" s="93" t="s">
        <v>331</v>
      </c>
      <c r="H176" s="80" t="s">
        <v>539</v>
      </c>
      <c r="I176" s="80" t="s">
        <v>161</v>
      </c>
      <c r="J176" s="80"/>
      <c r="K176" s="87">
        <v>4.71</v>
      </c>
      <c r="L176" s="93" t="s">
        <v>165</v>
      </c>
      <c r="M176" s="94">
        <v>3.95E-2</v>
      </c>
      <c r="N176" s="94">
        <v>4.2099999999999999E-2</v>
      </c>
      <c r="O176" s="87">
        <v>7167.9999999999991</v>
      </c>
      <c r="P176" s="89">
        <v>100.3</v>
      </c>
      <c r="Q176" s="80"/>
      <c r="R176" s="87">
        <v>7.1895099999999985</v>
      </c>
      <c r="S176" s="88">
        <v>1.1599268572908069E-5</v>
      </c>
      <c r="T176" s="88">
        <f t="shared" si="2"/>
        <v>2.8594763102034021E-3</v>
      </c>
      <c r="U176" s="88">
        <f>R176/'סכום נכסי הקרן'!$C$42</f>
        <v>8.2515841059705881E-5</v>
      </c>
    </row>
    <row r="177" spans="2:21" s="138" customFormat="1">
      <c r="B177" s="86" t="s">
        <v>686</v>
      </c>
      <c r="C177" s="80" t="s">
        <v>687</v>
      </c>
      <c r="D177" s="93" t="s">
        <v>121</v>
      </c>
      <c r="E177" s="93" t="s">
        <v>279</v>
      </c>
      <c r="F177" s="93" t="s">
        <v>685</v>
      </c>
      <c r="G177" s="93" t="s">
        <v>331</v>
      </c>
      <c r="H177" s="80" t="s">
        <v>539</v>
      </c>
      <c r="I177" s="80" t="s">
        <v>161</v>
      </c>
      <c r="J177" s="80"/>
      <c r="K177" s="87">
        <v>5.39</v>
      </c>
      <c r="L177" s="93" t="s">
        <v>165</v>
      </c>
      <c r="M177" s="94">
        <v>0.03</v>
      </c>
      <c r="N177" s="94">
        <v>4.0899999999999999E-2</v>
      </c>
      <c r="O177" s="87">
        <v>9906.9999999999982</v>
      </c>
      <c r="P177" s="89">
        <v>95.68</v>
      </c>
      <c r="Q177" s="80"/>
      <c r="R177" s="87">
        <v>9.4790099999999988</v>
      </c>
      <c r="S177" s="88">
        <v>1.5389275506399898E-5</v>
      </c>
      <c r="T177" s="88">
        <f t="shared" si="2"/>
        <v>3.7700767561601768E-3</v>
      </c>
      <c r="U177" s="88">
        <f>R177/'סכום נכסי הקרן'!$C$42</f>
        <v>1.0879301684862567E-4</v>
      </c>
    </row>
    <row r="178" spans="2:21" s="138" customFormat="1">
      <c r="B178" s="86" t="s">
        <v>688</v>
      </c>
      <c r="C178" s="80" t="s">
        <v>689</v>
      </c>
      <c r="D178" s="93" t="s">
        <v>121</v>
      </c>
      <c r="E178" s="93" t="s">
        <v>279</v>
      </c>
      <c r="F178" s="93" t="s">
        <v>690</v>
      </c>
      <c r="G178" s="93" t="s">
        <v>331</v>
      </c>
      <c r="H178" s="80" t="s">
        <v>539</v>
      </c>
      <c r="I178" s="80" t="s">
        <v>161</v>
      </c>
      <c r="J178" s="80"/>
      <c r="K178" s="87">
        <v>2.8</v>
      </c>
      <c r="L178" s="93" t="s">
        <v>165</v>
      </c>
      <c r="M178" s="94">
        <v>4.6500000000000007E-2</v>
      </c>
      <c r="N178" s="94">
        <v>2.4699999999999996E-2</v>
      </c>
      <c r="O178" s="87">
        <v>0.82999999999999985</v>
      </c>
      <c r="P178" s="89">
        <v>106.15</v>
      </c>
      <c r="Q178" s="80"/>
      <c r="R178" s="87">
        <v>8.7999999999999992E-4</v>
      </c>
      <c r="S178" s="88">
        <v>5.1555719617312194E-9</v>
      </c>
      <c r="T178" s="88">
        <f t="shared" si="2"/>
        <v>3.5000148173922758E-7</v>
      </c>
      <c r="U178" s="88">
        <f>R178/'סכום נכסי הקרן'!$C$42</f>
        <v>1.0099984579274691E-8</v>
      </c>
    </row>
    <row r="179" spans="2:21" s="138" customFormat="1">
      <c r="B179" s="86" t="s">
        <v>691</v>
      </c>
      <c r="C179" s="80" t="s">
        <v>692</v>
      </c>
      <c r="D179" s="93" t="s">
        <v>121</v>
      </c>
      <c r="E179" s="93" t="s">
        <v>279</v>
      </c>
      <c r="F179" s="93" t="s">
        <v>693</v>
      </c>
      <c r="G179" s="93" t="s">
        <v>152</v>
      </c>
      <c r="H179" s="80" t="s">
        <v>539</v>
      </c>
      <c r="I179" s="80" t="s">
        <v>283</v>
      </c>
      <c r="J179" s="80"/>
      <c r="K179" s="87">
        <v>2.4900000000000002</v>
      </c>
      <c r="L179" s="93" t="s">
        <v>165</v>
      </c>
      <c r="M179" s="94">
        <v>3.4000000000000002E-2</v>
      </c>
      <c r="N179" s="94">
        <v>2.6900000000000004E-2</v>
      </c>
      <c r="O179" s="87">
        <v>1417.0099999999998</v>
      </c>
      <c r="P179" s="89">
        <v>102.28</v>
      </c>
      <c r="Q179" s="80"/>
      <c r="R179" s="87">
        <v>1.4493099999999997</v>
      </c>
      <c r="S179" s="88">
        <v>2.7266161364314421E-6</v>
      </c>
      <c r="T179" s="88">
        <f t="shared" si="2"/>
        <v>5.7643255397668168E-4</v>
      </c>
      <c r="U179" s="88">
        <f>R179/'סכום נכסי הקרן'!$C$42</f>
        <v>1.6634100739305227E-5</v>
      </c>
    </row>
    <row r="180" spans="2:21" s="138" customFormat="1">
      <c r="B180" s="86" t="s">
        <v>694</v>
      </c>
      <c r="C180" s="80" t="s">
        <v>695</v>
      </c>
      <c r="D180" s="93" t="s">
        <v>121</v>
      </c>
      <c r="E180" s="93" t="s">
        <v>279</v>
      </c>
      <c r="F180" s="93" t="s">
        <v>696</v>
      </c>
      <c r="G180" s="93" t="s">
        <v>378</v>
      </c>
      <c r="H180" s="80" t="s">
        <v>558</v>
      </c>
      <c r="I180" s="80" t="s">
        <v>161</v>
      </c>
      <c r="J180" s="80"/>
      <c r="K180" s="87">
        <v>6.049999999999998</v>
      </c>
      <c r="L180" s="93" t="s">
        <v>165</v>
      </c>
      <c r="M180" s="94">
        <v>4.4500000000000005E-2</v>
      </c>
      <c r="N180" s="94">
        <v>3.5399999999999994E-2</v>
      </c>
      <c r="O180" s="87">
        <v>8119.5099999999984</v>
      </c>
      <c r="P180" s="89">
        <v>105.64</v>
      </c>
      <c r="Q180" s="80"/>
      <c r="R180" s="87">
        <v>8.5774500000000007</v>
      </c>
      <c r="S180" s="88">
        <v>2.6293749999999995E-5</v>
      </c>
      <c r="T180" s="88">
        <f t="shared" si="2"/>
        <v>3.4115002381183389E-3</v>
      </c>
      <c r="U180" s="88">
        <f>R180/'סכום נכסי הקרן'!$C$42</f>
        <v>9.8445582647158775E-5</v>
      </c>
    </row>
    <row r="181" spans="2:21" s="138" customFormat="1">
      <c r="B181" s="86" t="s">
        <v>698</v>
      </c>
      <c r="C181" s="80" t="s">
        <v>699</v>
      </c>
      <c r="D181" s="93" t="s">
        <v>121</v>
      </c>
      <c r="E181" s="93" t="s">
        <v>279</v>
      </c>
      <c r="F181" s="93" t="s">
        <v>561</v>
      </c>
      <c r="G181" s="93" t="s">
        <v>562</v>
      </c>
      <c r="H181" s="80" t="s">
        <v>558</v>
      </c>
      <c r="I181" s="80" t="s">
        <v>161</v>
      </c>
      <c r="J181" s="80"/>
      <c r="K181" s="87">
        <v>1.7000000000000002</v>
      </c>
      <c r="L181" s="93" t="s">
        <v>165</v>
      </c>
      <c r="M181" s="94">
        <v>3.3000000000000002E-2</v>
      </c>
      <c r="N181" s="94">
        <v>2.75E-2</v>
      </c>
      <c r="O181" s="87">
        <v>1469.7999999999997</v>
      </c>
      <c r="P181" s="89">
        <v>101.37</v>
      </c>
      <c r="Q181" s="80"/>
      <c r="R181" s="87">
        <v>1.4899399999999996</v>
      </c>
      <c r="S181" s="88">
        <v>2.7642315085376318E-6</v>
      </c>
      <c r="T181" s="88">
        <f t="shared" si="2"/>
        <v>5.9259228148016445E-4</v>
      </c>
      <c r="U181" s="88">
        <f>R181/'סכום נכסי הקרן'!$C$42</f>
        <v>1.7100421618232422E-5</v>
      </c>
    </row>
    <row r="182" spans="2:21" s="138" customFormat="1">
      <c r="B182" s="86" t="s">
        <v>700</v>
      </c>
      <c r="C182" s="80" t="s">
        <v>701</v>
      </c>
      <c r="D182" s="93" t="s">
        <v>121</v>
      </c>
      <c r="E182" s="93" t="s">
        <v>279</v>
      </c>
      <c r="F182" s="93" t="s">
        <v>565</v>
      </c>
      <c r="G182" s="93" t="s">
        <v>418</v>
      </c>
      <c r="H182" s="80" t="s">
        <v>558</v>
      </c>
      <c r="I182" s="80" t="s">
        <v>283</v>
      </c>
      <c r="J182" s="80"/>
      <c r="K182" s="87">
        <v>1.93</v>
      </c>
      <c r="L182" s="93" t="s">
        <v>165</v>
      </c>
      <c r="M182" s="94">
        <v>0.06</v>
      </c>
      <c r="N182" s="94">
        <v>2.3000000000000003E-2</v>
      </c>
      <c r="O182" s="87">
        <v>0.26999999999999996</v>
      </c>
      <c r="P182" s="89">
        <v>107.14</v>
      </c>
      <c r="Q182" s="80"/>
      <c r="R182" s="87">
        <v>2.8999999999999995E-4</v>
      </c>
      <c r="S182" s="88">
        <v>4.9351297303035672E-10</v>
      </c>
      <c r="T182" s="88">
        <f t="shared" si="2"/>
        <v>1.1534139739133635E-7</v>
      </c>
      <c r="U182" s="88">
        <f>R182/'סכום נכסי הקרן'!$C$42</f>
        <v>3.3284040090791595E-9</v>
      </c>
    </row>
    <row r="183" spans="2:21" s="138" customFormat="1">
      <c r="B183" s="86" t="s">
        <v>702</v>
      </c>
      <c r="C183" s="80" t="s">
        <v>703</v>
      </c>
      <c r="D183" s="93" t="s">
        <v>121</v>
      </c>
      <c r="E183" s="93" t="s">
        <v>279</v>
      </c>
      <c r="F183" s="93" t="s">
        <v>565</v>
      </c>
      <c r="G183" s="93" t="s">
        <v>418</v>
      </c>
      <c r="H183" s="80" t="s">
        <v>558</v>
      </c>
      <c r="I183" s="80" t="s">
        <v>283</v>
      </c>
      <c r="J183" s="80"/>
      <c r="K183" s="87">
        <v>3.8799999999999994</v>
      </c>
      <c r="L183" s="93" t="s">
        <v>165</v>
      </c>
      <c r="M183" s="94">
        <v>5.9000000000000004E-2</v>
      </c>
      <c r="N183" s="94">
        <v>3.429999999999999E-2</v>
      </c>
      <c r="O183" s="87">
        <v>90.999999999999986</v>
      </c>
      <c r="P183" s="89">
        <v>109.81</v>
      </c>
      <c r="Q183" s="80"/>
      <c r="R183" s="87">
        <v>9.9930000000000005E-2</v>
      </c>
      <c r="S183" s="88">
        <v>1.0232203555634513E-7</v>
      </c>
      <c r="T183" s="88">
        <f t="shared" si="2"/>
        <v>3.9745054625228433E-5</v>
      </c>
      <c r="U183" s="88">
        <f>R183/'סכום נכסי הקרן'!$C$42</f>
        <v>1.1469221125078637E-6</v>
      </c>
    </row>
    <row r="184" spans="2:21" s="138" customFormat="1">
      <c r="B184" s="86" t="s">
        <v>704</v>
      </c>
      <c r="C184" s="80" t="s">
        <v>705</v>
      </c>
      <c r="D184" s="93" t="s">
        <v>121</v>
      </c>
      <c r="E184" s="93" t="s">
        <v>279</v>
      </c>
      <c r="F184" s="93" t="s">
        <v>568</v>
      </c>
      <c r="G184" s="93" t="s">
        <v>331</v>
      </c>
      <c r="H184" s="80" t="s">
        <v>558</v>
      </c>
      <c r="I184" s="80" t="s">
        <v>283</v>
      </c>
      <c r="J184" s="80"/>
      <c r="K184" s="87">
        <v>4.4000000000000004</v>
      </c>
      <c r="L184" s="93" t="s">
        <v>165</v>
      </c>
      <c r="M184" s="94">
        <v>6.9000000000000006E-2</v>
      </c>
      <c r="N184" s="94">
        <v>7.2400000000000006E-2</v>
      </c>
      <c r="O184" s="87">
        <v>9311.9999999999982</v>
      </c>
      <c r="P184" s="89">
        <v>99.9</v>
      </c>
      <c r="Q184" s="80"/>
      <c r="R184" s="87">
        <v>9.3026899999999983</v>
      </c>
      <c r="S184" s="88">
        <v>1.4075799510551556E-5</v>
      </c>
      <c r="T184" s="88">
        <f t="shared" si="2"/>
        <v>3.6999491865462443E-3</v>
      </c>
      <c r="U184" s="88">
        <f>R184/'סכום נכסי הקרן'!$C$42</f>
        <v>1.0676934721110554E-4</v>
      </c>
    </row>
    <row r="185" spans="2:21" s="138" customFormat="1">
      <c r="B185" s="86" t="s">
        <v>706</v>
      </c>
      <c r="C185" s="80" t="s">
        <v>707</v>
      </c>
      <c r="D185" s="93" t="s">
        <v>121</v>
      </c>
      <c r="E185" s="93" t="s">
        <v>279</v>
      </c>
      <c r="F185" s="93" t="s">
        <v>708</v>
      </c>
      <c r="G185" s="93" t="s">
        <v>331</v>
      </c>
      <c r="H185" s="80" t="s">
        <v>558</v>
      </c>
      <c r="I185" s="80" t="s">
        <v>161</v>
      </c>
      <c r="J185" s="80"/>
      <c r="K185" s="87">
        <v>3.97</v>
      </c>
      <c r="L185" s="93" t="s">
        <v>165</v>
      </c>
      <c r="M185" s="94">
        <v>4.5999999999999999E-2</v>
      </c>
      <c r="N185" s="94">
        <v>5.8200000000000009E-2</v>
      </c>
      <c r="O185" s="87">
        <v>3572.9999999999995</v>
      </c>
      <c r="P185" s="89">
        <v>96.74</v>
      </c>
      <c r="Q185" s="80"/>
      <c r="R185" s="87">
        <v>3.4565199999999994</v>
      </c>
      <c r="S185" s="88">
        <v>1.4465587044534411E-5</v>
      </c>
      <c r="T185" s="88">
        <f t="shared" si="2"/>
        <v>1.3747580927969032E-3</v>
      </c>
      <c r="U185" s="88">
        <f>R185/'סכום נכסי הקרן'!$C$42</f>
        <v>3.9671362156766537E-5</v>
      </c>
    </row>
    <row r="186" spans="2:21" s="138" customFormat="1">
      <c r="B186" s="86" t="s">
        <v>709</v>
      </c>
      <c r="C186" s="80" t="s">
        <v>710</v>
      </c>
      <c r="D186" s="93" t="s">
        <v>121</v>
      </c>
      <c r="E186" s="93" t="s">
        <v>279</v>
      </c>
      <c r="F186" s="93" t="s">
        <v>574</v>
      </c>
      <c r="G186" s="93" t="s">
        <v>562</v>
      </c>
      <c r="H186" s="80" t="s">
        <v>575</v>
      </c>
      <c r="I186" s="80" t="s">
        <v>161</v>
      </c>
      <c r="J186" s="80"/>
      <c r="K186" s="87">
        <v>1.3799999999999997</v>
      </c>
      <c r="L186" s="93" t="s">
        <v>165</v>
      </c>
      <c r="M186" s="94">
        <v>4.2999999999999997E-2</v>
      </c>
      <c r="N186" s="94">
        <v>3.6199999999999996E-2</v>
      </c>
      <c r="O186" s="87">
        <v>4089.2999999999993</v>
      </c>
      <c r="P186" s="89">
        <v>101.32</v>
      </c>
      <c r="Q186" s="80"/>
      <c r="R186" s="87">
        <v>4.1432799999999999</v>
      </c>
      <c r="S186" s="88">
        <v>9.4416244801048646E-6</v>
      </c>
      <c r="T186" s="88">
        <f t="shared" si="2"/>
        <v>1.6479024309778488E-3</v>
      </c>
      <c r="U186" s="88">
        <f>R186/'סכום נכסי הקרן'!$C$42</f>
        <v>4.7553481940474145E-5</v>
      </c>
    </row>
    <row r="187" spans="2:21" s="138" customFormat="1">
      <c r="B187" s="86" t="s">
        <v>711</v>
      </c>
      <c r="C187" s="80" t="s">
        <v>712</v>
      </c>
      <c r="D187" s="93" t="s">
        <v>121</v>
      </c>
      <c r="E187" s="93" t="s">
        <v>279</v>
      </c>
      <c r="F187" s="93" t="s">
        <v>574</v>
      </c>
      <c r="G187" s="93" t="s">
        <v>562</v>
      </c>
      <c r="H187" s="80" t="s">
        <v>575</v>
      </c>
      <c r="I187" s="80" t="s">
        <v>161</v>
      </c>
      <c r="J187" s="80"/>
      <c r="K187" s="87">
        <v>2.3099999999999996</v>
      </c>
      <c r="L187" s="93" t="s">
        <v>165</v>
      </c>
      <c r="M187" s="94">
        <v>4.2500000000000003E-2</v>
      </c>
      <c r="N187" s="94">
        <v>0.04</v>
      </c>
      <c r="O187" s="87">
        <v>2256.6899999999996</v>
      </c>
      <c r="P187" s="89">
        <v>101.29</v>
      </c>
      <c r="Q187" s="80"/>
      <c r="R187" s="87">
        <v>2.2858000000000001</v>
      </c>
      <c r="S187" s="88">
        <v>4.5936531704224982E-6</v>
      </c>
      <c r="T187" s="88">
        <f t="shared" si="2"/>
        <v>9.0912884881764382E-4</v>
      </c>
      <c r="U187" s="88">
        <f>R187/'סכום נכסי הקרן'!$C$42</f>
        <v>2.6234709944666016E-5</v>
      </c>
    </row>
    <row r="188" spans="2:21" s="138" customFormat="1">
      <c r="B188" s="86" t="s">
        <v>713</v>
      </c>
      <c r="C188" s="80" t="s">
        <v>714</v>
      </c>
      <c r="D188" s="93" t="s">
        <v>121</v>
      </c>
      <c r="E188" s="93" t="s">
        <v>279</v>
      </c>
      <c r="F188" s="93" t="s">
        <v>574</v>
      </c>
      <c r="G188" s="93" t="s">
        <v>562</v>
      </c>
      <c r="H188" s="80" t="s">
        <v>575</v>
      </c>
      <c r="I188" s="80" t="s">
        <v>161</v>
      </c>
      <c r="J188" s="80"/>
      <c r="K188" s="87">
        <v>2.21</v>
      </c>
      <c r="L188" s="93" t="s">
        <v>165</v>
      </c>
      <c r="M188" s="94">
        <v>3.7000000000000005E-2</v>
      </c>
      <c r="N188" s="94">
        <v>3.9299999999999995E-2</v>
      </c>
      <c r="O188" s="87">
        <v>4999.9999999999991</v>
      </c>
      <c r="P188" s="89">
        <v>100.16</v>
      </c>
      <c r="Q188" s="80"/>
      <c r="R188" s="87">
        <v>5.0079999999999991</v>
      </c>
      <c r="S188" s="88">
        <v>1.5164466984908168E-5</v>
      </c>
      <c r="T188" s="88">
        <f t="shared" si="2"/>
        <v>1.9918266142614225E-3</v>
      </c>
      <c r="U188" s="88">
        <f>R188/'סכום נכסי הקרן'!$C$42</f>
        <v>5.7478094060235967E-5</v>
      </c>
    </row>
    <row r="189" spans="2:21" s="138" customFormat="1">
      <c r="B189" s="86" t="s">
        <v>715</v>
      </c>
      <c r="C189" s="80" t="s">
        <v>716</v>
      </c>
      <c r="D189" s="93" t="s">
        <v>121</v>
      </c>
      <c r="E189" s="93" t="s">
        <v>279</v>
      </c>
      <c r="F189" s="93" t="s">
        <v>717</v>
      </c>
      <c r="G189" s="93" t="s">
        <v>562</v>
      </c>
      <c r="H189" s="80" t="s">
        <v>575</v>
      </c>
      <c r="I189" s="80" t="s">
        <v>283</v>
      </c>
      <c r="J189" s="80"/>
      <c r="K189" s="87">
        <v>1.2000000000000002</v>
      </c>
      <c r="L189" s="93" t="s">
        <v>165</v>
      </c>
      <c r="M189" s="94">
        <v>4.7E-2</v>
      </c>
      <c r="N189" s="94">
        <v>3.1600000000000003E-2</v>
      </c>
      <c r="O189" s="87">
        <v>8999.9999999999982</v>
      </c>
      <c r="P189" s="89">
        <v>102.2</v>
      </c>
      <c r="Q189" s="80"/>
      <c r="R189" s="87">
        <v>9.1979999999999986</v>
      </c>
      <c r="S189" s="88">
        <v>8.1711214410226597E-5</v>
      </c>
      <c r="T189" s="88">
        <f t="shared" si="2"/>
        <v>3.658310942087972E-3</v>
      </c>
      <c r="U189" s="88">
        <f>R189/'סכום נכסי הקרן'!$C$42</f>
        <v>1.0556779336382796E-4</v>
      </c>
    </row>
    <row r="190" spans="2:21" s="138" customFormat="1">
      <c r="B190" s="83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7"/>
      <c r="P190" s="89"/>
      <c r="Q190" s="80"/>
      <c r="R190" s="80"/>
      <c r="S190" s="80"/>
      <c r="T190" s="88"/>
      <c r="U190" s="80"/>
    </row>
    <row r="191" spans="2:21" s="138" customFormat="1">
      <c r="B191" s="99" t="s">
        <v>46</v>
      </c>
      <c r="C191" s="82"/>
      <c r="D191" s="82"/>
      <c r="E191" s="82"/>
      <c r="F191" s="82"/>
      <c r="G191" s="82"/>
      <c r="H191" s="82"/>
      <c r="I191" s="82"/>
      <c r="J191" s="82"/>
      <c r="K191" s="90">
        <v>4.6181870869260004</v>
      </c>
      <c r="L191" s="82"/>
      <c r="M191" s="82"/>
      <c r="N191" s="104">
        <v>5.6097197767568385E-2</v>
      </c>
      <c r="O191" s="90"/>
      <c r="P191" s="92"/>
      <c r="Q191" s="82"/>
      <c r="R191" s="90">
        <v>68.845109999999991</v>
      </c>
      <c r="S191" s="82"/>
      <c r="T191" s="91">
        <f t="shared" ref="T191:T194" si="3">R191/$R$11</f>
        <v>2.7381693761931947E-2</v>
      </c>
      <c r="U191" s="91">
        <f>R191/'סכום נכסי הקרן'!$C$42</f>
        <v>7.9015289699826117E-4</v>
      </c>
    </row>
    <row r="192" spans="2:21" s="138" customFormat="1">
      <c r="B192" s="86" t="s">
        <v>718</v>
      </c>
      <c r="C192" s="80" t="s">
        <v>719</v>
      </c>
      <c r="D192" s="93" t="s">
        <v>121</v>
      </c>
      <c r="E192" s="93" t="s">
        <v>279</v>
      </c>
      <c r="F192" s="93" t="s">
        <v>720</v>
      </c>
      <c r="G192" s="93" t="s">
        <v>378</v>
      </c>
      <c r="H192" s="80" t="s">
        <v>343</v>
      </c>
      <c r="I192" s="80" t="s">
        <v>283</v>
      </c>
      <c r="J192" s="80"/>
      <c r="K192" s="87">
        <v>3.8499999999999992</v>
      </c>
      <c r="L192" s="93" t="s">
        <v>165</v>
      </c>
      <c r="M192" s="94">
        <v>3.49E-2</v>
      </c>
      <c r="N192" s="94">
        <v>4.8999999999999995E-2</v>
      </c>
      <c r="O192" s="87">
        <v>31981.149999999994</v>
      </c>
      <c r="P192" s="89">
        <v>96.99</v>
      </c>
      <c r="Q192" s="80"/>
      <c r="R192" s="87">
        <v>31.018519999999995</v>
      </c>
      <c r="S192" s="88">
        <v>1.465082097021023E-5</v>
      </c>
      <c r="T192" s="88">
        <f t="shared" si="3"/>
        <v>1.233696359245212E-2</v>
      </c>
      <c r="U192" s="88">
        <f>R192/'סכום נכסי הקרן'!$C$42</f>
        <v>3.5600747008173133E-4</v>
      </c>
    </row>
    <row r="193" spans="2:21" s="138" customFormat="1">
      <c r="B193" s="86" t="s">
        <v>721</v>
      </c>
      <c r="C193" s="80" t="s">
        <v>722</v>
      </c>
      <c r="D193" s="93" t="s">
        <v>121</v>
      </c>
      <c r="E193" s="93" t="s">
        <v>279</v>
      </c>
      <c r="F193" s="93" t="s">
        <v>723</v>
      </c>
      <c r="G193" s="93" t="s">
        <v>378</v>
      </c>
      <c r="H193" s="80" t="s">
        <v>501</v>
      </c>
      <c r="I193" s="80" t="s">
        <v>161</v>
      </c>
      <c r="J193" s="80"/>
      <c r="K193" s="87">
        <v>5.5</v>
      </c>
      <c r="L193" s="93" t="s">
        <v>165</v>
      </c>
      <c r="M193" s="94">
        <v>4.6900000000000004E-2</v>
      </c>
      <c r="N193" s="94">
        <v>6.2899999999999998E-2</v>
      </c>
      <c r="O193" s="87">
        <v>33591.999999999993</v>
      </c>
      <c r="P193" s="89">
        <v>98.77</v>
      </c>
      <c r="Q193" s="80"/>
      <c r="R193" s="87">
        <v>33.178809999999991</v>
      </c>
      <c r="S193" s="88">
        <v>1.7341923759963653E-5</v>
      </c>
      <c r="T193" s="88">
        <f t="shared" si="3"/>
        <v>1.3196173479936705E-2</v>
      </c>
      <c r="U193" s="88">
        <f>R193/'סכום נכסי הקרן'!$C$42</f>
        <v>3.8080166972577825E-4</v>
      </c>
    </row>
    <row r="194" spans="2:21" s="138" customFormat="1">
      <c r="B194" s="86" t="s">
        <v>724</v>
      </c>
      <c r="C194" s="80" t="s">
        <v>725</v>
      </c>
      <c r="D194" s="93" t="s">
        <v>121</v>
      </c>
      <c r="E194" s="93" t="s">
        <v>279</v>
      </c>
      <c r="F194" s="93" t="s">
        <v>565</v>
      </c>
      <c r="G194" s="93" t="s">
        <v>418</v>
      </c>
      <c r="H194" s="80" t="s">
        <v>558</v>
      </c>
      <c r="I194" s="80" t="s">
        <v>283</v>
      </c>
      <c r="J194" s="80"/>
      <c r="K194" s="87">
        <v>3.4500000000000006</v>
      </c>
      <c r="L194" s="93" t="s">
        <v>165</v>
      </c>
      <c r="M194" s="94">
        <v>6.7000000000000004E-2</v>
      </c>
      <c r="N194" s="94">
        <v>5.4900000000000011E-2</v>
      </c>
      <c r="O194" s="87">
        <v>4719.9999999999991</v>
      </c>
      <c r="P194" s="89">
        <v>98.47</v>
      </c>
      <c r="Q194" s="80"/>
      <c r="R194" s="87">
        <v>4.6477799999999991</v>
      </c>
      <c r="S194" s="88">
        <v>3.9192989769135017E-6</v>
      </c>
      <c r="T194" s="88">
        <f t="shared" si="3"/>
        <v>1.8485566895431217E-3</v>
      </c>
      <c r="U194" s="88">
        <f>R194/'סכום נכסי הקרן'!$C$42</f>
        <v>5.3343757190751499E-5</v>
      </c>
    </row>
    <row r="195" spans="2:21" s="138" customFormat="1">
      <c r="B195" s="140"/>
    </row>
    <row r="196" spans="2:21" s="138" customFormat="1">
      <c r="B196" s="140"/>
    </row>
    <row r="197" spans="2:21" s="138" customFormat="1">
      <c r="B197" s="140"/>
    </row>
    <row r="198" spans="2:21" s="138" customFormat="1">
      <c r="B198" s="141" t="s">
        <v>248</v>
      </c>
      <c r="C198" s="137"/>
      <c r="D198" s="137"/>
      <c r="E198" s="137"/>
      <c r="F198" s="137"/>
      <c r="G198" s="137"/>
      <c r="H198" s="137"/>
      <c r="I198" s="137"/>
      <c r="J198" s="137"/>
      <c r="K198" s="137"/>
    </row>
    <row r="199" spans="2:21" s="138" customFormat="1">
      <c r="B199" s="141" t="s">
        <v>113</v>
      </c>
      <c r="C199" s="137"/>
      <c r="D199" s="137"/>
      <c r="E199" s="137"/>
      <c r="F199" s="137"/>
      <c r="G199" s="137"/>
      <c r="H199" s="137"/>
      <c r="I199" s="137"/>
      <c r="J199" s="137"/>
      <c r="K199" s="137"/>
    </row>
    <row r="200" spans="2:21" s="138" customFormat="1">
      <c r="B200" s="141" t="s">
        <v>231</v>
      </c>
      <c r="C200" s="137"/>
      <c r="D200" s="137"/>
      <c r="E200" s="137"/>
      <c r="F200" s="137"/>
      <c r="G200" s="137"/>
      <c r="H200" s="137"/>
      <c r="I200" s="137"/>
      <c r="J200" s="137"/>
      <c r="K200" s="137"/>
    </row>
    <row r="201" spans="2:21" s="138" customFormat="1">
      <c r="B201" s="141" t="s">
        <v>239</v>
      </c>
      <c r="C201" s="137"/>
      <c r="D201" s="137"/>
      <c r="E201" s="137"/>
      <c r="F201" s="137"/>
      <c r="G201" s="137"/>
      <c r="H201" s="137"/>
      <c r="I201" s="137"/>
      <c r="J201" s="137"/>
      <c r="K201" s="137"/>
    </row>
    <row r="202" spans="2:21" s="138" customFormat="1">
      <c r="B202" s="161" t="s">
        <v>244</v>
      </c>
      <c r="C202" s="161"/>
      <c r="D202" s="161"/>
      <c r="E202" s="161"/>
      <c r="F202" s="161"/>
      <c r="G202" s="161"/>
      <c r="H202" s="161"/>
      <c r="I202" s="161"/>
      <c r="J202" s="161"/>
      <c r="K202" s="161"/>
    </row>
    <row r="203" spans="2:21" s="138" customFormat="1">
      <c r="B203" s="140"/>
    </row>
    <row r="204" spans="2:21" s="138" customFormat="1">
      <c r="B204" s="140"/>
    </row>
    <row r="205" spans="2:21" s="138" customFormat="1">
      <c r="B205" s="140"/>
    </row>
    <row r="206" spans="2:21" s="138" customFormat="1">
      <c r="B206" s="140"/>
    </row>
    <row r="207" spans="2:21" s="138" customFormat="1">
      <c r="B207" s="140"/>
    </row>
    <row r="208" spans="2:21" s="138" customFormat="1">
      <c r="B208" s="140"/>
    </row>
    <row r="209" spans="2:2" s="138" customFormat="1">
      <c r="B209" s="140"/>
    </row>
    <row r="210" spans="2:2" s="138" customFormat="1">
      <c r="B210" s="140"/>
    </row>
    <row r="211" spans="2:2" s="138" customFormat="1">
      <c r="B211" s="140"/>
    </row>
    <row r="212" spans="2:2" s="138" customFormat="1">
      <c r="B212" s="140"/>
    </row>
    <row r="213" spans="2:2" s="138" customFormat="1">
      <c r="B213" s="140"/>
    </row>
    <row r="214" spans="2:2" s="138" customFormat="1">
      <c r="B214" s="140"/>
    </row>
    <row r="215" spans="2:2" s="138" customFormat="1">
      <c r="B215" s="140"/>
    </row>
    <row r="216" spans="2:2" s="138" customFormat="1">
      <c r="B216" s="140"/>
    </row>
    <row r="217" spans="2:2" s="138" customFormat="1">
      <c r="B217" s="140"/>
    </row>
    <row r="218" spans="2:2" s="138" customFormat="1">
      <c r="B218" s="140"/>
    </row>
    <row r="219" spans="2:2" s="138" customFormat="1">
      <c r="B219" s="140"/>
    </row>
    <row r="220" spans="2:2" s="138" customFormat="1">
      <c r="B220" s="140"/>
    </row>
    <row r="221" spans="2:2" s="138" customFormat="1">
      <c r="B221" s="140"/>
    </row>
    <row r="222" spans="2:2" s="138" customFormat="1">
      <c r="B222" s="140"/>
    </row>
    <row r="223" spans="2:2" s="138" customFormat="1">
      <c r="B223" s="140"/>
    </row>
    <row r="224" spans="2:2" s="138" customFormat="1">
      <c r="B224" s="140"/>
    </row>
    <row r="225" spans="2:2" s="138" customFormat="1">
      <c r="B225" s="140"/>
    </row>
    <row r="226" spans="2:2" s="138" customFormat="1">
      <c r="B226" s="140"/>
    </row>
    <row r="227" spans="2:2" s="138" customFormat="1">
      <c r="B227" s="140"/>
    </row>
    <row r="228" spans="2:2" s="138" customFormat="1">
      <c r="B228" s="140"/>
    </row>
    <row r="229" spans="2:2" s="138" customFormat="1">
      <c r="B229" s="140"/>
    </row>
    <row r="230" spans="2:2" s="138" customFormat="1">
      <c r="B230" s="140"/>
    </row>
    <row r="231" spans="2:2" s="138" customFormat="1">
      <c r="B231" s="140"/>
    </row>
    <row r="232" spans="2:2" s="138" customFormat="1">
      <c r="B232" s="140"/>
    </row>
    <row r="233" spans="2:2" s="138" customFormat="1">
      <c r="B233" s="140"/>
    </row>
    <row r="234" spans="2:2" s="138" customFormat="1">
      <c r="B234" s="140"/>
    </row>
    <row r="235" spans="2:2" s="138" customFormat="1">
      <c r="B235" s="140"/>
    </row>
    <row r="236" spans="2:2" s="138" customFormat="1">
      <c r="B236" s="140"/>
    </row>
    <row r="237" spans="2:2" s="138" customFormat="1">
      <c r="B237" s="140"/>
    </row>
    <row r="238" spans="2:2" s="138" customFormat="1">
      <c r="B238" s="140"/>
    </row>
    <row r="239" spans="2:2" s="138" customFormat="1">
      <c r="B239" s="140"/>
    </row>
    <row r="240" spans="2:2" s="138" customFormat="1">
      <c r="B240" s="140"/>
    </row>
    <row r="241" spans="2:6" s="138" customFormat="1">
      <c r="B241" s="140"/>
    </row>
    <row r="242" spans="2:6" s="138" customFormat="1">
      <c r="B242" s="140"/>
    </row>
    <row r="243" spans="2:6" s="138" customFormat="1">
      <c r="B243" s="140"/>
    </row>
    <row r="244" spans="2:6">
      <c r="C244" s="1"/>
      <c r="D244" s="1"/>
      <c r="E244" s="1"/>
      <c r="F244" s="1"/>
    </row>
    <row r="245" spans="2:6">
      <c r="C245" s="1"/>
      <c r="D245" s="1"/>
      <c r="E245" s="1"/>
      <c r="F245" s="1"/>
    </row>
    <row r="246" spans="2:6">
      <c r="C246" s="1"/>
      <c r="D246" s="1"/>
      <c r="E246" s="1"/>
      <c r="F246" s="1"/>
    </row>
    <row r="247" spans="2:6">
      <c r="C247" s="1"/>
      <c r="D247" s="1"/>
      <c r="E247" s="1"/>
      <c r="F247" s="1"/>
    </row>
    <row r="248" spans="2:6">
      <c r="C248" s="1"/>
      <c r="D248" s="1"/>
      <c r="E248" s="1"/>
      <c r="F248" s="1"/>
    </row>
    <row r="249" spans="2:6">
      <c r="C249" s="1"/>
      <c r="D249" s="1"/>
      <c r="E249" s="1"/>
      <c r="F249" s="1"/>
    </row>
    <row r="250" spans="2:6">
      <c r="C250" s="1"/>
      <c r="D250" s="1"/>
      <c r="E250" s="1"/>
      <c r="F250" s="1"/>
    </row>
    <row r="251" spans="2:6">
      <c r="C251" s="1"/>
      <c r="D251" s="1"/>
      <c r="E251" s="1"/>
      <c r="F251" s="1"/>
    </row>
    <row r="252" spans="2:6">
      <c r="C252" s="1"/>
      <c r="D252" s="1"/>
      <c r="E252" s="1"/>
      <c r="F252" s="1"/>
    </row>
    <row r="253" spans="2:6">
      <c r="C253" s="1"/>
      <c r="D253" s="1"/>
      <c r="E253" s="1"/>
      <c r="F253" s="1"/>
    </row>
    <row r="254" spans="2:6">
      <c r="C254" s="1"/>
      <c r="D254" s="1"/>
      <c r="E254" s="1"/>
      <c r="F254" s="1"/>
    </row>
    <row r="255" spans="2:6">
      <c r="C255" s="1"/>
      <c r="D255" s="1"/>
      <c r="E255" s="1"/>
      <c r="F255" s="1"/>
    </row>
    <row r="256" spans="2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02:K202"/>
  </mergeCells>
  <phoneticPr fontId="4" type="noConversion"/>
  <conditionalFormatting sqref="B12:B194">
    <cfRule type="cellIs" dxfId="12" priority="2" operator="equal">
      <formula>"NR3"</formula>
    </cfRule>
  </conditionalFormatting>
  <conditionalFormatting sqref="B12:B194">
    <cfRule type="containsText" dxfId="11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$BF$7:$BF$24</formula1>
    </dataValidation>
    <dataValidation allowBlank="1" showInputMessage="1" showErrorMessage="1" sqref="H2 B34 Q9 B36 B200 B202"/>
    <dataValidation type="list" allowBlank="1" showInputMessage="1" showErrorMessage="1" sqref="I12:I35 I203:I828 I37:I201">
      <formula1>$BH$7:$BH$10</formula1>
    </dataValidation>
    <dataValidation type="list" allowBlank="1" showInputMessage="1" showErrorMessage="1" sqref="E12:E35 E203:E822 E37:E201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35 G194:G201 G181:G192 G37:G178 G203:G555">
      <formula1>$BF$7:$BF$29</formula1>
    </dataValidation>
    <dataValidation type="list" allowBlank="1" showInputMessage="1" showErrorMessage="1" sqref="G179:G180 G193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7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26.285156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2" bestFit="1" customWidth="1"/>
    <col min="8" max="8" width="9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180</v>
      </c>
      <c r="C1" s="78" t="s" vm="1">
        <v>249</v>
      </c>
    </row>
    <row r="2" spans="2:62">
      <c r="B2" s="57" t="s">
        <v>179</v>
      </c>
      <c r="C2" s="78" t="s">
        <v>250</v>
      </c>
    </row>
    <row r="3" spans="2:62">
      <c r="B3" s="57" t="s">
        <v>181</v>
      </c>
      <c r="C3" s="78" t="s">
        <v>251</v>
      </c>
    </row>
    <row r="4" spans="2:62">
      <c r="B4" s="57" t="s">
        <v>182</v>
      </c>
      <c r="C4" s="78">
        <v>8602</v>
      </c>
    </row>
    <row r="6" spans="2:62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  <c r="BJ6" s="3"/>
    </row>
    <row r="7" spans="2:62" ht="26.25" customHeight="1">
      <c r="B7" s="158" t="s">
        <v>90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F7" s="3"/>
      <c r="BJ7" s="3"/>
    </row>
    <row r="8" spans="2:62" s="3" customFormat="1" ht="78.75">
      <c r="B8" s="23" t="s">
        <v>116</v>
      </c>
      <c r="C8" s="31" t="s">
        <v>44</v>
      </c>
      <c r="D8" s="31" t="s">
        <v>120</v>
      </c>
      <c r="E8" s="31" t="s">
        <v>226</v>
      </c>
      <c r="F8" s="31" t="s">
        <v>118</v>
      </c>
      <c r="G8" s="31" t="s">
        <v>62</v>
      </c>
      <c r="H8" s="31" t="s">
        <v>102</v>
      </c>
      <c r="I8" s="14" t="s">
        <v>233</v>
      </c>
      <c r="J8" s="14" t="s">
        <v>232</v>
      </c>
      <c r="K8" s="31" t="s">
        <v>247</v>
      </c>
      <c r="L8" s="14" t="s">
        <v>61</v>
      </c>
      <c r="M8" s="14" t="s">
        <v>58</v>
      </c>
      <c r="N8" s="14" t="s">
        <v>183</v>
      </c>
      <c r="O8" s="15" t="s">
        <v>185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240</v>
      </c>
      <c r="J9" s="17"/>
      <c r="K9" s="17" t="s">
        <v>236</v>
      </c>
      <c r="L9" s="17" t="s">
        <v>236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23" t="s">
        <v>30</v>
      </c>
      <c r="C11" s="124"/>
      <c r="D11" s="124"/>
      <c r="E11" s="124"/>
      <c r="F11" s="124"/>
      <c r="G11" s="124"/>
      <c r="H11" s="124"/>
      <c r="I11" s="126"/>
      <c r="J11" s="128"/>
      <c r="K11" s="124"/>
      <c r="L11" s="126">
        <v>22.517269999999996</v>
      </c>
      <c r="M11" s="124"/>
      <c r="N11" s="125">
        <f>L11/$L$11</f>
        <v>1</v>
      </c>
      <c r="O11" s="125">
        <f>L11/'סכום נכסי הקרן'!$C$42</f>
        <v>2.5843645428109616E-4</v>
      </c>
      <c r="BF11" s="96"/>
      <c r="BG11" s="3"/>
      <c r="BH11" s="96"/>
      <c r="BJ11" s="96"/>
    </row>
    <row r="12" spans="2:62" s="96" customFormat="1" ht="20.25">
      <c r="B12" s="127" t="s">
        <v>230</v>
      </c>
      <c r="C12" s="124"/>
      <c r="D12" s="124"/>
      <c r="E12" s="124"/>
      <c r="F12" s="124"/>
      <c r="G12" s="124"/>
      <c r="H12" s="124"/>
      <c r="I12" s="126"/>
      <c r="J12" s="128"/>
      <c r="K12" s="124"/>
      <c r="L12" s="126">
        <v>22.517269999999996</v>
      </c>
      <c r="M12" s="124"/>
      <c r="N12" s="125">
        <f t="shared" ref="N12:N20" si="0">L12/$L$11</f>
        <v>1</v>
      </c>
      <c r="O12" s="125">
        <f>L12/'סכום נכסי הקרן'!$C$42</f>
        <v>2.5843645428109616E-4</v>
      </c>
      <c r="BG12" s="4"/>
    </row>
    <row r="13" spans="2:62">
      <c r="B13" s="99" t="s">
        <v>726</v>
      </c>
      <c r="C13" s="82"/>
      <c r="D13" s="82"/>
      <c r="E13" s="82"/>
      <c r="F13" s="82"/>
      <c r="G13" s="82"/>
      <c r="H13" s="82"/>
      <c r="I13" s="90"/>
      <c r="J13" s="92"/>
      <c r="K13" s="82"/>
      <c r="L13" s="90">
        <v>22.484540000000003</v>
      </c>
      <c r="M13" s="82"/>
      <c r="N13" s="91">
        <f t="shared" si="0"/>
        <v>0.99854644901446787</v>
      </c>
      <c r="O13" s="91">
        <f>L13/'סכום נכסי הקרן'!$C$42</f>
        <v>2.5806080371827846E-4</v>
      </c>
    </row>
    <row r="14" spans="2:62">
      <c r="B14" s="86" t="s">
        <v>727</v>
      </c>
      <c r="C14" s="80" t="s">
        <v>728</v>
      </c>
      <c r="D14" s="93" t="s">
        <v>121</v>
      </c>
      <c r="E14" s="93" t="s">
        <v>279</v>
      </c>
      <c r="F14" s="93" t="s">
        <v>729</v>
      </c>
      <c r="G14" s="93" t="s">
        <v>191</v>
      </c>
      <c r="H14" s="93" t="s">
        <v>165</v>
      </c>
      <c r="I14" s="87">
        <v>0.93999999999999984</v>
      </c>
      <c r="J14" s="89">
        <v>19280</v>
      </c>
      <c r="K14" s="80"/>
      <c r="L14" s="87">
        <v>0.18138999999999997</v>
      </c>
      <c r="M14" s="88">
        <v>1.8570759205629054E-8</v>
      </c>
      <c r="N14" s="88">
        <f t="shared" si="0"/>
        <v>8.0555946613421608E-3</v>
      </c>
      <c r="O14" s="88">
        <f>L14/'סכום נכסי הקרן'!$C$42</f>
        <v>2.0818593214029955E-6</v>
      </c>
    </row>
    <row r="15" spans="2:62">
      <c r="B15" s="86" t="s">
        <v>730</v>
      </c>
      <c r="C15" s="80" t="s">
        <v>731</v>
      </c>
      <c r="D15" s="93" t="s">
        <v>121</v>
      </c>
      <c r="E15" s="93" t="s">
        <v>279</v>
      </c>
      <c r="F15" s="93" t="s">
        <v>732</v>
      </c>
      <c r="G15" s="93" t="s">
        <v>331</v>
      </c>
      <c r="H15" s="93" t="s">
        <v>165</v>
      </c>
      <c r="I15" s="87">
        <v>119.99999999999999</v>
      </c>
      <c r="J15" s="89">
        <v>3360</v>
      </c>
      <c r="K15" s="80"/>
      <c r="L15" s="87">
        <v>4.0319999999999991</v>
      </c>
      <c r="M15" s="88">
        <v>7.0252897962776601E-7</v>
      </c>
      <c r="N15" s="88">
        <f t="shared" si="0"/>
        <v>0.17906255953763489</v>
      </c>
      <c r="O15" s="88">
        <f>L15/'סכום נכסי הקרן'!$C$42</f>
        <v>4.6276292981404039E-5</v>
      </c>
    </row>
    <row r="16" spans="2:62" ht="20.25">
      <c r="B16" s="86" t="s">
        <v>733</v>
      </c>
      <c r="C16" s="80" t="s">
        <v>734</v>
      </c>
      <c r="D16" s="93" t="s">
        <v>121</v>
      </c>
      <c r="E16" s="93" t="s">
        <v>279</v>
      </c>
      <c r="F16" s="93" t="s">
        <v>735</v>
      </c>
      <c r="G16" s="93" t="s">
        <v>378</v>
      </c>
      <c r="H16" s="93" t="s">
        <v>165</v>
      </c>
      <c r="I16" s="87">
        <v>0.52999999999999992</v>
      </c>
      <c r="J16" s="89">
        <v>916</v>
      </c>
      <c r="K16" s="80"/>
      <c r="L16" s="87">
        <v>4.8799999999999989E-3</v>
      </c>
      <c r="M16" s="88">
        <v>4.5151931055529781E-10</v>
      </c>
      <c r="N16" s="88">
        <f t="shared" si="0"/>
        <v>2.1672254229753427E-4</v>
      </c>
      <c r="O16" s="88">
        <f>L16/'סכום נכסי הקרן'!$C$42</f>
        <v>5.6009005394159649E-8</v>
      </c>
      <c r="BF16" s="4"/>
    </row>
    <row r="17" spans="2:15">
      <c r="B17" s="86" t="s">
        <v>736</v>
      </c>
      <c r="C17" s="80" t="s">
        <v>737</v>
      </c>
      <c r="D17" s="93" t="s">
        <v>121</v>
      </c>
      <c r="E17" s="93" t="s">
        <v>279</v>
      </c>
      <c r="F17" s="93" t="s">
        <v>738</v>
      </c>
      <c r="G17" s="93" t="s">
        <v>739</v>
      </c>
      <c r="H17" s="93" t="s">
        <v>165</v>
      </c>
      <c r="I17" s="87">
        <v>0.24999999999999997</v>
      </c>
      <c r="J17" s="89">
        <v>8106</v>
      </c>
      <c r="K17" s="80"/>
      <c r="L17" s="87">
        <v>2.0269999999999996E-2</v>
      </c>
      <c r="M17" s="88">
        <v>2.5339879239055181E-9</v>
      </c>
      <c r="N17" s="88">
        <f t="shared" si="0"/>
        <v>9.0019793696127456E-4</v>
      </c>
      <c r="O17" s="88">
        <f>L17/'סכום נכסי הקרן'!$C$42</f>
        <v>2.3264396297942951E-7</v>
      </c>
    </row>
    <row r="18" spans="2:15">
      <c r="B18" s="86" t="s">
        <v>740</v>
      </c>
      <c r="C18" s="80" t="s">
        <v>741</v>
      </c>
      <c r="D18" s="93" t="s">
        <v>121</v>
      </c>
      <c r="E18" s="93" t="s">
        <v>279</v>
      </c>
      <c r="F18" s="93" t="s">
        <v>720</v>
      </c>
      <c r="G18" s="93" t="s">
        <v>378</v>
      </c>
      <c r="H18" s="93" t="s">
        <v>165</v>
      </c>
      <c r="I18" s="87">
        <v>0.35999999999999993</v>
      </c>
      <c r="J18" s="89">
        <v>37.6</v>
      </c>
      <c r="K18" s="80"/>
      <c r="L18" s="87">
        <v>1.4000000000000001E-4</v>
      </c>
      <c r="M18" s="88">
        <v>2.7794323517671599E-11</v>
      </c>
      <c r="N18" s="88">
        <f t="shared" si="0"/>
        <v>6.2174499839456578E-6</v>
      </c>
      <c r="O18" s="88">
        <f>L18/'סכום נכסי הקרן'!$C$42</f>
        <v>1.606815728520974E-9</v>
      </c>
    </row>
    <row r="19" spans="2:15">
      <c r="B19" s="86" t="s">
        <v>742</v>
      </c>
      <c r="C19" s="80" t="s">
        <v>743</v>
      </c>
      <c r="D19" s="93" t="s">
        <v>121</v>
      </c>
      <c r="E19" s="93" t="s">
        <v>279</v>
      </c>
      <c r="F19" s="93" t="s">
        <v>385</v>
      </c>
      <c r="G19" s="93" t="s">
        <v>331</v>
      </c>
      <c r="H19" s="93" t="s">
        <v>165</v>
      </c>
      <c r="I19" s="87">
        <v>0.43999999999999995</v>
      </c>
      <c r="J19" s="89">
        <v>15150</v>
      </c>
      <c r="K19" s="80"/>
      <c r="L19" s="87">
        <v>6.6659999999999997E-2</v>
      </c>
      <c r="M19" s="88">
        <v>9.8941398988207257E-9</v>
      </c>
      <c r="N19" s="88">
        <f t="shared" si="0"/>
        <v>2.9603943994986961E-3</v>
      </c>
      <c r="O19" s="88">
        <f>L19/'סכום נכסי הקרן'!$C$42</f>
        <v>7.6507383188005795E-7</v>
      </c>
    </row>
    <row r="20" spans="2:15">
      <c r="B20" s="86" t="s">
        <v>744</v>
      </c>
      <c r="C20" s="80" t="s">
        <v>745</v>
      </c>
      <c r="D20" s="93" t="s">
        <v>121</v>
      </c>
      <c r="E20" s="93" t="s">
        <v>279</v>
      </c>
      <c r="F20" s="93" t="s">
        <v>622</v>
      </c>
      <c r="G20" s="93" t="s">
        <v>623</v>
      </c>
      <c r="H20" s="93" t="s">
        <v>165</v>
      </c>
      <c r="I20" s="87">
        <v>246.99999999999997</v>
      </c>
      <c r="J20" s="89">
        <v>7360</v>
      </c>
      <c r="K20" s="80"/>
      <c r="L20" s="87">
        <v>18.179199999999998</v>
      </c>
      <c r="M20" s="88">
        <v>2.1522785148779822E-6</v>
      </c>
      <c r="N20" s="88">
        <f t="shared" si="0"/>
        <v>0.80734476248674913</v>
      </c>
      <c r="O20" s="88">
        <f>L20/'סכום נכסי הקרן'!$C$42</f>
        <v>2.0864731779948918E-4</v>
      </c>
    </row>
    <row r="21" spans="2:15">
      <c r="B21" s="83"/>
      <c r="C21" s="80"/>
      <c r="D21" s="80"/>
      <c r="E21" s="80"/>
      <c r="F21" s="80"/>
      <c r="G21" s="80"/>
      <c r="H21" s="80"/>
      <c r="I21" s="87"/>
      <c r="J21" s="89"/>
      <c r="K21" s="80"/>
      <c r="L21" s="80"/>
      <c r="M21" s="80"/>
      <c r="N21" s="88"/>
      <c r="O21" s="80"/>
    </row>
    <row r="22" spans="2:15">
      <c r="B22" s="99" t="s">
        <v>746</v>
      </c>
      <c r="C22" s="82"/>
      <c r="D22" s="82"/>
      <c r="E22" s="82"/>
      <c r="F22" s="82"/>
      <c r="G22" s="82"/>
      <c r="H22" s="82"/>
      <c r="I22" s="90"/>
      <c r="J22" s="92"/>
      <c r="K22" s="82"/>
      <c r="L22" s="90">
        <v>1.8059999999999996E-2</v>
      </c>
      <c r="M22" s="82"/>
      <c r="N22" s="91">
        <f t="shared" ref="N22:N24" si="1">L22/$L$11</f>
        <v>8.0205104792898958E-4</v>
      </c>
      <c r="O22" s="91">
        <f>L22/'סכום נכסי הקרן'!$C$42</f>
        <v>2.0727922897920558E-7</v>
      </c>
    </row>
    <row r="23" spans="2:15">
      <c r="B23" s="86" t="s">
        <v>747</v>
      </c>
      <c r="C23" s="80" t="s">
        <v>748</v>
      </c>
      <c r="D23" s="93" t="s">
        <v>121</v>
      </c>
      <c r="E23" s="93" t="s">
        <v>279</v>
      </c>
      <c r="F23" s="93" t="s">
        <v>749</v>
      </c>
      <c r="G23" s="93" t="s">
        <v>378</v>
      </c>
      <c r="H23" s="93" t="s">
        <v>165</v>
      </c>
      <c r="I23" s="87">
        <v>0.74999999999999989</v>
      </c>
      <c r="J23" s="89">
        <v>2143</v>
      </c>
      <c r="K23" s="80"/>
      <c r="L23" s="87">
        <v>1.6069999999999997E-2</v>
      </c>
      <c r="M23" s="88">
        <v>7.6499743037363127E-9</v>
      </c>
      <c r="N23" s="88">
        <f t="shared" si="1"/>
        <v>7.136744374429049E-4</v>
      </c>
      <c r="O23" s="88">
        <f>L23/'סכום נכסי הקרן'!$C$42</f>
        <v>1.8443949112380033E-7</v>
      </c>
    </row>
    <row r="24" spans="2:15">
      <c r="B24" s="86" t="s">
        <v>750</v>
      </c>
      <c r="C24" s="80" t="s">
        <v>751</v>
      </c>
      <c r="D24" s="93" t="s">
        <v>121</v>
      </c>
      <c r="E24" s="93" t="s">
        <v>279</v>
      </c>
      <c r="F24" s="93" t="s">
        <v>752</v>
      </c>
      <c r="G24" s="93" t="s">
        <v>378</v>
      </c>
      <c r="H24" s="93" t="s">
        <v>165</v>
      </c>
      <c r="I24" s="87">
        <v>0.87999999999999989</v>
      </c>
      <c r="J24" s="89">
        <v>227.5</v>
      </c>
      <c r="K24" s="80"/>
      <c r="L24" s="87">
        <v>1.9899999999999996E-3</v>
      </c>
      <c r="M24" s="88">
        <v>8.4252013297119943E-10</v>
      </c>
      <c r="N24" s="88">
        <f t="shared" si="1"/>
        <v>8.8376610486084681E-5</v>
      </c>
      <c r="O24" s="88">
        <f>L24/'סכום נכסי הקרן'!$C$42</f>
        <v>2.2839737855405266E-8</v>
      </c>
    </row>
    <row r="25" spans="2:15">
      <c r="B25" s="83"/>
      <c r="C25" s="80"/>
      <c r="D25" s="80"/>
      <c r="E25" s="80"/>
      <c r="F25" s="80"/>
      <c r="G25" s="80"/>
      <c r="H25" s="80"/>
      <c r="I25" s="87"/>
      <c r="J25" s="89"/>
      <c r="K25" s="80"/>
      <c r="L25" s="80"/>
      <c r="M25" s="80"/>
      <c r="N25" s="88"/>
      <c r="O25" s="80"/>
    </row>
    <row r="26" spans="2:15">
      <c r="B26" s="99" t="s">
        <v>29</v>
      </c>
      <c r="C26" s="82"/>
      <c r="D26" s="82"/>
      <c r="E26" s="82"/>
      <c r="F26" s="82"/>
      <c r="G26" s="82"/>
      <c r="H26" s="82"/>
      <c r="I26" s="90"/>
      <c r="J26" s="92"/>
      <c r="K26" s="82"/>
      <c r="L26" s="90">
        <v>1.4670000000000001E-2</v>
      </c>
      <c r="M26" s="82"/>
      <c r="N26" s="91">
        <f t="shared" ref="N26:N32" si="2">L26/$L$11</f>
        <v>6.5149993760344849E-4</v>
      </c>
      <c r="O26" s="91">
        <f>L26/'סכום נכסי הקרן'!$C$42</f>
        <v>1.6837133383859063E-7</v>
      </c>
    </row>
    <row r="27" spans="2:15">
      <c r="B27" s="86" t="s">
        <v>753</v>
      </c>
      <c r="C27" s="80" t="s">
        <v>754</v>
      </c>
      <c r="D27" s="93" t="s">
        <v>121</v>
      </c>
      <c r="E27" s="93" t="s">
        <v>279</v>
      </c>
      <c r="F27" s="93" t="s">
        <v>755</v>
      </c>
      <c r="G27" s="93" t="s">
        <v>756</v>
      </c>
      <c r="H27" s="93" t="s">
        <v>165</v>
      </c>
      <c r="I27" s="87">
        <v>0.49999999999999994</v>
      </c>
      <c r="J27" s="89">
        <v>1047</v>
      </c>
      <c r="K27" s="80"/>
      <c r="L27" s="87">
        <v>5.2399999999999999E-3</v>
      </c>
      <c r="M27" s="88">
        <v>1.9414236001083623E-8</v>
      </c>
      <c r="N27" s="88">
        <f t="shared" si="2"/>
        <v>2.3271027082768031E-4</v>
      </c>
      <c r="O27" s="88">
        <f>L27/'סכום נכסי הקרן'!$C$42</f>
        <v>6.0140817267499298E-8</v>
      </c>
    </row>
    <row r="28" spans="2:15">
      <c r="B28" s="86" t="s">
        <v>757</v>
      </c>
      <c r="C28" s="80" t="s">
        <v>758</v>
      </c>
      <c r="D28" s="93" t="s">
        <v>121</v>
      </c>
      <c r="E28" s="93" t="s">
        <v>279</v>
      </c>
      <c r="F28" s="93" t="s">
        <v>759</v>
      </c>
      <c r="G28" s="93" t="s">
        <v>760</v>
      </c>
      <c r="H28" s="93" t="s">
        <v>165</v>
      </c>
      <c r="I28" s="87">
        <v>0.29999999999999993</v>
      </c>
      <c r="J28" s="89">
        <v>76</v>
      </c>
      <c r="K28" s="80"/>
      <c r="L28" s="87">
        <v>2.2999999999999995E-4</v>
      </c>
      <c r="M28" s="88">
        <v>2.9553666927375975E-9</v>
      </c>
      <c r="N28" s="88">
        <f t="shared" si="2"/>
        <v>1.0214382116482149E-5</v>
      </c>
      <c r="O28" s="88">
        <f>L28/'סכום נכסי הקרן'!$C$42</f>
        <v>2.6397686968558851E-9</v>
      </c>
    </row>
    <row r="29" spans="2:15">
      <c r="B29" s="86" t="s">
        <v>761</v>
      </c>
      <c r="C29" s="80" t="s">
        <v>762</v>
      </c>
      <c r="D29" s="93" t="s">
        <v>121</v>
      </c>
      <c r="E29" s="93" t="s">
        <v>279</v>
      </c>
      <c r="F29" s="93" t="s">
        <v>763</v>
      </c>
      <c r="G29" s="93" t="s">
        <v>760</v>
      </c>
      <c r="H29" s="93" t="s">
        <v>165</v>
      </c>
      <c r="I29" s="87">
        <v>0.49999999999999994</v>
      </c>
      <c r="J29" s="89">
        <v>111.9</v>
      </c>
      <c r="K29" s="80"/>
      <c r="L29" s="87">
        <v>5.6000000000000006E-4</v>
      </c>
      <c r="M29" s="88">
        <v>1.7438427893080699E-9</v>
      </c>
      <c r="N29" s="88">
        <f t="shared" si="2"/>
        <v>2.4869799935782631E-5</v>
      </c>
      <c r="O29" s="88">
        <f>L29/'סכום נכסי הקרן'!$C$42</f>
        <v>6.4272629140838961E-9</v>
      </c>
    </row>
    <row r="30" spans="2:15">
      <c r="B30" s="86" t="s">
        <v>764</v>
      </c>
      <c r="C30" s="80" t="s">
        <v>765</v>
      </c>
      <c r="D30" s="93" t="s">
        <v>121</v>
      </c>
      <c r="E30" s="93" t="s">
        <v>279</v>
      </c>
      <c r="F30" s="93" t="s">
        <v>766</v>
      </c>
      <c r="G30" s="93" t="s">
        <v>418</v>
      </c>
      <c r="H30" s="93" t="s">
        <v>165</v>
      </c>
      <c r="I30" s="87">
        <v>0.55000000000000004</v>
      </c>
      <c r="J30" s="89">
        <v>721.9</v>
      </c>
      <c r="K30" s="80"/>
      <c r="L30" s="87">
        <v>3.9999999999999992E-3</v>
      </c>
      <c r="M30" s="88">
        <v>1.6066914081563486E-8</v>
      </c>
      <c r="N30" s="88">
        <f t="shared" si="2"/>
        <v>1.7764142811273301E-4</v>
      </c>
      <c r="O30" s="88">
        <f>L30/'סכום נכסי הקרן'!$C$42</f>
        <v>4.5909020814884961E-8</v>
      </c>
    </row>
    <row r="31" spans="2:15">
      <c r="B31" s="86" t="s">
        <v>767</v>
      </c>
      <c r="C31" s="80" t="s">
        <v>768</v>
      </c>
      <c r="D31" s="93" t="s">
        <v>121</v>
      </c>
      <c r="E31" s="93" t="s">
        <v>279</v>
      </c>
      <c r="F31" s="93" t="s">
        <v>769</v>
      </c>
      <c r="G31" s="93" t="s">
        <v>756</v>
      </c>
      <c r="H31" s="93" t="s">
        <v>165</v>
      </c>
      <c r="I31" s="87">
        <v>0.2</v>
      </c>
      <c r="J31" s="89">
        <v>9.3000000000000007</v>
      </c>
      <c r="K31" s="80"/>
      <c r="L31" s="87">
        <v>1.9999999999999998E-5</v>
      </c>
      <c r="M31" s="88">
        <v>1.0428301609675094E-9</v>
      </c>
      <c r="N31" s="88">
        <f t="shared" si="2"/>
        <v>8.8820714056366515E-7</v>
      </c>
      <c r="O31" s="88">
        <f>L31/'סכום נכסי הקרן'!$C$42</f>
        <v>2.2954510407442482E-10</v>
      </c>
    </row>
    <row r="32" spans="2:15">
      <c r="B32" s="86" t="s">
        <v>770</v>
      </c>
      <c r="C32" s="80" t="s">
        <v>771</v>
      </c>
      <c r="D32" s="93" t="s">
        <v>121</v>
      </c>
      <c r="E32" s="93" t="s">
        <v>279</v>
      </c>
      <c r="F32" s="93" t="s">
        <v>772</v>
      </c>
      <c r="G32" s="93" t="s">
        <v>760</v>
      </c>
      <c r="H32" s="93" t="s">
        <v>165</v>
      </c>
      <c r="I32" s="87">
        <v>0.78999999999999981</v>
      </c>
      <c r="J32" s="89">
        <v>585</v>
      </c>
      <c r="K32" s="80"/>
      <c r="L32" s="87">
        <v>4.6199999999999991E-3</v>
      </c>
      <c r="M32" s="88">
        <v>4.3592315833501622E-7</v>
      </c>
      <c r="N32" s="88">
        <f t="shared" si="2"/>
        <v>2.0517584947020665E-4</v>
      </c>
      <c r="O32" s="88">
        <f>L32/'סכום נכסי הקרן'!$C$42</f>
        <v>5.3024919041192123E-8</v>
      </c>
    </row>
    <row r="33" spans="2:15">
      <c r="B33" s="83"/>
      <c r="C33" s="80"/>
      <c r="D33" s="80"/>
      <c r="E33" s="80"/>
      <c r="F33" s="80"/>
      <c r="G33" s="80"/>
      <c r="H33" s="80"/>
      <c r="I33" s="87"/>
      <c r="J33" s="89"/>
      <c r="K33" s="80"/>
      <c r="L33" s="80"/>
      <c r="M33" s="80"/>
      <c r="N33" s="88"/>
      <c r="O33" s="80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95" t="s">
        <v>248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95" t="s">
        <v>113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95" t="s">
        <v>231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95" t="s">
        <v>239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95" t="s">
        <v>245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</row>
    <row r="127" spans="2:1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</row>
    <row r="128" spans="2:15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</row>
    <row r="129" spans="2:15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</row>
    <row r="130" spans="2:1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2:15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</row>
    <row r="132" spans="2:15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</row>
    <row r="133" spans="2:15">
      <c r="E133" s="1"/>
      <c r="F133" s="1"/>
      <c r="G133" s="1"/>
    </row>
    <row r="134" spans="2:15">
      <c r="E134" s="1"/>
      <c r="F134" s="1"/>
      <c r="G134" s="1"/>
    </row>
    <row r="135" spans="2:15">
      <c r="E135" s="1"/>
      <c r="F135" s="1"/>
      <c r="G135" s="1"/>
    </row>
    <row r="136" spans="2:15">
      <c r="E136" s="1"/>
      <c r="F136" s="1"/>
      <c r="G136" s="1"/>
    </row>
    <row r="137" spans="2:15">
      <c r="E137" s="1"/>
      <c r="F137" s="1"/>
      <c r="G137" s="1"/>
    </row>
    <row r="138" spans="2:15">
      <c r="E138" s="1"/>
      <c r="F138" s="1"/>
      <c r="G138" s="1"/>
    </row>
    <row r="139" spans="2:15">
      <c r="E139" s="1"/>
      <c r="F139" s="1"/>
      <c r="G139" s="1"/>
    </row>
    <row r="140" spans="2:15">
      <c r="E140" s="1"/>
      <c r="F140" s="1"/>
      <c r="G140" s="1"/>
    </row>
    <row r="141" spans="2:15">
      <c r="E141" s="1"/>
      <c r="F141" s="1"/>
      <c r="G141" s="1"/>
    </row>
    <row r="142" spans="2:15">
      <c r="E142" s="1"/>
      <c r="F142" s="1"/>
      <c r="G142" s="1"/>
    </row>
    <row r="143" spans="2:15">
      <c r="E143" s="1"/>
      <c r="F143" s="1"/>
      <c r="G143" s="1"/>
    </row>
    <row r="144" spans="2:15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40 B38 C36:I3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37:G363 G12:G35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4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180</v>
      </c>
      <c r="C1" s="78" t="s" vm="1">
        <v>249</v>
      </c>
    </row>
    <row r="2" spans="2:63">
      <c r="B2" s="57" t="s">
        <v>179</v>
      </c>
      <c r="C2" s="78" t="s">
        <v>250</v>
      </c>
    </row>
    <row r="3" spans="2:63">
      <c r="B3" s="57" t="s">
        <v>181</v>
      </c>
      <c r="C3" s="78" t="s">
        <v>251</v>
      </c>
    </row>
    <row r="4" spans="2:63">
      <c r="B4" s="57" t="s">
        <v>182</v>
      </c>
      <c r="C4" s="78">
        <v>8602</v>
      </c>
    </row>
    <row r="6" spans="2:63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60"/>
      <c r="BK6" s="3"/>
    </row>
    <row r="7" spans="2:63" ht="26.25" customHeight="1">
      <c r="B7" s="158" t="s">
        <v>91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BH7" s="3"/>
      <c r="BK7" s="3"/>
    </row>
    <row r="8" spans="2:63" s="3" customFormat="1" ht="74.25" customHeight="1">
      <c r="B8" s="23" t="s">
        <v>116</v>
      </c>
      <c r="C8" s="31" t="s">
        <v>44</v>
      </c>
      <c r="D8" s="31" t="s">
        <v>120</v>
      </c>
      <c r="E8" s="31" t="s">
        <v>118</v>
      </c>
      <c r="F8" s="31" t="s">
        <v>62</v>
      </c>
      <c r="G8" s="31" t="s">
        <v>102</v>
      </c>
      <c r="H8" s="31" t="s">
        <v>233</v>
      </c>
      <c r="I8" s="31" t="s">
        <v>232</v>
      </c>
      <c r="J8" s="31" t="s">
        <v>247</v>
      </c>
      <c r="K8" s="31" t="s">
        <v>61</v>
      </c>
      <c r="L8" s="31" t="s">
        <v>58</v>
      </c>
      <c r="M8" s="31" t="s">
        <v>183</v>
      </c>
      <c r="N8" s="15" t="s">
        <v>185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240</v>
      </c>
      <c r="I9" s="33"/>
      <c r="J9" s="17" t="s">
        <v>236</v>
      </c>
      <c r="K9" s="33" t="s">
        <v>236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31" t="s">
        <v>31</v>
      </c>
      <c r="C11" s="82"/>
      <c r="D11" s="82"/>
      <c r="E11" s="82"/>
      <c r="F11" s="82"/>
      <c r="G11" s="82"/>
      <c r="H11" s="90"/>
      <c r="I11" s="92"/>
      <c r="J11" s="90">
        <v>2.5548799999999998</v>
      </c>
      <c r="K11" s="90">
        <v>2207.9135199998996</v>
      </c>
      <c r="L11" s="82"/>
      <c r="M11" s="91">
        <f>K11/$K$11</f>
        <v>1</v>
      </c>
      <c r="N11" s="91">
        <f>K11/'סכום נכסי הקרן'!$C$42</f>
        <v>2.534078693678533E-2</v>
      </c>
      <c r="O11" s="5"/>
      <c r="BH11" s="96"/>
      <c r="BI11" s="3"/>
      <c r="BK11" s="96"/>
    </row>
    <row r="12" spans="2:63" s="96" customFormat="1" ht="20.25">
      <c r="B12" s="81" t="s">
        <v>230</v>
      </c>
      <c r="C12" s="82"/>
      <c r="D12" s="82"/>
      <c r="E12" s="82"/>
      <c r="F12" s="82"/>
      <c r="G12" s="82"/>
      <c r="H12" s="90"/>
      <c r="I12" s="92"/>
      <c r="J12" s="82"/>
      <c r="K12" s="90">
        <v>888.56679999999983</v>
      </c>
      <c r="L12" s="82"/>
      <c r="M12" s="91">
        <f t="shared" ref="M12:M15" si="0">K12/$K$11</f>
        <v>0.4024463784252022</v>
      </c>
      <c r="N12" s="91">
        <f>K12/'סכום נכסי הקרן'!$C$42</f>
        <v>1.0198307929153929E-2</v>
      </c>
      <c r="BI12" s="4"/>
    </row>
    <row r="13" spans="2:63">
      <c r="B13" s="99" t="s">
        <v>64</v>
      </c>
      <c r="C13" s="82"/>
      <c r="D13" s="82"/>
      <c r="E13" s="82"/>
      <c r="F13" s="82"/>
      <c r="G13" s="82"/>
      <c r="H13" s="90"/>
      <c r="I13" s="92"/>
      <c r="J13" s="82"/>
      <c r="K13" s="90">
        <v>888.56679999999983</v>
      </c>
      <c r="L13" s="82"/>
      <c r="M13" s="91">
        <f t="shared" si="0"/>
        <v>0.4024463784252022</v>
      </c>
      <c r="N13" s="91">
        <f>K13/'סכום נכסי הקרן'!$C$42</f>
        <v>1.0198307929153929E-2</v>
      </c>
    </row>
    <row r="14" spans="2:63">
      <c r="B14" s="86" t="s">
        <v>773</v>
      </c>
      <c r="C14" s="80" t="s">
        <v>774</v>
      </c>
      <c r="D14" s="93" t="s">
        <v>121</v>
      </c>
      <c r="E14" s="93" t="s">
        <v>775</v>
      </c>
      <c r="F14" s="93" t="s">
        <v>776</v>
      </c>
      <c r="G14" s="93" t="s">
        <v>165</v>
      </c>
      <c r="H14" s="87">
        <v>32579.999999999996</v>
      </c>
      <c r="I14" s="89">
        <v>1356</v>
      </c>
      <c r="J14" s="80"/>
      <c r="K14" s="87">
        <v>441.7847999999999</v>
      </c>
      <c r="L14" s="88">
        <v>1.5779403054139783E-4</v>
      </c>
      <c r="M14" s="88">
        <f t="shared" si="0"/>
        <v>0.20009153257054199</v>
      </c>
      <c r="N14" s="88">
        <f>K14/'סכום נכסי הקרן'!$C$42</f>
        <v>5.0704768947249469E-3</v>
      </c>
    </row>
    <row r="15" spans="2:63">
      <c r="B15" s="86" t="s">
        <v>777</v>
      </c>
      <c r="C15" s="80" t="s">
        <v>778</v>
      </c>
      <c r="D15" s="93" t="s">
        <v>121</v>
      </c>
      <c r="E15" s="93" t="s">
        <v>779</v>
      </c>
      <c r="F15" s="93" t="s">
        <v>776</v>
      </c>
      <c r="G15" s="93" t="s">
        <v>165</v>
      </c>
      <c r="H15" s="87">
        <v>3289.9999999999995</v>
      </c>
      <c r="I15" s="89">
        <v>13580</v>
      </c>
      <c r="J15" s="80"/>
      <c r="K15" s="87">
        <v>446.78199999999993</v>
      </c>
      <c r="L15" s="88">
        <v>3.2048329114091247E-5</v>
      </c>
      <c r="M15" s="88">
        <f t="shared" si="0"/>
        <v>0.20235484585466021</v>
      </c>
      <c r="N15" s="88">
        <f>K15/'סכום נכסי הקרן'!$C$42</f>
        <v>5.1278310344289833E-3</v>
      </c>
    </row>
    <row r="16" spans="2:63" ht="20.25">
      <c r="B16" s="83"/>
      <c r="C16" s="80"/>
      <c r="D16" s="80"/>
      <c r="E16" s="80"/>
      <c r="F16" s="80"/>
      <c r="G16" s="80"/>
      <c r="H16" s="87"/>
      <c r="I16" s="89"/>
      <c r="J16" s="80"/>
      <c r="K16" s="80"/>
      <c r="L16" s="80"/>
      <c r="M16" s="88"/>
      <c r="N16" s="80"/>
      <c r="BH16" s="4"/>
    </row>
    <row r="17" spans="2:14" s="96" customFormat="1">
      <c r="B17" s="81" t="s">
        <v>229</v>
      </c>
      <c r="C17" s="82"/>
      <c r="D17" s="82"/>
      <c r="E17" s="82"/>
      <c r="F17" s="82"/>
      <c r="G17" s="82"/>
      <c r="H17" s="90"/>
      <c r="I17" s="92"/>
      <c r="J17" s="90">
        <v>2.5548799999999998</v>
      </c>
      <c r="K17" s="90">
        <v>1319.3467199999</v>
      </c>
      <c r="L17" s="82"/>
      <c r="M17" s="91">
        <f t="shared" ref="M17:M28" si="1">K17/$K$11</f>
        <v>0.59755362157479786</v>
      </c>
      <c r="N17" s="91">
        <f>K17/'סכום נכסי הקרן'!$C$42</f>
        <v>1.5142479007631405E-2</v>
      </c>
    </row>
    <row r="18" spans="2:14">
      <c r="B18" s="99" t="s">
        <v>65</v>
      </c>
      <c r="C18" s="82"/>
      <c r="D18" s="82"/>
      <c r="E18" s="82"/>
      <c r="F18" s="82"/>
      <c r="G18" s="82"/>
      <c r="H18" s="90"/>
      <c r="I18" s="92"/>
      <c r="J18" s="90">
        <v>2.5548799999999998</v>
      </c>
      <c r="K18" s="90">
        <v>1319.3467199999</v>
      </c>
      <c r="L18" s="82"/>
      <c r="M18" s="91">
        <f t="shared" si="1"/>
        <v>0.59755362157479786</v>
      </c>
      <c r="N18" s="91">
        <f>K18/'סכום נכסי הקרן'!$C$42</f>
        <v>1.5142479007631405E-2</v>
      </c>
    </row>
    <row r="19" spans="2:14">
      <c r="B19" s="86" t="s">
        <v>780</v>
      </c>
      <c r="C19" s="80" t="s">
        <v>781</v>
      </c>
      <c r="D19" s="93" t="s">
        <v>28</v>
      </c>
      <c r="E19" s="93"/>
      <c r="F19" s="93" t="s">
        <v>776</v>
      </c>
      <c r="G19" s="93" t="s">
        <v>174</v>
      </c>
      <c r="H19" s="87">
        <v>69.999999999999986</v>
      </c>
      <c r="I19" s="89">
        <f>2311000/100</f>
        <v>23110</v>
      </c>
      <c r="J19" s="80"/>
      <c r="K19" s="87">
        <v>53.327480000000001</v>
      </c>
      <c r="L19" s="88">
        <v>6.2838080656069762E-7</v>
      </c>
      <c r="M19" s="88">
        <f t="shared" si="1"/>
        <v>2.415288439377029E-2</v>
      </c>
      <c r="N19" s="88">
        <f>K19/'סכום נכסי הקרן'!$C$42</f>
        <v>6.1205309733134046E-4</v>
      </c>
    </row>
    <row r="20" spans="2:14">
      <c r="B20" s="86" t="s">
        <v>782</v>
      </c>
      <c r="C20" s="80" t="s">
        <v>783</v>
      </c>
      <c r="D20" s="93" t="s">
        <v>28</v>
      </c>
      <c r="E20" s="93"/>
      <c r="F20" s="93" t="s">
        <v>776</v>
      </c>
      <c r="G20" s="93" t="s">
        <v>173</v>
      </c>
      <c r="H20" s="87">
        <v>190.99999999999997</v>
      </c>
      <c r="I20" s="89">
        <v>3416</v>
      </c>
      <c r="J20" s="80"/>
      <c r="K20" s="87">
        <v>18.014309999999998</v>
      </c>
      <c r="L20" s="88">
        <v>3.4395280103185835E-6</v>
      </c>
      <c r="M20" s="88">
        <f t="shared" si="1"/>
        <v>8.1589744511373873E-3</v>
      </c>
      <c r="N20" s="88">
        <f>K20/'סכום נכסי הקרן'!$C$42</f>
        <v>2.0675483318894757E-4</v>
      </c>
    </row>
    <row r="21" spans="2:14">
      <c r="B21" s="86" t="s">
        <v>784</v>
      </c>
      <c r="C21" s="80" t="s">
        <v>785</v>
      </c>
      <c r="D21" s="93" t="s">
        <v>786</v>
      </c>
      <c r="E21" s="93"/>
      <c r="F21" s="93" t="s">
        <v>776</v>
      </c>
      <c r="G21" s="93" t="s">
        <v>164</v>
      </c>
      <c r="H21" s="87">
        <v>387.99999999999994</v>
      </c>
      <c r="I21" s="89">
        <v>2561</v>
      </c>
      <c r="J21" s="80"/>
      <c r="K21" s="87">
        <v>36.268879999999989</v>
      </c>
      <c r="L21" s="88">
        <v>2.6758620689655167E-5</v>
      </c>
      <c r="M21" s="88">
        <f t="shared" si="1"/>
        <v>1.6426766570097201E-2</v>
      </c>
      <c r="N21" s="88">
        <f>K21/'סכום נכסי הקרן'!$C$42</f>
        <v>4.1626719171314113E-4</v>
      </c>
    </row>
    <row r="22" spans="2:14">
      <c r="B22" s="86" t="s">
        <v>787</v>
      </c>
      <c r="C22" s="80" t="s">
        <v>788</v>
      </c>
      <c r="D22" s="93" t="s">
        <v>786</v>
      </c>
      <c r="E22" s="93"/>
      <c r="F22" s="93" t="s">
        <v>776</v>
      </c>
      <c r="G22" s="93" t="s">
        <v>164</v>
      </c>
      <c r="H22" s="87">
        <v>583.99999999999989</v>
      </c>
      <c r="I22" s="89">
        <v>3225</v>
      </c>
      <c r="J22" s="80"/>
      <c r="K22" s="87">
        <v>68.744100000000003</v>
      </c>
      <c r="L22" s="88">
        <v>1.8422712933753941E-5</v>
      </c>
      <c r="M22" s="88">
        <f t="shared" si="1"/>
        <v>3.1135322727677817E-2</v>
      </c>
      <c r="N22" s="88">
        <f>K22/'סכום נכסי הקרן'!$C$42</f>
        <v>7.8899357945013348E-4</v>
      </c>
    </row>
    <row r="23" spans="2:14">
      <c r="B23" s="86" t="s">
        <v>789</v>
      </c>
      <c r="C23" s="80" t="s">
        <v>790</v>
      </c>
      <c r="D23" s="93" t="s">
        <v>124</v>
      </c>
      <c r="E23" s="93"/>
      <c r="F23" s="93" t="s">
        <v>776</v>
      </c>
      <c r="G23" s="93" t="s">
        <v>164</v>
      </c>
      <c r="H23" s="87">
        <v>115.99999999999999</v>
      </c>
      <c r="I23" s="89">
        <v>48654</v>
      </c>
      <c r="J23" s="80"/>
      <c r="K23" s="87">
        <v>206.00103999999996</v>
      </c>
      <c r="L23" s="88">
        <v>1.9712583731748438E-5</v>
      </c>
      <c r="M23" s="88">
        <f t="shared" si="1"/>
        <v>9.330122676182051E-2</v>
      </c>
      <c r="N23" s="88">
        <f>K23/'סכום נכסי הקרן'!$C$42</f>
        <v>2.364326508311987E-3</v>
      </c>
    </row>
    <row r="24" spans="2:14">
      <c r="B24" s="86" t="s">
        <v>791</v>
      </c>
      <c r="C24" s="80" t="s">
        <v>792</v>
      </c>
      <c r="D24" s="93" t="s">
        <v>28</v>
      </c>
      <c r="E24" s="93"/>
      <c r="F24" s="93" t="s">
        <v>776</v>
      </c>
      <c r="G24" s="93" t="s">
        <v>166</v>
      </c>
      <c r="H24" s="87">
        <v>328.99999999999994</v>
      </c>
      <c r="I24" s="89">
        <v>7828</v>
      </c>
      <c r="J24" s="80"/>
      <c r="K24" s="87">
        <v>109.58635999989997</v>
      </c>
      <c r="L24" s="88">
        <v>6.9605529175506632E-5</v>
      </c>
      <c r="M24" s="88">
        <f t="shared" si="1"/>
        <v>4.963344759984302E-2</v>
      </c>
      <c r="N24" s="88">
        <f>K24/'סכום נכסי הקרן'!$C$42</f>
        <v>1.2577506205657212E-3</v>
      </c>
    </row>
    <row r="25" spans="2:14">
      <c r="B25" s="86" t="s">
        <v>793</v>
      </c>
      <c r="C25" s="80" t="s">
        <v>794</v>
      </c>
      <c r="D25" s="93" t="s">
        <v>136</v>
      </c>
      <c r="E25" s="93"/>
      <c r="F25" s="93" t="s">
        <v>776</v>
      </c>
      <c r="G25" s="93" t="s">
        <v>168</v>
      </c>
      <c r="H25" s="87">
        <v>51.999999999999993</v>
      </c>
      <c r="I25" s="89">
        <v>7976</v>
      </c>
      <c r="J25" s="80"/>
      <c r="K25" s="87">
        <v>11.193739999999998</v>
      </c>
      <c r="L25" s="88">
        <v>1.4776195480882471E-6</v>
      </c>
      <c r="M25" s="88">
        <f t="shared" si="1"/>
        <v>5.0698271914202996E-3</v>
      </c>
      <c r="N25" s="88">
        <f>K25/'סכום נכסי הקרן'!$C$42</f>
        <v>1.2847341066410259E-4</v>
      </c>
    </row>
    <row r="26" spans="2:14">
      <c r="B26" s="86" t="s">
        <v>795</v>
      </c>
      <c r="C26" s="80" t="s">
        <v>796</v>
      </c>
      <c r="D26" s="93" t="s">
        <v>786</v>
      </c>
      <c r="E26" s="93"/>
      <c r="F26" s="93" t="s">
        <v>776</v>
      </c>
      <c r="G26" s="93" t="s">
        <v>164</v>
      </c>
      <c r="H26" s="87">
        <v>657.00000000000011</v>
      </c>
      <c r="I26" s="89">
        <v>4220</v>
      </c>
      <c r="J26" s="80"/>
      <c r="K26" s="87">
        <v>101.19770999999997</v>
      </c>
      <c r="L26" s="88">
        <v>4.5745190564246082E-7</v>
      </c>
      <c r="M26" s="88">
        <f t="shared" si="1"/>
        <v>4.5834091364232679E-2</v>
      </c>
      <c r="N26" s="88">
        <f>K26/'סכום נכסי הקרן'!$C$42</f>
        <v>1.1614719437021729E-3</v>
      </c>
    </row>
    <row r="27" spans="2:14">
      <c r="B27" s="86" t="s">
        <v>797</v>
      </c>
      <c r="C27" s="80" t="s">
        <v>798</v>
      </c>
      <c r="D27" s="93" t="s">
        <v>786</v>
      </c>
      <c r="E27" s="93"/>
      <c r="F27" s="93" t="s">
        <v>776</v>
      </c>
      <c r="G27" s="93" t="s">
        <v>164</v>
      </c>
      <c r="H27" s="87">
        <v>603.99999999999989</v>
      </c>
      <c r="I27" s="89">
        <v>24951</v>
      </c>
      <c r="J27" s="87">
        <v>2.5548799999999998</v>
      </c>
      <c r="K27" s="87">
        <v>552.62112999999988</v>
      </c>
      <c r="L27" s="88">
        <v>1.6564640638705334E-6</v>
      </c>
      <c r="M27" s="88">
        <f t="shared" si="1"/>
        <v>0.25029111194537412</v>
      </c>
      <c r="N27" s="88">
        <f>K27/'סכום נכסי הקרן'!$C$42</f>
        <v>6.3425737399788115E-3</v>
      </c>
    </row>
    <row r="28" spans="2:14">
      <c r="B28" s="86" t="s">
        <v>799</v>
      </c>
      <c r="C28" s="80" t="s">
        <v>800</v>
      </c>
      <c r="D28" s="93" t="s">
        <v>786</v>
      </c>
      <c r="E28" s="93"/>
      <c r="F28" s="93" t="s">
        <v>776</v>
      </c>
      <c r="G28" s="93" t="s">
        <v>164</v>
      </c>
      <c r="H28" s="87">
        <v>1584.9999999999998</v>
      </c>
      <c r="I28" s="89">
        <v>2807</v>
      </c>
      <c r="J28" s="80"/>
      <c r="K28" s="87">
        <v>162.39196999999996</v>
      </c>
      <c r="L28" s="88">
        <v>2.9905659813100755E-5</v>
      </c>
      <c r="M28" s="88">
        <f t="shared" si="1"/>
        <v>7.3549968569424473E-2</v>
      </c>
      <c r="N28" s="88">
        <f>K28/'סכום נכסי הקרן'!$C$42</f>
        <v>1.8638140827250433E-3</v>
      </c>
    </row>
    <row r="29" spans="2:14">
      <c r="B29" s="83"/>
      <c r="C29" s="80"/>
      <c r="D29" s="80"/>
      <c r="E29" s="80"/>
      <c r="F29" s="80"/>
      <c r="G29" s="80"/>
      <c r="H29" s="87"/>
      <c r="I29" s="89"/>
      <c r="J29" s="80"/>
      <c r="K29" s="80"/>
      <c r="L29" s="80"/>
      <c r="M29" s="88"/>
      <c r="N29" s="80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95" t="s">
        <v>248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95" t="s">
        <v>113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95" t="s">
        <v>231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95" t="s">
        <v>239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95" t="s">
        <v>246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D1:I1048576 K1:AF1048576 AH1:XFD1048576 AG1:AG43 B1:B31 B3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180</v>
      </c>
      <c r="C1" s="78" t="s" vm="1">
        <v>249</v>
      </c>
    </row>
    <row r="2" spans="2:65">
      <c r="B2" s="57" t="s">
        <v>179</v>
      </c>
      <c r="C2" s="78" t="s">
        <v>250</v>
      </c>
    </row>
    <row r="3" spans="2:65">
      <c r="B3" s="57" t="s">
        <v>181</v>
      </c>
      <c r="C3" s="78" t="s">
        <v>251</v>
      </c>
    </row>
    <row r="4" spans="2:65">
      <c r="B4" s="57" t="s">
        <v>182</v>
      </c>
      <c r="C4" s="78">
        <v>8602</v>
      </c>
    </row>
    <row r="6" spans="2:65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5" ht="26.25" customHeight="1">
      <c r="B7" s="158" t="s">
        <v>92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M7" s="3"/>
    </row>
    <row r="8" spans="2:65" s="3" customFormat="1" ht="78.75">
      <c r="B8" s="23" t="s">
        <v>116</v>
      </c>
      <c r="C8" s="31" t="s">
        <v>44</v>
      </c>
      <c r="D8" s="31" t="s">
        <v>120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102</v>
      </c>
      <c r="J8" s="31" t="s">
        <v>233</v>
      </c>
      <c r="K8" s="31" t="s">
        <v>232</v>
      </c>
      <c r="L8" s="31" t="s">
        <v>61</v>
      </c>
      <c r="M8" s="31" t="s">
        <v>58</v>
      </c>
      <c r="N8" s="31" t="s">
        <v>183</v>
      </c>
      <c r="O8" s="21" t="s">
        <v>185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240</v>
      </c>
      <c r="K9" s="33"/>
      <c r="L9" s="33" t="s">
        <v>236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248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239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CB5B7DD-D1D2-4C6B-A3D2-A372A9AE8C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