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20" i="58" l="1"/>
  <c r="J16" i="58" l="1"/>
  <c r="J12" i="58"/>
  <c r="J11" i="58" l="1"/>
  <c r="J10" i="58" s="1"/>
  <c r="J15" i="76"/>
  <c r="J14" i="76"/>
  <c r="J13" i="76"/>
  <c r="J12" i="76"/>
  <c r="J11" i="76"/>
  <c r="O18" i="69" l="1"/>
  <c r="O17" i="69"/>
  <c r="O16" i="69"/>
  <c r="O15" i="69"/>
  <c r="O14" i="69"/>
  <c r="O13" i="69"/>
  <c r="O12" i="69"/>
  <c r="O11" i="69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5" i="63"/>
  <c r="M14" i="63"/>
  <c r="M13" i="63"/>
  <c r="M12" i="63"/>
  <c r="M11" i="63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K20" i="58"/>
  <c r="K19" i="58"/>
  <c r="K18" i="58"/>
  <c r="K17" i="58"/>
  <c r="K16" i="58"/>
  <c r="K14" i="58"/>
  <c r="K13" i="58"/>
  <c r="K12" i="58"/>
  <c r="K11" i="58"/>
  <c r="K10" i="58"/>
  <c r="C31" i="88"/>
  <c r="C24" i="88"/>
  <c r="C23" i="88" s="1"/>
  <c r="C17" i="88"/>
  <c r="C13" i="88"/>
  <c r="C12" i="88" s="1"/>
  <c r="C11" i="88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s="1"/>
  <c r="D31" i="88" l="1"/>
  <c r="K12" i="76"/>
  <c r="K15" i="76"/>
  <c r="K14" i="76"/>
  <c r="K13" i="76"/>
  <c r="K11" i="76"/>
  <c r="P18" i="69"/>
  <c r="P14" i="69"/>
  <c r="N32" i="63"/>
  <c r="N28" i="63"/>
  <c r="N24" i="63"/>
  <c r="N19" i="63"/>
  <c r="N14" i="63"/>
  <c r="R24" i="59"/>
  <c r="R20" i="59"/>
  <c r="R16" i="59"/>
  <c r="R12" i="59"/>
  <c r="L20" i="58"/>
  <c r="L16" i="58"/>
  <c r="L11" i="58"/>
  <c r="D17" i="88"/>
  <c r="R11" i="59"/>
  <c r="L19" i="58"/>
  <c r="L14" i="58"/>
  <c r="L10" i="58"/>
  <c r="L18" i="58"/>
  <c r="L13" i="58"/>
  <c r="D11" i="88"/>
  <c r="R17" i="59"/>
  <c r="P17" i="69"/>
  <c r="P13" i="69"/>
  <c r="N31" i="63"/>
  <c r="N27" i="63"/>
  <c r="N23" i="63"/>
  <c r="N18" i="63"/>
  <c r="N13" i="63"/>
  <c r="R23" i="59"/>
  <c r="R19" i="59"/>
  <c r="R15" i="59"/>
  <c r="D13" i="88"/>
  <c r="R18" i="59"/>
  <c r="D38" i="88"/>
  <c r="R21" i="59"/>
  <c r="L12" i="58"/>
  <c r="D24" i="88"/>
  <c r="P16" i="69"/>
  <c r="P12" i="69"/>
  <c r="N30" i="63"/>
  <c r="N26" i="63"/>
  <c r="N21" i="63"/>
  <c r="N17" i="63"/>
  <c r="N12" i="63"/>
  <c r="R22" i="59"/>
  <c r="R14" i="59"/>
  <c r="R13" i="59"/>
  <c r="L17" i="58"/>
  <c r="P15" i="69"/>
  <c r="P11" i="69"/>
  <c r="N29" i="63"/>
  <c r="N25" i="63"/>
  <c r="N20" i="63"/>
  <c r="N15" i="63"/>
  <c r="N11" i="63"/>
  <c r="R25" i="59"/>
  <c r="D42" i="88"/>
  <c r="D23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5">
    <s v="Migdal Hashkaot Neches Boded"/>
    <s v="{[Time].[Hie Time].[Yom].&amp;[20180630]}"/>
    <s v="{[Medida].[Medida].&amp;[2]}"/>
    <s v="{[Keren].[Keren].[All]}"/>
    <s v="{[Cheshbon KM].[Hie Peilut].[Peilut 7].&amp;[Kod_Peilut_L7_474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4" si="34">
        <n x="1" s="1"/>
        <n x="2" s="1"/>
        <n x="32"/>
        <n x="33"/>
      </t>
    </mdx>
    <mdx n="0" f="v">
      <t c="4" si="34">
        <n x="1" s="1"/>
        <n x="2" s="1"/>
        <n x="35"/>
        <n x="33"/>
      </t>
    </mdx>
    <mdx n="0" f="v">
      <t c="4" si="34">
        <n x="1" s="1"/>
        <n x="2" s="1"/>
        <n x="36"/>
        <n x="33"/>
      </t>
    </mdx>
    <mdx n="0" f="v">
      <t c="4" si="34">
        <n x="1" s="1"/>
        <n x="2" s="1"/>
        <n x="37"/>
        <n x="33"/>
      </t>
    </mdx>
    <mdx n="0" f="v">
      <t c="4" si="34">
        <n x="1" s="1"/>
        <n x="2" s="1"/>
        <n x="38"/>
        <n x="33"/>
      </t>
    </mdx>
    <mdx n="0" f="v">
      <t c="4" si="34">
        <n x="1" s="1"/>
        <n x="2" s="1"/>
        <n x="39"/>
        <n x="33"/>
      </t>
    </mdx>
    <mdx n="0" f="v">
      <t c="4" si="34">
        <n x="1" s="1"/>
        <n x="2" s="1"/>
        <n x="40"/>
        <n x="33"/>
      </t>
    </mdx>
    <mdx n="0" f="v">
      <t c="4" si="34">
        <n x="1" s="1"/>
        <n x="2" s="1"/>
        <n x="41"/>
        <n x="33"/>
      </t>
    </mdx>
    <mdx n="0" f="v">
      <t c="4" si="34">
        <n x="1" s="1"/>
        <n x="2" s="1"/>
        <n x="42"/>
        <n x="33"/>
      </t>
    </mdx>
    <mdx n="0" f="v">
      <t c="4" si="34">
        <n x="1" s="1"/>
        <n x="2" s="1"/>
        <n x="43"/>
        <n x="33"/>
      </t>
    </mdx>
    <mdx n="0" f="v">
      <t c="4" si="34">
        <n x="1" s="1"/>
        <n x="2" s="1"/>
        <n x="44"/>
        <n x="33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<sst xmlns="http://schemas.openxmlformats.org/spreadsheetml/2006/main" count="1974" uniqueCount="323">
  <si>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</si>
  <si>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</si>
  <si>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</si>
  <si>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</si>
  <si>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</si>
  <si>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</si>
  <si>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</si>
  <si>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</si>
  <si>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</si>
  <si>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</si>
  <si>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</si>
  <si>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</si>
  <si>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</si>
  <si>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</si>
  <si>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</si>
  <si>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</si>
  <si>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</si>
  <si>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</si>
  <si>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</si>
  <si>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</si>
  <si>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</si>
  <si>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</si>
  <si>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</si>
  <si>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</si>
  <si>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</si>
  <si>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</si>
  <si>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</si>
  <si>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</si>
  <si>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</si>
  <si>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</si>
  <si>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</si>
  <si>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</si>
  <si>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</si>
  <si>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</si>
  <si>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</si>
  <si>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</si>
  <si>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</si>
  <si>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</si>
  <si>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</si>
  <si>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</si>
  <si>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</si>
  <si>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</si>
  <si>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</si>
  <si>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</si>
  <si>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</si>
  <si>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</si>
  <si>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</si>
  <si>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</si>
  <si>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</si>
  <si>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</si>
  <si>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</si>
  <si>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</si>
  <si>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</si>
  <si>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</si>
  <si>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</si>
  <si>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</si>
  <si>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</si>
  <si>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</si>
  <si>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</si>
  <si>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</si>
  <si>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</si>
  <si>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</si>
  <si>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</si>
  <si>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</si>
  <si>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</si>
  <si>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</si>
  <si>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</si>
  <si>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</si>
  <si>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</si>
  <si>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</si>
  <si>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</si>
  <si>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</si>
  <si>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</si>
  <si>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</si>
  <si>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</si>
  <si>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</si>
  <si>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</si>
  <si>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</si>
  <si>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</si>
  <si>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</si>
  <si>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</si>
  <si>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</si>
  <si>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</si>
  <si>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</si>
  <si>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</si>
  <si>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</si>
  <si>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</si>
  <si>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</si>
  <si>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</si>
  <si>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</si>
  <si>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</si>
  <si>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</si>
  <si>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</si>
  <si>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</si>
  <si>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</si>
  <si>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</si>
  <si>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</si>
  <si>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</si>
  <si>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</si>
  <si>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</si>
  <si>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</si>
  <si>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</si>
  <si>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</si>
  <si>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</si>
  <si>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</si>
  <si>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</si>
  <si>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</si>
  <si>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</si>
  <si>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</si>
  <si>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</si>
  <si>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</si>
  <si>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</si>
  <si>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</si>
  <si>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</si>
  <si>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</si>
  <si>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</si>
  <si>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</si>
  <si>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</si>
  <si>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</si>
  <si>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</si>
  <si>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</si>
  <si>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</si>
  <si>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</si>
  <si>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</si>
  <si>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</si>
  <si>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</si>
  <si>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</si>
  <si>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</si>
  <si>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</si>
  <si>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</si>
  <si>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</si>
  <si>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</si>
  <si>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</si>
  <si>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</si>
  <si>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</si>
  <si>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</si>
  <si>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</si>
  <si>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</si>
  <si>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</si>
  <si>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</si>
  <si>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</si>
  <si>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</si>
  <si>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</si>
  <si>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</si>
  <si>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</si>
  <si>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</si>
  <si>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</si>
  <si>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</si>
  <si>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</si>
  <si>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</si>
  <si>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</si>
  <si>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</si>
  <si>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</si>
  <si>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</si>
  <si>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</si>
  <si>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</si>
  <si>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</si>
  <si>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</si>
  <si>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</si>
  <si>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</si>
  <si>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</si>
  <si>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</si>
  <si>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</si>
  <si>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</si>
  <si>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</si>
  <si>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</si>
  <si>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</si>
  <si>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</si>
  <si>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</si>
  <si>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</si>
  <si>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</si>
  <si>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</si>
  <si>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</si>
  <si>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</si>
  <si>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</si>
  <si>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</si>
  <si>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</si>
  <si>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</si>
  <si>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</si>
  <si>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</si>
  <si>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</si>
  <si>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</si>
  <si>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</si>
  <si>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</si>
  <si>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</si>
  <si>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</si>
  <si>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</si>
  <si>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</si>
  <si>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</si>
  <si>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</si>
  <si>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</si>
  <si>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</si>
  <si>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</si>
  <si>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</si>
  <si>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</si>
  <si>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</si>
  <si>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</si>
  <si>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</si>
  <si>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</si>
  <si>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</si>
  <si>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</si>
  <si>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</si>
  <si>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</si>
  <si>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</si>
  <si>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</si>
  <si>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</si>
  <si>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</si>
  <si>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</si>
  <si>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</si>
  <si>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</si>
  <si>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</si>
  <si>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</si>
  <si>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</si>
  <si>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</si>
  <si>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</si>
  <si>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</si>
  <si>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</si>
  <si>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</si>
  <si>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</si>
  <si>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</si>
  <si>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</si>
  <si>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</si>
  <si>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</si>
  <si>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</si>
  <si>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</si>
  <si>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</si>
  <si>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</si>
  <si>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</si>
  <si>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</si>
  <si>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</si>
  <si>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</si>
  <si>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</si>
  <si>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 xml:space="preserve">מקפת אישית - אפיק השקעה למקבלי פנסיה לפי הכשר הלכתי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</si>
  <si>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</si>
  <si>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</si>
  <si>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</si>
  <si>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</si>
  <si>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</si>
  <si>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</si>
  <si>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</si>
  <si>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</si>
  <si>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</si>
  <si>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</si>
  <si>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</si>
  <si>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</si>
  <si>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</si>
  <si>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</si>
  <si>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</si>
  <si>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</si>
  <si>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</si>
  <si>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</si>
  <si>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</si>
  <si>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</si>
  <si>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</si>
  <si>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</si>
  <si>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</si>
  <si>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פסגות 125.ס2</t>
  </si>
  <si>
    <t>1125327</t>
  </si>
  <si>
    <t>513464289</t>
  </si>
  <si>
    <t>מניות</t>
  </si>
  <si>
    <t>תכלית תא 125</t>
  </si>
  <si>
    <t>1091818</t>
  </si>
  <si>
    <t>513540310</t>
  </si>
  <si>
    <t>הראל סל תל בונד 60</t>
  </si>
  <si>
    <t>1113257</t>
  </si>
  <si>
    <t>514103811</t>
  </si>
  <si>
    <t>אג"ח</t>
  </si>
  <si>
    <t>פסגות תל בונד 60 סדרה 1</t>
  </si>
  <si>
    <t>1109420</t>
  </si>
  <si>
    <t>קסם תל בונד 60</t>
  </si>
  <si>
    <t>1109248</t>
  </si>
  <si>
    <t>520041989</t>
  </si>
  <si>
    <t>תכלית תל בונד 60</t>
  </si>
  <si>
    <t>1109362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</si>
  <si>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</si>
  <si>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</si>
  <si>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</si>
  <si>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</si>
  <si>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</si>
  <si>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</si>
  <si>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</si>
  <si>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</si>
  <si>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</si>
  <si>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</si>
  <si>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</si>
  <si>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</si>
  <si>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</si>
  <si>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MSCI emerging markets</t>
  </si>
  <si>
    <t>US9220428588</t>
  </si>
  <si>
    <t>XTRACKERS MSCI EUROPE HEDGED E</t>
  </si>
  <si>
    <t>US2330518539</t>
  </si>
  <si>
    <t>ערד 8845</t>
  </si>
  <si>
    <t>8845000</t>
  </si>
  <si>
    <t>ערד 8846</t>
  </si>
  <si>
    <t>8846000</t>
  </si>
  <si>
    <t>ערד 8852</t>
  </si>
  <si>
    <t>8852000</t>
  </si>
  <si>
    <t>ערד 8856</t>
  </si>
  <si>
    <t>88560000</t>
  </si>
  <si>
    <t>ערד 8858</t>
  </si>
  <si>
    <t>88580000</t>
  </si>
  <si>
    <t>₪ / מט"ח</t>
  </si>
  <si>
    <t>+ILS/-USD 3.44585 16-08-18 (10) --311.5</t>
  </si>
  <si>
    <t>10000068</t>
  </si>
  <si>
    <t>ל.ר.</t>
  </si>
  <si>
    <t>+ILS/-USD 3.4684 22-05-19 (10) --916</t>
  </si>
  <si>
    <t>10000074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</si>
  <si>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</si>
  <si>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</si>
  <si>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</si>
  <si>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</si>
  <si>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</si>
  <si>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</si>
  <si>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</si>
  <si>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</si>
  <si>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</si>
  <si>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</si>
  <si>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</si>
  <si>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AA+.IL</t>
  </si>
  <si>
    <t>31210000</t>
  </si>
  <si>
    <t>32010000</t>
  </si>
  <si>
    <t>31110000</t>
  </si>
  <si>
    <t>34010000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</si>
</sst>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9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M13" sqref="M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162</v>
      </c>
      <c r="C1" s="78" t="s" vm="1">
        <v>230</v>
      </c>
    </row>
    <row r="2" spans="1:23">
      <c r="B2" s="57" t="s">
        <v>161</v>
      </c>
      <c r="C2" s="78" t="s">
        <v>231</v>
      </c>
    </row>
    <row r="3" spans="1:23">
      <c r="B3" s="57" t="s">
        <v>163</v>
      </c>
      <c r="C3" s="78" t="s">
        <v>232</v>
      </c>
    </row>
    <row r="4" spans="1:23">
      <c r="B4" s="57" t="s">
        <v>164</v>
      </c>
      <c r="C4" s="78">
        <v>8603</v>
      </c>
    </row>
    <row r="6" spans="1:23" ht="26.25" customHeight="1">
      <c r="B6" s="115" t="s">
        <v>178</v>
      </c>
      <c r="C6" s="116"/>
      <c r="D6" s="117"/>
    </row>
    <row r="7" spans="1:23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217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177</v>
      </c>
      <c r="C10" s="103">
        <f>C11+C12+C23</f>
        <v>567.82412999999997</v>
      </c>
      <c r="D10" s="104">
        <f>C10/$C$42</f>
        <v>1</v>
      </c>
    </row>
    <row r="11" spans="1:23">
      <c r="A11" s="45" t="s">
        <v>124</v>
      </c>
      <c r="B11" s="29" t="s">
        <v>179</v>
      </c>
      <c r="C11" s="103">
        <f>מזומנים!J10</f>
        <v>12.93906</v>
      </c>
      <c r="D11" s="104">
        <f t="shared" ref="D11:D13" si="0">C11/$C$42</f>
        <v>2.2787090784606143E-2</v>
      </c>
    </row>
    <row r="12" spans="1:23">
      <c r="B12" s="29" t="s">
        <v>180</v>
      </c>
      <c r="C12" s="103">
        <f>C13+C17</f>
        <v>211.07724999999996</v>
      </c>
      <c r="D12" s="104">
        <f t="shared" si="0"/>
        <v>0.3717299756176265</v>
      </c>
    </row>
    <row r="13" spans="1:23">
      <c r="A13" s="55" t="s">
        <v>124</v>
      </c>
      <c r="B13" s="30" t="s">
        <v>50</v>
      </c>
      <c r="C13" s="103">
        <f>'תעודות התחייבות ממשלתיות'!O11</f>
        <v>151.87805999999998</v>
      </c>
      <c r="D13" s="104">
        <f t="shared" si="0"/>
        <v>0.26747376868256723</v>
      </c>
    </row>
    <row r="14" spans="1:23">
      <c r="A14" s="55" t="s">
        <v>124</v>
      </c>
      <c r="B14" s="30" t="s">
        <v>51</v>
      </c>
      <c r="C14" s="103" t="s" vm="2">
        <v>307</v>
      </c>
      <c r="D14" s="104" t="s" vm="3">
        <v>307</v>
      </c>
    </row>
    <row r="15" spans="1:23">
      <c r="A15" s="55" t="s">
        <v>124</v>
      </c>
      <c r="B15" s="30" t="s">
        <v>52</v>
      </c>
      <c r="C15" s="103" t="s" vm="4">
        <v>307</v>
      </c>
      <c r="D15" s="104" t="s" vm="5">
        <v>307</v>
      </c>
    </row>
    <row r="16" spans="1:23">
      <c r="A16" s="55" t="s">
        <v>124</v>
      </c>
      <c r="B16" s="30" t="s">
        <v>53</v>
      </c>
      <c r="C16" s="103" t="s" vm="6">
        <v>307</v>
      </c>
      <c r="D16" s="104" t="s" vm="7">
        <v>307</v>
      </c>
    </row>
    <row r="17" spans="1:4">
      <c r="A17" s="55" t="s">
        <v>124</v>
      </c>
      <c r="B17" s="30" t="s">
        <v>54</v>
      </c>
      <c r="C17" s="103">
        <f>'תעודות סל'!K11</f>
        <v>59.199189999999987</v>
      </c>
      <c r="D17" s="104">
        <f>C17/$C$42</f>
        <v>0.10425620693505926</v>
      </c>
    </row>
    <row r="18" spans="1:4">
      <c r="A18" s="55" t="s">
        <v>124</v>
      </c>
      <c r="B18" s="30" t="s">
        <v>55</v>
      </c>
      <c r="C18" s="103" t="s" vm="8">
        <v>307</v>
      </c>
      <c r="D18" s="104" t="s" vm="9">
        <v>307</v>
      </c>
    </row>
    <row r="19" spans="1:4">
      <c r="A19" s="55" t="s">
        <v>124</v>
      </c>
      <c r="B19" s="30" t="s">
        <v>56</v>
      </c>
      <c r="C19" s="103" t="s" vm="10">
        <v>307</v>
      </c>
      <c r="D19" s="104" t="s" vm="11">
        <v>307</v>
      </c>
    </row>
    <row r="20" spans="1:4">
      <c r="A20" s="55" t="s">
        <v>124</v>
      </c>
      <c r="B20" s="30" t="s">
        <v>57</v>
      </c>
      <c r="C20" s="103" t="s" vm="12">
        <v>307</v>
      </c>
      <c r="D20" s="104" t="s" vm="13">
        <v>307</v>
      </c>
    </row>
    <row r="21" spans="1:4">
      <c r="A21" s="55" t="s">
        <v>124</v>
      </c>
      <c r="B21" s="30" t="s">
        <v>58</v>
      </c>
      <c r="C21" s="103" t="s" vm="14">
        <v>307</v>
      </c>
      <c r="D21" s="104" t="s" vm="15">
        <v>307</v>
      </c>
    </row>
    <row r="22" spans="1:4">
      <c r="A22" s="55" t="s">
        <v>124</v>
      </c>
      <c r="B22" s="30" t="s">
        <v>59</v>
      </c>
      <c r="C22" s="103" t="s" vm="16">
        <v>307</v>
      </c>
      <c r="D22" s="104" t="s" vm="17">
        <v>307</v>
      </c>
    </row>
    <row r="23" spans="1:4">
      <c r="B23" s="29" t="s">
        <v>181</v>
      </c>
      <c r="C23" s="103">
        <f>C24+C31</f>
        <v>343.80781999999994</v>
      </c>
      <c r="D23" s="104">
        <f>C23/$C$42</f>
        <v>0.60548293359776728</v>
      </c>
    </row>
    <row r="24" spans="1:4">
      <c r="A24" s="55" t="s">
        <v>124</v>
      </c>
      <c r="B24" s="30" t="s">
        <v>60</v>
      </c>
      <c r="C24" s="103">
        <f>'לא סחיר- תעודות התחייבות ממשלתי'!M11</f>
        <v>344.09743999999995</v>
      </c>
      <c r="D24" s="104">
        <f>C24/$C$42</f>
        <v>0.60599298589159989</v>
      </c>
    </row>
    <row r="25" spans="1:4">
      <c r="A25" s="55" t="s">
        <v>124</v>
      </c>
      <c r="B25" s="30" t="s">
        <v>61</v>
      </c>
      <c r="C25" s="103" t="s" vm="18">
        <v>307</v>
      </c>
      <c r="D25" s="104" t="s" vm="19">
        <v>307</v>
      </c>
    </row>
    <row r="26" spans="1:4">
      <c r="A26" s="55" t="s">
        <v>124</v>
      </c>
      <c r="B26" s="30" t="s">
        <v>52</v>
      </c>
      <c r="C26" s="103" t="s" vm="20">
        <v>307</v>
      </c>
      <c r="D26" s="104" t="s" vm="21">
        <v>307</v>
      </c>
    </row>
    <row r="27" spans="1:4">
      <c r="A27" s="55" t="s">
        <v>124</v>
      </c>
      <c r="B27" s="30" t="s">
        <v>62</v>
      </c>
      <c r="C27" s="103" t="s" vm="22">
        <v>307</v>
      </c>
      <c r="D27" s="104" t="s" vm="23">
        <v>307</v>
      </c>
    </row>
    <row r="28" spans="1:4">
      <c r="A28" s="55" t="s">
        <v>124</v>
      </c>
      <c r="B28" s="30" t="s">
        <v>63</v>
      </c>
      <c r="C28" s="103" t="s" vm="24">
        <v>307</v>
      </c>
      <c r="D28" s="104" t="s" vm="25">
        <v>307</v>
      </c>
    </row>
    <row r="29" spans="1:4">
      <c r="A29" s="55" t="s">
        <v>124</v>
      </c>
      <c r="B29" s="30" t="s">
        <v>64</v>
      </c>
      <c r="C29" s="103" t="s" vm="26">
        <v>307</v>
      </c>
      <c r="D29" s="104" t="s" vm="27">
        <v>307</v>
      </c>
    </row>
    <row r="30" spans="1:4">
      <c r="A30" s="55" t="s">
        <v>124</v>
      </c>
      <c r="B30" s="30" t="s">
        <v>204</v>
      </c>
      <c r="C30" s="103" t="s" vm="28">
        <v>307</v>
      </c>
      <c r="D30" s="104" t="s" vm="29">
        <v>307</v>
      </c>
    </row>
    <row r="31" spans="1:4">
      <c r="A31" s="55" t="s">
        <v>124</v>
      </c>
      <c r="B31" s="30" t="s">
        <v>87</v>
      </c>
      <c r="C31" s="103">
        <f>'לא סחיר - חוזים עתידיים'!I11</f>
        <v>-0.28961999999999993</v>
      </c>
      <c r="D31" s="104">
        <f>C31/$C$42</f>
        <v>-5.1005229383259908E-4</v>
      </c>
    </row>
    <row r="32" spans="1:4">
      <c r="A32" s="55" t="s">
        <v>124</v>
      </c>
      <c r="B32" s="30" t="s">
        <v>65</v>
      </c>
      <c r="C32" s="103" t="s" vm="30">
        <v>307</v>
      </c>
      <c r="D32" s="104" t="s" vm="31">
        <v>307</v>
      </c>
    </row>
    <row r="33" spans="1:4">
      <c r="A33" s="55" t="s">
        <v>124</v>
      </c>
      <c r="B33" s="29" t="s">
        <v>182</v>
      </c>
      <c r="C33" s="103" t="s" vm="32">
        <v>307</v>
      </c>
      <c r="D33" s="104" t="s" vm="33">
        <v>307</v>
      </c>
    </row>
    <row r="34" spans="1:4">
      <c r="A34" s="55" t="s">
        <v>124</v>
      </c>
      <c r="B34" s="29" t="s">
        <v>183</v>
      </c>
      <c r="C34" s="103" t="s" vm="34">
        <v>307</v>
      </c>
      <c r="D34" s="104" t="s" vm="35">
        <v>307</v>
      </c>
    </row>
    <row r="35" spans="1:4">
      <c r="A35" s="55" t="s">
        <v>124</v>
      </c>
      <c r="B35" s="29" t="s">
        <v>184</v>
      </c>
      <c r="C35" s="103" t="s" vm="36">
        <v>307</v>
      </c>
      <c r="D35" s="104" t="s" vm="37">
        <v>307</v>
      </c>
    </row>
    <row r="36" spans="1:4">
      <c r="A36" s="55" t="s">
        <v>124</v>
      </c>
      <c r="B36" s="56" t="s">
        <v>185</v>
      </c>
      <c r="C36" s="103" t="s" vm="38">
        <v>307</v>
      </c>
      <c r="D36" s="104" t="s" vm="39">
        <v>307</v>
      </c>
    </row>
    <row r="37" spans="1:4">
      <c r="A37" s="55" t="s">
        <v>124</v>
      </c>
      <c r="B37" s="29" t="s">
        <v>186</v>
      </c>
      <c r="C37" s="103" t="s" vm="40">
        <v>307</v>
      </c>
      <c r="D37" s="104" t="s" vm="41">
        <v>307</v>
      </c>
    </row>
    <row r="38" spans="1:4">
      <c r="A38" s="55"/>
      <c r="B38" s="68" t="s">
        <v>188</v>
      </c>
      <c r="C38" s="103">
        <v>0</v>
      </c>
      <c r="D38" s="104">
        <f>C38/$C$42</f>
        <v>0</v>
      </c>
    </row>
    <row r="39" spans="1:4">
      <c r="A39" s="55" t="s">
        <v>124</v>
      </c>
      <c r="B39" s="69" t="s">
        <v>189</v>
      </c>
      <c r="C39" s="103" t="s" vm="42">
        <v>307</v>
      </c>
      <c r="D39" s="104" t="s" vm="43">
        <v>307</v>
      </c>
    </row>
    <row r="40" spans="1:4">
      <c r="A40" s="55" t="s">
        <v>124</v>
      </c>
      <c r="B40" s="69" t="s">
        <v>215</v>
      </c>
      <c r="C40" s="103" t="s" vm="44">
        <v>307</v>
      </c>
      <c r="D40" s="104" t="s" vm="45">
        <v>307</v>
      </c>
    </row>
    <row r="41" spans="1:4">
      <c r="A41" s="55" t="s">
        <v>124</v>
      </c>
      <c r="B41" s="69" t="s">
        <v>190</v>
      </c>
      <c r="C41" s="103" t="s" vm="46">
        <v>307</v>
      </c>
      <c r="D41" s="104" t="s" vm="47">
        <v>307</v>
      </c>
    </row>
    <row r="42" spans="1:4">
      <c r="B42" s="69" t="s">
        <v>66</v>
      </c>
      <c r="C42" s="103">
        <f>C38+C10</f>
        <v>567.82412999999997</v>
      </c>
      <c r="D42" s="104">
        <f>C42/$C$42</f>
        <v>1</v>
      </c>
    </row>
    <row r="43" spans="1:4">
      <c r="A43" s="55" t="s">
        <v>124</v>
      </c>
      <c r="B43" s="69" t="s">
        <v>187</v>
      </c>
      <c r="C43" s="103"/>
      <c r="D43" s="104"/>
    </row>
    <row r="44" spans="1:4">
      <c r="B44" s="6" t="s">
        <v>92</v>
      </c>
    </row>
    <row r="45" spans="1:4">
      <c r="C45" s="75" t="s">
        <v>169</v>
      </c>
      <c r="D45" s="36" t="s">
        <v>86</v>
      </c>
    </row>
    <row r="46" spans="1:4">
      <c r="C46" s="76" t="s">
        <v>1</v>
      </c>
      <c r="D46" s="25" t="s">
        <v>2</v>
      </c>
    </row>
    <row r="47" spans="1:4">
      <c r="C47" s="105" t="s">
        <v>150</v>
      </c>
      <c r="D47" s="106" vm="48">
        <v>2.6989000000000001</v>
      </c>
    </row>
    <row r="48" spans="1:4">
      <c r="C48" s="105" t="s">
        <v>159</v>
      </c>
      <c r="D48" s="106">
        <v>0.94217862674238506</v>
      </c>
    </row>
    <row r="49" spans="2:4">
      <c r="C49" s="105" t="s">
        <v>155</v>
      </c>
      <c r="D49" s="106" vm="49">
        <v>2.7610000000000001</v>
      </c>
    </row>
    <row r="50" spans="2:4">
      <c r="B50" s="12"/>
      <c r="C50" s="105" t="s">
        <v>308</v>
      </c>
      <c r="D50" s="106" vm="50">
        <v>3.6772999999999998</v>
      </c>
    </row>
    <row r="51" spans="2:4">
      <c r="C51" s="105" t="s">
        <v>148</v>
      </c>
      <c r="D51" s="106" vm="51">
        <v>4.2550999999999997</v>
      </c>
    </row>
    <row r="52" spans="2:4">
      <c r="C52" s="105" t="s">
        <v>149</v>
      </c>
      <c r="D52" s="106" vm="52">
        <v>4.8075000000000001</v>
      </c>
    </row>
    <row r="53" spans="2:4">
      <c r="C53" s="105" t="s">
        <v>151</v>
      </c>
      <c r="D53" s="106">
        <v>0.46521112937967596</v>
      </c>
    </row>
    <row r="54" spans="2:4">
      <c r="C54" s="105" t="s">
        <v>156</v>
      </c>
      <c r="D54" s="106" vm="53">
        <v>3.2965</v>
      </c>
    </row>
    <row r="55" spans="2:4">
      <c r="C55" s="105" t="s">
        <v>157</v>
      </c>
      <c r="D55" s="106">
        <v>0.18402186078872274</v>
      </c>
    </row>
    <row r="56" spans="2:4">
      <c r="C56" s="105" t="s">
        <v>154</v>
      </c>
      <c r="D56" s="106" vm="54">
        <v>0.57089999999999996</v>
      </c>
    </row>
    <row r="57" spans="2:4">
      <c r="C57" s="105" t="s">
        <v>309</v>
      </c>
      <c r="D57" s="106">
        <v>2.4695899999999997</v>
      </c>
    </row>
    <row r="58" spans="2:4">
      <c r="C58" s="105" t="s">
        <v>153</v>
      </c>
      <c r="D58" s="106" vm="55">
        <v>0.4088</v>
      </c>
    </row>
    <row r="59" spans="2:4">
      <c r="C59" s="105" t="s">
        <v>146</v>
      </c>
      <c r="D59" s="106" vm="56">
        <v>3.65</v>
      </c>
    </row>
    <row r="60" spans="2:4">
      <c r="C60" s="105" t="s">
        <v>160</v>
      </c>
      <c r="D60" s="106" vm="57">
        <v>0.2661</v>
      </c>
    </row>
    <row r="61" spans="2:4">
      <c r="C61" s="105" t="s">
        <v>310</v>
      </c>
      <c r="D61" s="106" vm="58">
        <v>0.4486</v>
      </c>
    </row>
    <row r="62" spans="2:4">
      <c r="C62" s="105" t="s">
        <v>311</v>
      </c>
      <c r="D62" s="106">
        <v>5.8088552417359086E-2</v>
      </c>
    </row>
    <row r="63" spans="2:4">
      <c r="C63" s="105" t="s">
        <v>147</v>
      </c>
      <c r="D63" s="10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8" t="s" vm="1">
        <v>230</v>
      </c>
    </row>
    <row r="2" spans="2:60">
      <c r="B2" s="57" t="s">
        <v>161</v>
      </c>
      <c r="C2" s="78" t="s">
        <v>231</v>
      </c>
    </row>
    <row r="3" spans="2:60">
      <c r="B3" s="57" t="s">
        <v>163</v>
      </c>
      <c r="C3" s="78" t="s">
        <v>232</v>
      </c>
    </row>
    <row r="4" spans="2:60">
      <c r="B4" s="57" t="s">
        <v>164</v>
      </c>
      <c r="C4" s="78">
        <v>8603</v>
      </c>
    </row>
    <row r="6" spans="2:60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0" ht="26.25" customHeight="1">
      <c r="B7" s="129" t="s">
        <v>75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H7" s="3"/>
    </row>
    <row r="8" spans="2:60" s="3" customFormat="1" ht="78.75">
      <c r="B8" s="23" t="s">
        <v>99</v>
      </c>
      <c r="C8" s="31" t="s">
        <v>33</v>
      </c>
      <c r="D8" s="31" t="s">
        <v>102</v>
      </c>
      <c r="E8" s="31" t="s">
        <v>44</v>
      </c>
      <c r="F8" s="31" t="s">
        <v>84</v>
      </c>
      <c r="G8" s="31" t="s">
        <v>214</v>
      </c>
      <c r="H8" s="31" t="s">
        <v>213</v>
      </c>
      <c r="I8" s="31" t="s">
        <v>43</v>
      </c>
      <c r="J8" s="31" t="s">
        <v>42</v>
      </c>
      <c r="K8" s="31" t="s">
        <v>165</v>
      </c>
      <c r="L8" s="31" t="s">
        <v>167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221</v>
      </c>
      <c r="H9" s="17"/>
      <c r="I9" s="17" t="s">
        <v>217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162</v>
      </c>
      <c r="C1" s="78" t="s" vm="1">
        <v>230</v>
      </c>
    </row>
    <row r="2" spans="2:61">
      <c r="B2" s="57" t="s">
        <v>161</v>
      </c>
      <c r="C2" s="78" t="s">
        <v>231</v>
      </c>
    </row>
    <row r="3" spans="2:61">
      <c r="B3" s="57" t="s">
        <v>163</v>
      </c>
      <c r="C3" s="78" t="s">
        <v>232</v>
      </c>
    </row>
    <row r="4" spans="2:61">
      <c r="B4" s="57" t="s">
        <v>164</v>
      </c>
      <c r="C4" s="78">
        <v>8603</v>
      </c>
    </row>
    <row r="6" spans="2:61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1" ht="26.25" customHeight="1">
      <c r="B7" s="129" t="s">
        <v>76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I7" s="3"/>
    </row>
    <row r="8" spans="2:61" s="3" customFormat="1" ht="78.75">
      <c r="B8" s="23" t="s">
        <v>99</v>
      </c>
      <c r="C8" s="31" t="s">
        <v>33</v>
      </c>
      <c r="D8" s="31" t="s">
        <v>102</v>
      </c>
      <c r="E8" s="31" t="s">
        <v>44</v>
      </c>
      <c r="F8" s="31" t="s">
        <v>84</v>
      </c>
      <c r="G8" s="31" t="s">
        <v>214</v>
      </c>
      <c r="H8" s="31" t="s">
        <v>213</v>
      </c>
      <c r="I8" s="31" t="s">
        <v>43</v>
      </c>
      <c r="J8" s="31" t="s">
        <v>42</v>
      </c>
      <c r="K8" s="31" t="s">
        <v>165</v>
      </c>
      <c r="L8" s="32" t="s">
        <v>167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221</v>
      </c>
      <c r="H9" s="17"/>
      <c r="I9" s="17" t="s">
        <v>217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O31" sqref="O31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162</v>
      </c>
      <c r="C1" s="78" t="s" vm="1">
        <v>230</v>
      </c>
    </row>
    <row r="2" spans="1:60">
      <c r="B2" s="57" t="s">
        <v>161</v>
      </c>
      <c r="C2" s="78" t="s">
        <v>231</v>
      </c>
    </row>
    <row r="3" spans="1:60">
      <c r="B3" s="57" t="s">
        <v>163</v>
      </c>
      <c r="C3" s="78" t="s">
        <v>232</v>
      </c>
    </row>
    <row r="4" spans="1:60">
      <c r="B4" s="57" t="s">
        <v>164</v>
      </c>
      <c r="C4" s="78">
        <v>8603</v>
      </c>
    </row>
    <row r="6" spans="1:60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1"/>
      <c r="BD6" s="1" t="s">
        <v>103</v>
      </c>
      <c r="BF6" s="1" t="s">
        <v>170</v>
      </c>
      <c r="BH6" s="3" t="s">
        <v>147</v>
      </c>
    </row>
    <row r="7" spans="1:60" ht="26.25" customHeight="1">
      <c r="B7" s="129" t="s">
        <v>77</v>
      </c>
      <c r="C7" s="130"/>
      <c r="D7" s="130"/>
      <c r="E7" s="130"/>
      <c r="F7" s="130"/>
      <c r="G7" s="130"/>
      <c r="H7" s="130"/>
      <c r="I7" s="130"/>
      <c r="J7" s="130"/>
      <c r="K7" s="131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3" t="s">
        <v>99</v>
      </c>
      <c r="C8" s="31" t="s">
        <v>33</v>
      </c>
      <c r="D8" s="31" t="s">
        <v>102</v>
      </c>
      <c r="E8" s="31" t="s">
        <v>44</v>
      </c>
      <c r="F8" s="31" t="s">
        <v>84</v>
      </c>
      <c r="G8" s="31" t="s">
        <v>214</v>
      </c>
      <c r="H8" s="31" t="s">
        <v>213</v>
      </c>
      <c r="I8" s="31" t="s">
        <v>43</v>
      </c>
      <c r="J8" s="31" t="s">
        <v>165</v>
      </c>
      <c r="K8" s="31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221</v>
      </c>
      <c r="H9" s="17"/>
      <c r="I9" s="17" t="s">
        <v>217</v>
      </c>
      <c r="J9" s="33" t="s">
        <v>20</v>
      </c>
      <c r="K9" s="58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112</v>
      </c>
      <c r="BE13" s="1" t="s">
        <v>130</v>
      </c>
      <c r="BG13" s="1" t="s">
        <v>152</v>
      </c>
    </row>
    <row r="14" spans="1:60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109</v>
      </c>
      <c r="BE14" s="1" t="s">
        <v>131</v>
      </c>
      <c r="BG14" s="1" t="s">
        <v>154</v>
      </c>
    </row>
    <row r="15" spans="1:60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116</v>
      </c>
      <c r="BE17" s="1" t="s">
        <v>133</v>
      </c>
      <c r="BG17" s="1" t="s">
        <v>158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104</v>
      </c>
      <c r="BF18" s="1" t="s">
        <v>134</v>
      </c>
      <c r="BH18" s="1" t="s">
        <v>26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117</v>
      </c>
      <c r="BF19" s="1" t="s">
        <v>135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122</v>
      </c>
      <c r="BF20" s="1" t="s">
        <v>136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107</v>
      </c>
      <c r="BE21" s="1" t="s">
        <v>123</v>
      </c>
      <c r="BF21" s="1" t="s">
        <v>137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113</v>
      </c>
      <c r="BF22" s="1" t="s">
        <v>138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114</v>
      </c>
      <c r="BF23" s="1" t="s">
        <v>173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176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139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140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175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141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142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174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162</v>
      </c>
      <c r="C1" s="78" t="s" vm="1">
        <v>230</v>
      </c>
    </row>
    <row r="2" spans="2:81">
      <c r="B2" s="57" t="s">
        <v>161</v>
      </c>
      <c r="C2" s="78" t="s">
        <v>231</v>
      </c>
    </row>
    <row r="3" spans="2:81">
      <c r="B3" s="57" t="s">
        <v>163</v>
      </c>
      <c r="C3" s="78" t="s">
        <v>232</v>
      </c>
      <c r="E3" s="2"/>
    </row>
    <row r="4" spans="2:81">
      <c r="B4" s="57" t="s">
        <v>164</v>
      </c>
      <c r="C4" s="78">
        <v>8603</v>
      </c>
    </row>
    <row r="6" spans="2:81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81" ht="26.25" customHeight="1">
      <c r="B7" s="129" t="s">
        <v>78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81" s="3" customFormat="1" ht="47.25">
      <c r="B8" s="23" t="s">
        <v>99</v>
      </c>
      <c r="C8" s="31" t="s">
        <v>33</v>
      </c>
      <c r="D8" s="14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43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221</v>
      </c>
      <c r="M9" s="33"/>
      <c r="N9" s="33" t="s">
        <v>217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8"/>
  <sheetViews>
    <sheetView rightToLeft="1" workbookViewId="0">
      <selection activeCell="O16" sqref="O16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59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162</v>
      </c>
      <c r="C1" s="78" t="s" vm="1">
        <v>230</v>
      </c>
    </row>
    <row r="2" spans="2:72">
      <c r="B2" s="57" t="s">
        <v>161</v>
      </c>
      <c r="C2" s="78" t="s">
        <v>231</v>
      </c>
    </row>
    <row r="3" spans="2:72">
      <c r="B3" s="57" t="s">
        <v>163</v>
      </c>
      <c r="C3" s="78" t="s">
        <v>232</v>
      </c>
    </row>
    <row r="4" spans="2:72">
      <c r="B4" s="57" t="s">
        <v>164</v>
      </c>
      <c r="C4" s="78">
        <v>8603</v>
      </c>
    </row>
    <row r="6" spans="2:72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72" ht="26.25" customHeight="1">
      <c r="B7" s="129" t="s">
        <v>69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</row>
    <row r="8" spans="2:72" s="3" customFormat="1" ht="78.75">
      <c r="B8" s="23" t="s">
        <v>99</v>
      </c>
      <c r="C8" s="31" t="s">
        <v>33</v>
      </c>
      <c r="D8" s="31" t="s">
        <v>15</v>
      </c>
      <c r="E8" s="31" t="s">
        <v>45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214</v>
      </c>
      <c r="L8" s="31" t="s">
        <v>213</v>
      </c>
      <c r="M8" s="31" t="s">
        <v>93</v>
      </c>
      <c r="N8" s="31" t="s">
        <v>42</v>
      </c>
      <c r="O8" s="31" t="s">
        <v>165</v>
      </c>
      <c r="P8" s="32" t="s">
        <v>167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221</v>
      </c>
      <c r="L9" s="33"/>
      <c r="M9" s="33" t="s">
        <v>217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8" t="s">
        <v>25</v>
      </c>
      <c r="C11" s="82"/>
      <c r="D11" s="82"/>
      <c r="E11" s="82"/>
      <c r="F11" s="82"/>
      <c r="G11" s="90">
        <v>10.280033278073793</v>
      </c>
      <c r="H11" s="82"/>
      <c r="I11" s="82"/>
      <c r="J11" s="99">
        <v>4.8499999999999995E-2</v>
      </c>
      <c r="K11" s="90"/>
      <c r="L11" s="82"/>
      <c r="M11" s="90">
        <v>344.09743999999995</v>
      </c>
      <c r="N11" s="82"/>
      <c r="O11" s="91">
        <f>M11/$M$11</f>
        <v>1</v>
      </c>
      <c r="P11" s="91">
        <f>M11/'סכום נכסי הקרן'!$C$42</f>
        <v>0.60599298589159989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96" customFormat="1" ht="21.75" customHeight="1">
      <c r="B12" s="111" t="s">
        <v>211</v>
      </c>
      <c r="C12" s="108"/>
      <c r="D12" s="108"/>
      <c r="E12" s="108"/>
      <c r="F12" s="108"/>
      <c r="G12" s="109">
        <v>10.280033278073793</v>
      </c>
      <c r="H12" s="108"/>
      <c r="I12" s="108"/>
      <c r="J12" s="114">
        <v>4.8499999999999995E-2</v>
      </c>
      <c r="K12" s="109"/>
      <c r="L12" s="108"/>
      <c r="M12" s="109">
        <v>344.09743999999995</v>
      </c>
      <c r="N12" s="108"/>
      <c r="O12" s="110">
        <f t="shared" ref="O12:O18" si="0">M12/$M$11</f>
        <v>1</v>
      </c>
      <c r="P12" s="110">
        <f>M12/'סכום נכסי הקרן'!$C$42</f>
        <v>0.60599298589159989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97" t="s">
        <v>49</v>
      </c>
      <c r="C13" s="82"/>
      <c r="D13" s="82"/>
      <c r="E13" s="82"/>
      <c r="F13" s="82"/>
      <c r="G13" s="90">
        <v>10.280033278073793</v>
      </c>
      <c r="H13" s="82"/>
      <c r="I13" s="82"/>
      <c r="J13" s="99">
        <v>4.8499999999999995E-2</v>
      </c>
      <c r="K13" s="90"/>
      <c r="L13" s="82"/>
      <c r="M13" s="90">
        <v>344.09743999999995</v>
      </c>
      <c r="N13" s="82"/>
      <c r="O13" s="91">
        <f t="shared" si="0"/>
        <v>1</v>
      </c>
      <c r="P13" s="91">
        <f>M13/'סכום נכסי הקרן'!$C$42</f>
        <v>0.60599298589159989</v>
      </c>
    </row>
    <row r="14" spans="2:72">
      <c r="B14" s="86" t="s">
        <v>291</v>
      </c>
      <c r="C14" s="80" t="s">
        <v>292</v>
      </c>
      <c r="D14" s="80" t="s">
        <v>235</v>
      </c>
      <c r="E14" s="80"/>
      <c r="F14" s="100">
        <v>42705</v>
      </c>
      <c r="G14" s="87">
        <v>10.020000000000001</v>
      </c>
      <c r="H14" s="93" t="s">
        <v>147</v>
      </c>
      <c r="I14" s="94">
        <v>4.8000000000000001E-2</v>
      </c>
      <c r="J14" s="94">
        <v>4.8500000000000008E-2</v>
      </c>
      <c r="K14" s="87">
        <v>86999.999999999985</v>
      </c>
      <c r="L14" s="101">
        <v>101.17919999999999</v>
      </c>
      <c r="M14" s="87">
        <v>88.025899999999979</v>
      </c>
      <c r="N14" s="80"/>
      <c r="O14" s="88">
        <f t="shared" si="0"/>
        <v>0.25581678259506957</v>
      </c>
      <c r="P14" s="88">
        <f>M14/'סכום נכסי הקרן'!$C$42</f>
        <v>0.15502317592596845</v>
      </c>
    </row>
    <row r="15" spans="2:72">
      <c r="B15" s="86" t="s">
        <v>293</v>
      </c>
      <c r="C15" s="80" t="s">
        <v>294</v>
      </c>
      <c r="D15" s="80" t="s">
        <v>235</v>
      </c>
      <c r="E15" s="80"/>
      <c r="F15" s="100">
        <v>42736</v>
      </c>
      <c r="G15" s="87">
        <v>9.8599999999999977</v>
      </c>
      <c r="H15" s="93" t="s">
        <v>147</v>
      </c>
      <c r="I15" s="94">
        <v>4.8000000000000001E-2</v>
      </c>
      <c r="J15" s="94">
        <v>4.8499999999999995E-2</v>
      </c>
      <c r="K15" s="87">
        <v>999.99999999999989</v>
      </c>
      <c r="L15" s="101">
        <v>103.6164</v>
      </c>
      <c r="M15" s="87">
        <v>1.0361600000000002</v>
      </c>
      <c r="N15" s="80"/>
      <c r="O15" s="88">
        <f t="shared" si="0"/>
        <v>3.0112400719982117E-3</v>
      </c>
      <c r="P15" s="88">
        <f>M15/'סכום נכסי הקרן'!$C$42</f>
        <v>1.8247903624666324E-3</v>
      </c>
    </row>
    <row r="16" spans="2:72">
      <c r="B16" s="86" t="s">
        <v>295</v>
      </c>
      <c r="C16" s="80" t="s">
        <v>296</v>
      </c>
      <c r="D16" s="80" t="s">
        <v>235</v>
      </c>
      <c r="E16" s="80"/>
      <c r="F16" s="100">
        <v>42918</v>
      </c>
      <c r="G16" s="87">
        <v>10.120000000000003</v>
      </c>
      <c r="H16" s="93" t="s">
        <v>147</v>
      </c>
      <c r="I16" s="94">
        <v>4.8000000000000001E-2</v>
      </c>
      <c r="J16" s="94">
        <v>4.8500000000000008E-2</v>
      </c>
      <c r="K16" s="87">
        <v>63999.999999999993</v>
      </c>
      <c r="L16" s="101">
        <v>102.8814</v>
      </c>
      <c r="M16" s="87">
        <v>65.84417999999998</v>
      </c>
      <c r="N16" s="80"/>
      <c r="O16" s="88">
        <f t="shared" si="0"/>
        <v>0.19135329806580365</v>
      </c>
      <c r="P16" s="88">
        <f>M16/'סכום נכסי הקרן'!$C$42</f>
        <v>0.11595875645510166</v>
      </c>
    </row>
    <row r="17" spans="2:16">
      <c r="B17" s="86" t="s">
        <v>297</v>
      </c>
      <c r="C17" s="80" t="s">
        <v>298</v>
      </c>
      <c r="D17" s="80" t="s">
        <v>235</v>
      </c>
      <c r="E17" s="80"/>
      <c r="F17" s="100">
        <v>43040</v>
      </c>
      <c r="G17" s="87">
        <v>10.459999999999999</v>
      </c>
      <c r="H17" s="93" t="s">
        <v>147</v>
      </c>
      <c r="I17" s="94">
        <v>4.8000000000000001E-2</v>
      </c>
      <c r="J17" s="94">
        <v>4.8499999999999995E-2</v>
      </c>
      <c r="K17" s="87">
        <v>183999.99999999997</v>
      </c>
      <c r="L17" s="101">
        <v>101.6982</v>
      </c>
      <c r="M17" s="87">
        <v>187.12480999999997</v>
      </c>
      <c r="N17" s="80"/>
      <c r="O17" s="88">
        <f t="shared" si="0"/>
        <v>0.54381343261373871</v>
      </c>
      <c r="P17" s="88">
        <f>M17/'סכום נכסי הקרן'!$C$42</f>
        <v>0.32954712579755985</v>
      </c>
    </row>
    <row r="18" spans="2:16">
      <c r="B18" s="86" t="s">
        <v>299</v>
      </c>
      <c r="C18" s="80" t="s">
        <v>300</v>
      </c>
      <c r="D18" s="80" t="s">
        <v>235</v>
      </c>
      <c r="E18" s="80"/>
      <c r="F18" s="100">
        <v>43101</v>
      </c>
      <c r="G18" s="87">
        <v>10.37</v>
      </c>
      <c r="H18" s="93" t="s">
        <v>147</v>
      </c>
      <c r="I18" s="94">
        <v>4.8000000000000001E-2</v>
      </c>
      <c r="J18" s="94">
        <v>4.8499999999999995E-2</v>
      </c>
      <c r="K18" s="87">
        <v>1999.9999999999998</v>
      </c>
      <c r="L18" s="101">
        <v>103.319</v>
      </c>
      <c r="M18" s="87">
        <v>2.0663899999999997</v>
      </c>
      <c r="N18" s="80"/>
      <c r="O18" s="88">
        <f t="shared" si="0"/>
        <v>6.0052466533898072E-3</v>
      </c>
      <c r="P18" s="88">
        <f>M18/'סכום נכסי הקרן'!$C$42</f>
        <v>3.6391373505032269E-3</v>
      </c>
    </row>
    <row r="19" spans="2:16">
      <c r="B19" s="83"/>
      <c r="C19" s="80"/>
      <c r="D19" s="80"/>
      <c r="E19" s="80"/>
      <c r="F19" s="80"/>
      <c r="G19" s="80"/>
      <c r="H19" s="80"/>
      <c r="I19" s="80"/>
      <c r="J19" s="80"/>
      <c r="K19" s="87"/>
      <c r="L19" s="80"/>
      <c r="M19" s="80"/>
      <c r="N19" s="80"/>
      <c r="O19" s="88"/>
      <c r="P19" s="80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95" t="s">
        <v>95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95" t="s">
        <v>212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95" t="s">
        <v>220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  <row r="111" spans="2:16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</row>
    <row r="112" spans="2:16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</row>
    <row r="113" spans="2:16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</row>
    <row r="114" spans="2:16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</row>
    <row r="115" spans="2:16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</row>
    <row r="116" spans="2:16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</row>
    <row r="117" spans="2:16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</row>
    <row r="118" spans="2:16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162</v>
      </c>
      <c r="C1" s="78" t="s" vm="1">
        <v>230</v>
      </c>
    </row>
    <row r="2" spans="2:65">
      <c r="B2" s="57" t="s">
        <v>161</v>
      </c>
      <c r="C2" s="78" t="s">
        <v>231</v>
      </c>
    </row>
    <row r="3" spans="2:65">
      <c r="B3" s="57" t="s">
        <v>163</v>
      </c>
      <c r="C3" s="78" t="s">
        <v>232</v>
      </c>
    </row>
    <row r="4" spans="2:65">
      <c r="B4" s="57" t="s">
        <v>164</v>
      </c>
      <c r="C4" s="78">
        <v>8603</v>
      </c>
    </row>
    <row r="6" spans="2:65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65" ht="26.25" customHeight="1">
      <c r="B7" s="129" t="s">
        <v>70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65" s="3" customFormat="1" ht="78.75">
      <c r="B8" s="23" t="s">
        <v>99</v>
      </c>
      <c r="C8" s="31" t="s">
        <v>33</v>
      </c>
      <c r="D8" s="31" t="s">
        <v>101</v>
      </c>
      <c r="E8" s="31" t="s">
        <v>100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1" t="s">
        <v>19</v>
      </c>
      <c r="N8" s="31" t="s">
        <v>214</v>
      </c>
      <c r="O8" s="31" t="s">
        <v>213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221</v>
      </c>
      <c r="O9" s="33"/>
      <c r="P9" s="33" t="s">
        <v>217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1" t="s">
        <v>97</v>
      </c>
      <c r="S10" s="21" t="s">
        <v>168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162</v>
      </c>
      <c r="C1" s="78" t="s" vm="1">
        <v>230</v>
      </c>
    </row>
    <row r="2" spans="2:81">
      <c r="B2" s="57" t="s">
        <v>161</v>
      </c>
      <c r="C2" s="78" t="s">
        <v>231</v>
      </c>
    </row>
    <row r="3" spans="2:81">
      <c r="B3" s="57" t="s">
        <v>163</v>
      </c>
      <c r="C3" s="78" t="s">
        <v>232</v>
      </c>
    </row>
    <row r="4" spans="2:81">
      <c r="B4" s="57" t="s">
        <v>164</v>
      </c>
      <c r="C4" s="78">
        <v>8603</v>
      </c>
    </row>
    <row r="6" spans="2:81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81" ht="26.25" customHeight="1">
      <c r="B7" s="129" t="s">
        <v>71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81" s="3" customFormat="1" ht="78.75">
      <c r="B8" s="23" t="s">
        <v>99</v>
      </c>
      <c r="C8" s="31" t="s">
        <v>33</v>
      </c>
      <c r="D8" s="31" t="s">
        <v>101</v>
      </c>
      <c r="E8" s="31" t="s">
        <v>100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1" t="s">
        <v>19</v>
      </c>
      <c r="N8" s="71" t="s">
        <v>214</v>
      </c>
      <c r="O8" s="31" t="s">
        <v>213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221</v>
      </c>
      <c r="O9" s="33"/>
      <c r="P9" s="33" t="s">
        <v>217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21" t="s">
        <v>168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162</v>
      </c>
      <c r="C1" s="78" t="s" vm="1">
        <v>230</v>
      </c>
    </row>
    <row r="2" spans="2:98">
      <c r="B2" s="57" t="s">
        <v>161</v>
      </c>
      <c r="C2" s="78" t="s">
        <v>231</v>
      </c>
    </row>
    <row r="3" spans="2:98">
      <c r="B3" s="57" t="s">
        <v>163</v>
      </c>
      <c r="C3" s="78" t="s">
        <v>232</v>
      </c>
    </row>
    <row r="4" spans="2:98">
      <c r="B4" s="57" t="s">
        <v>164</v>
      </c>
      <c r="C4" s="78">
        <v>8603</v>
      </c>
    </row>
    <row r="6" spans="2:98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2:98" ht="26.25" customHeight="1">
      <c r="B7" s="129" t="s">
        <v>72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2:98" s="3" customFormat="1" ht="78.75">
      <c r="B8" s="23" t="s">
        <v>99</v>
      </c>
      <c r="C8" s="31" t="s">
        <v>33</v>
      </c>
      <c r="D8" s="31" t="s">
        <v>101</v>
      </c>
      <c r="E8" s="31" t="s">
        <v>100</v>
      </c>
      <c r="F8" s="31" t="s">
        <v>44</v>
      </c>
      <c r="G8" s="31" t="s">
        <v>84</v>
      </c>
      <c r="H8" s="31" t="s">
        <v>214</v>
      </c>
      <c r="I8" s="31" t="s">
        <v>213</v>
      </c>
      <c r="J8" s="31" t="s">
        <v>93</v>
      </c>
      <c r="K8" s="31" t="s">
        <v>42</v>
      </c>
      <c r="L8" s="31" t="s">
        <v>165</v>
      </c>
      <c r="M8" s="32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221</v>
      </c>
      <c r="I9" s="33"/>
      <c r="J9" s="33" t="s">
        <v>217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162</v>
      </c>
      <c r="C1" s="78" t="s" vm="1">
        <v>230</v>
      </c>
    </row>
    <row r="2" spans="2:55">
      <c r="B2" s="57" t="s">
        <v>161</v>
      </c>
      <c r="C2" s="78" t="s">
        <v>231</v>
      </c>
    </row>
    <row r="3" spans="2:55">
      <c r="B3" s="57" t="s">
        <v>163</v>
      </c>
      <c r="C3" s="78" t="s">
        <v>232</v>
      </c>
    </row>
    <row r="4" spans="2:55">
      <c r="B4" s="57" t="s">
        <v>164</v>
      </c>
      <c r="C4" s="78">
        <v>8603</v>
      </c>
    </row>
    <row r="6" spans="2:55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55" ht="26.25" customHeight="1">
      <c r="B7" s="129" t="s">
        <v>79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55" s="3" customFormat="1" ht="78.75">
      <c r="B8" s="23" t="s">
        <v>99</v>
      </c>
      <c r="C8" s="31" t="s">
        <v>33</v>
      </c>
      <c r="D8" s="31" t="s">
        <v>84</v>
      </c>
      <c r="E8" s="31" t="s">
        <v>85</v>
      </c>
      <c r="F8" s="31" t="s">
        <v>214</v>
      </c>
      <c r="G8" s="31" t="s">
        <v>213</v>
      </c>
      <c r="H8" s="31" t="s">
        <v>93</v>
      </c>
      <c r="I8" s="31" t="s">
        <v>42</v>
      </c>
      <c r="J8" s="31" t="s">
        <v>165</v>
      </c>
      <c r="K8" s="32" t="s">
        <v>167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221</v>
      </c>
      <c r="G9" s="33"/>
      <c r="H9" s="33" t="s">
        <v>217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162</v>
      </c>
      <c r="C1" s="78" t="s" vm="1">
        <v>230</v>
      </c>
    </row>
    <row r="2" spans="2:59">
      <c r="B2" s="57" t="s">
        <v>161</v>
      </c>
      <c r="C2" s="78" t="s">
        <v>231</v>
      </c>
    </row>
    <row r="3" spans="2:59">
      <c r="B3" s="57" t="s">
        <v>163</v>
      </c>
      <c r="C3" s="78" t="s">
        <v>232</v>
      </c>
    </row>
    <row r="4" spans="2:59">
      <c r="B4" s="57" t="s">
        <v>164</v>
      </c>
      <c r="C4" s="78">
        <v>8603</v>
      </c>
    </row>
    <row r="6" spans="2:59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9" ht="26.25" customHeight="1">
      <c r="B7" s="129" t="s">
        <v>80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9" s="3" customFormat="1" ht="78.75">
      <c r="B8" s="23" t="s">
        <v>99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2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2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2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67</v>
      </c>
      <c r="C6" s="14" t="s">
        <v>33</v>
      </c>
      <c r="E6" s="14" t="s">
        <v>100</v>
      </c>
      <c r="I6" s="14" t="s">
        <v>15</v>
      </c>
      <c r="J6" s="14" t="s">
        <v>45</v>
      </c>
      <c r="M6" s="14" t="s">
        <v>84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69</v>
      </c>
      <c r="C8" s="31" t="s">
        <v>33</v>
      </c>
      <c r="D8" s="31" t="s">
        <v>102</v>
      </c>
      <c r="I8" s="31" t="s">
        <v>15</v>
      </c>
      <c r="J8" s="31" t="s">
        <v>45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43</v>
      </c>
      <c r="V8" s="31" t="s">
        <v>42</v>
      </c>
      <c r="W8" s="32" t="s">
        <v>94</v>
      </c>
    </row>
    <row r="9" spans="2:25" ht="31.5">
      <c r="B9" s="49" t="str">
        <f>'תעודות חוב מסחריות '!B7:T7</f>
        <v>2. תעודות חוב מסחריות</v>
      </c>
      <c r="C9" s="14" t="s">
        <v>33</v>
      </c>
      <c r="D9" s="14" t="s">
        <v>102</v>
      </c>
      <c r="E9" s="42" t="s">
        <v>100</v>
      </c>
      <c r="G9" s="14" t="s">
        <v>44</v>
      </c>
      <c r="I9" s="14" t="s">
        <v>15</v>
      </c>
      <c r="J9" s="14" t="s">
        <v>45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43</v>
      </c>
      <c r="V9" s="14" t="s">
        <v>42</v>
      </c>
      <c r="W9" s="39" t="s">
        <v>94</v>
      </c>
    </row>
    <row r="10" spans="2:25" ht="31.5">
      <c r="B10" s="49" t="str">
        <f>'אג"ח קונצרני'!B7:U7</f>
        <v>3. אג"ח קונצרני</v>
      </c>
      <c r="C10" s="31" t="s">
        <v>33</v>
      </c>
      <c r="D10" s="14" t="s">
        <v>102</v>
      </c>
      <c r="E10" s="42" t="s">
        <v>100</v>
      </c>
      <c r="G10" s="31" t="s">
        <v>44</v>
      </c>
      <c r="I10" s="31" t="s">
        <v>15</v>
      </c>
      <c r="J10" s="31" t="s">
        <v>45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43</v>
      </c>
      <c r="V10" s="14" t="s">
        <v>42</v>
      </c>
      <c r="W10" s="32" t="s">
        <v>94</v>
      </c>
    </row>
    <row r="11" spans="2:25" ht="31.5">
      <c r="B11" s="49" t="str">
        <f>מניות!B7</f>
        <v>4. מניות</v>
      </c>
      <c r="C11" s="31" t="s">
        <v>33</v>
      </c>
      <c r="D11" s="14" t="s">
        <v>102</v>
      </c>
      <c r="E11" s="42" t="s">
        <v>100</v>
      </c>
      <c r="H11" s="31" t="s">
        <v>84</v>
      </c>
      <c r="S11" s="31" t="s">
        <v>0</v>
      </c>
      <c r="T11" s="14" t="s">
        <v>88</v>
      </c>
      <c r="U11" s="14" t="s">
        <v>43</v>
      </c>
      <c r="V11" s="14" t="s">
        <v>42</v>
      </c>
      <c r="W11" s="15" t="s">
        <v>94</v>
      </c>
    </row>
    <row r="12" spans="2:25" ht="31.5">
      <c r="B12" s="49" t="str">
        <f>'תעודות סל'!B7:N7</f>
        <v>5. תעודות סל</v>
      </c>
      <c r="C12" s="31" t="s">
        <v>33</v>
      </c>
      <c r="D12" s="14" t="s">
        <v>102</v>
      </c>
      <c r="E12" s="42" t="s">
        <v>100</v>
      </c>
      <c r="H12" s="31" t="s">
        <v>84</v>
      </c>
      <c r="S12" s="31" t="s">
        <v>0</v>
      </c>
      <c r="T12" s="31" t="s">
        <v>88</v>
      </c>
      <c r="U12" s="31" t="s">
        <v>43</v>
      </c>
      <c r="V12" s="31" t="s">
        <v>42</v>
      </c>
      <c r="W12" s="32" t="s">
        <v>94</v>
      </c>
    </row>
    <row r="13" spans="2:25" ht="31.5">
      <c r="B13" s="49" t="str">
        <f>'קרנות נאמנות'!B7:O7</f>
        <v>6. קרנות נאמנות</v>
      </c>
      <c r="C13" s="31" t="s">
        <v>33</v>
      </c>
      <c r="D13" s="31" t="s">
        <v>102</v>
      </c>
      <c r="G13" s="31" t="s">
        <v>44</v>
      </c>
      <c r="H13" s="31" t="s">
        <v>84</v>
      </c>
      <c r="S13" s="31" t="s">
        <v>0</v>
      </c>
      <c r="T13" s="31" t="s">
        <v>88</v>
      </c>
      <c r="U13" s="31" t="s">
        <v>43</v>
      </c>
      <c r="V13" s="31" t="s">
        <v>42</v>
      </c>
      <c r="W13" s="32" t="s">
        <v>94</v>
      </c>
    </row>
    <row r="14" spans="2:25" ht="31.5">
      <c r="B14" s="49" t="str">
        <f>'כתבי אופציה'!B7:L7</f>
        <v>7. כתבי אופציה</v>
      </c>
      <c r="C14" s="31" t="s">
        <v>33</v>
      </c>
      <c r="D14" s="31" t="s">
        <v>102</v>
      </c>
      <c r="G14" s="31" t="s">
        <v>44</v>
      </c>
      <c r="H14" s="31" t="s">
        <v>84</v>
      </c>
      <c r="S14" s="31" t="s">
        <v>0</v>
      </c>
      <c r="T14" s="31" t="s">
        <v>88</v>
      </c>
      <c r="U14" s="31" t="s">
        <v>43</v>
      </c>
      <c r="V14" s="31" t="s">
        <v>42</v>
      </c>
      <c r="W14" s="32" t="s">
        <v>94</v>
      </c>
    </row>
    <row r="15" spans="2:25" ht="31.5">
      <c r="B15" s="49" t="str">
        <f>אופציות!B7</f>
        <v>8. אופציות</v>
      </c>
      <c r="C15" s="31" t="s">
        <v>33</v>
      </c>
      <c r="D15" s="31" t="s">
        <v>102</v>
      </c>
      <c r="G15" s="31" t="s">
        <v>44</v>
      </c>
      <c r="H15" s="31" t="s">
        <v>84</v>
      </c>
      <c r="S15" s="31" t="s">
        <v>0</v>
      </c>
      <c r="T15" s="31" t="s">
        <v>88</v>
      </c>
      <c r="U15" s="31" t="s">
        <v>43</v>
      </c>
      <c r="V15" s="31" t="s">
        <v>42</v>
      </c>
      <c r="W15" s="32" t="s">
        <v>94</v>
      </c>
    </row>
    <row r="16" spans="2:25" ht="31.5">
      <c r="B16" s="49" t="str">
        <f>'חוזים עתידיים'!B7:I7</f>
        <v>9. חוזים עתידיים</v>
      </c>
      <c r="C16" s="31" t="s">
        <v>33</v>
      </c>
      <c r="D16" s="31" t="s">
        <v>102</v>
      </c>
      <c r="G16" s="31" t="s">
        <v>44</v>
      </c>
      <c r="H16" s="31" t="s">
        <v>84</v>
      </c>
      <c r="S16" s="31" t="s">
        <v>0</v>
      </c>
      <c r="T16" s="32" t="s">
        <v>88</v>
      </c>
    </row>
    <row r="17" spans="2:25" ht="31.5">
      <c r="B17" s="49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45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43</v>
      </c>
      <c r="V17" s="31" t="s">
        <v>42</v>
      </c>
      <c r="W17" s="32" t="s">
        <v>94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45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33</v>
      </c>
      <c r="D20" s="42" t="s">
        <v>101</v>
      </c>
      <c r="E20" s="42" t="s">
        <v>100</v>
      </c>
      <c r="G20" s="31" t="s">
        <v>44</v>
      </c>
      <c r="I20" s="31" t="s">
        <v>15</v>
      </c>
      <c r="J20" s="31" t="s">
        <v>45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94</v>
      </c>
    </row>
    <row r="21" spans="2:25" ht="31.5">
      <c r="B21" s="49" t="str">
        <f>'לא סחיר - אג"ח קונצרני'!B7:S7</f>
        <v>3. אג"ח קונצרני</v>
      </c>
      <c r="C21" s="31" t="s">
        <v>33</v>
      </c>
      <c r="D21" s="42" t="s">
        <v>101</v>
      </c>
      <c r="E21" s="42" t="s">
        <v>100</v>
      </c>
      <c r="G21" s="31" t="s">
        <v>44</v>
      </c>
      <c r="I21" s="31" t="s">
        <v>15</v>
      </c>
      <c r="J21" s="31" t="s">
        <v>45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94</v>
      </c>
    </row>
    <row r="22" spans="2:25" ht="31.5">
      <c r="B22" s="49" t="str">
        <f>'לא סחיר - מניות'!B7:M7</f>
        <v>4. מניות</v>
      </c>
      <c r="C22" s="31" t="s">
        <v>33</v>
      </c>
      <c r="D22" s="42" t="s">
        <v>101</v>
      </c>
      <c r="E22" s="42" t="s">
        <v>100</v>
      </c>
      <c r="G22" s="31" t="s">
        <v>44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94</v>
      </c>
    </row>
    <row r="23" spans="2:25" ht="31.5">
      <c r="B23" s="49" t="str">
        <f>'לא סחיר - קרנות השקעה'!B7:K7</f>
        <v>5. קרנות השקעה</v>
      </c>
      <c r="C23" s="31" t="s">
        <v>33</v>
      </c>
      <c r="G23" s="31" t="s">
        <v>44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94</v>
      </c>
    </row>
    <row r="24" spans="2:25" ht="31.5">
      <c r="B24" s="49" t="str">
        <f>'לא סחיר - כתבי אופציה'!B7:L7</f>
        <v>6. כתבי אופציה</v>
      </c>
      <c r="C24" s="31" t="s">
        <v>33</v>
      </c>
      <c r="G24" s="31" t="s">
        <v>44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94</v>
      </c>
    </row>
    <row r="25" spans="2:25" ht="31.5">
      <c r="B25" s="49" t="str">
        <f>'לא סחיר - אופציות'!B7:L7</f>
        <v>7. אופציות</v>
      </c>
      <c r="C25" s="31" t="s">
        <v>33</v>
      </c>
      <c r="G25" s="31" t="s">
        <v>44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94</v>
      </c>
    </row>
    <row r="26" spans="2:25" ht="31.5">
      <c r="B26" s="49" t="str">
        <f>'לא סחיר - חוזים עתידיים'!B7:K7</f>
        <v>8. חוזים עתידיים</v>
      </c>
      <c r="C26" s="31" t="s">
        <v>33</v>
      </c>
      <c r="G26" s="31" t="s">
        <v>44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94</v>
      </c>
    </row>
    <row r="27" spans="2:25" ht="31.5">
      <c r="B27" s="49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45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94</v>
      </c>
    </row>
    <row r="28" spans="2:25" ht="31.5">
      <c r="B28" s="53" t="str">
        <f>הלוואות!B6</f>
        <v>1.ד. הלוואות:</v>
      </c>
      <c r="C28" s="31" t="s">
        <v>33</v>
      </c>
      <c r="I28" s="31" t="s">
        <v>15</v>
      </c>
      <c r="J28" s="31" t="s">
        <v>45</v>
      </c>
      <c r="L28" s="31" t="s">
        <v>18</v>
      </c>
      <c r="M28" s="31" t="s">
        <v>84</v>
      </c>
      <c r="Q28" s="14" t="s">
        <v>29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94</v>
      </c>
    </row>
    <row r="29" spans="2:25" ht="47.25">
      <c r="B29" s="53" t="str">
        <f>'פקדונות מעל 3 חודשים'!B6:O6</f>
        <v>1.ה. פקדונות מעל 3 חודשים:</v>
      </c>
      <c r="C29" s="31" t="s">
        <v>33</v>
      </c>
      <c r="E29" s="31" t="s">
        <v>100</v>
      </c>
      <c r="I29" s="31" t="s">
        <v>15</v>
      </c>
      <c r="J29" s="31" t="s">
        <v>45</v>
      </c>
      <c r="L29" s="31" t="s">
        <v>18</v>
      </c>
      <c r="M29" s="31" t="s">
        <v>84</v>
      </c>
      <c r="O29" s="50" t="s">
        <v>36</v>
      </c>
      <c r="P29" s="51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94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68</v>
      </c>
      <c r="P30" s="51" t="s">
        <v>39</v>
      </c>
      <c r="U30" s="31" t="s">
        <v>93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162</v>
      </c>
      <c r="C1" s="78" t="s" vm="1">
        <v>230</v>
      </c>
    </row>
    <row r="2" spans="2:54">
      <c r="B2" s="57" t="s">
        <v>161</v>
      </c>
      <c r="C2" s="78" t="s">
        <v>231</v>
      </c>
    </row>
    <row r="3" spans="2:54">
      <c r="B3" s="57" t="s">
        <v>163</v>
      </c>
      <c r="C3" s="78" t="s">
        <v>232</v>
      </c>
    </row>
    <row r="4" spans="2:54">
      <c r="B4" s="57" t="s">
        <v>164</v>
      </c>
      <c r="C4" s="78">
        <v>8603</v>
      </c>
    </row>
    <row r="6" spans="2:54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4" ht="26.25" customHeight="1">
      <c r="B7" s="129" t="s">
        <v>81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4" s="3" customFormat="1" ht="78.75">
      <c r="B8" s="23" t="s">
        <v>99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59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162</v>
      </c>
      <c r="C1" s="78" t="s" vm="1">
        <v>230</v>
      </c>
    </row>
    <row r="2" spans="2:51">
      <c r="B2" s="57" t="s">
        <v>161</v>
      </c>
      <c r="C2" s="78" t="s">
        <v>231</v>
      </c>
    </row>
    <row r="3" spans="2:51">
      <c r="B3" s="57" t="s">
        <v>163</v>
      </c>
      <c r="C3" s="78" t="s">
        <v>232</v>
      </c>
    </row>
    <row r="4" spans="2:51">
      <c r="B4" s="57" t="s">
        <v>164</v>
      </c>
      <c r="C4" s="78">
        <v>8603</v>
      </c>
    </row>
    <row r="6" spans="2:51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51" ht="26.25" customHeight="1">
      <c r="B7" s="129" t="s">
        <v>82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51" s="3" customFormat="1" ht="63">
      <c r="B8" s="23" t="s">
        <v>99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165</v>
      </c>
      <c r="K8" s="32" t="s">
        <v>167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7" t="s">
        <v>34</v>
      </c>
      <c r="C11" s="108"/>
      <c r="D11" s="108"/>
      <c r="E11" s="108"/>
      <c r="F11" s="108"/>
      <c r="G11" s="109"/>
      <c r="H11" s="113"/>
      <c r="I11" s="109">
        <v>-0.28961999999999993</v>
      </c>
      <c r="J11" s="110">
        <f>I11/$I$11</f>
        <v>1</v>
      </c>
      <c r="K11" s="110">
        <f>I11/'סכום נכסי הקרן'!$C$42</f>
        <v>-5.1005229383259908E-4</v>
      </c>
      <c r="AW11" s="96"/>
    </row>
    <row r="12" spans="2:51" s="96" customFormat="1" ht="19.5" customHeight="1">
      <c r="B12" s="111" t="s">
        <v>28</v>
      </c>
      <c r="C12" s="108"/>
      <c r="D12" s="108"/>
      <c r="E12" s="108"/>
      <c r="F12" s="108"/>
      <c r="G12" s="109"/>
      <c r="H12" s="113"/>
      <c r="I12" s="109">
        <v>-0.28961999999999993</v>
      </c>
      <c r="J12" s="110">
        <f t="shared" ref="J12:J15" si="0">I12/$I$11</f>
        <v>1</v>
      </c>
      <c r="K12" s="110">
        <f>I12/'סכום נכסי הקרן'!$C$42</f>
        <v>-5.1005229383259908E-4</v>
      </c>
    </row>
    <row r="13" spans="2:51">
      <c r="B13" s="97" t="s">
        <v>301</v>
      </c>
      <c r="C13" s="82"/>
      <c r="D13" s="82"/>
      <c r="E13" s="82"/>
      <c r="F13" s="82"/>
      <c r="G13" s="90"/>
      <c r="H13" s="92"/>
      <c r="I13" s="90">
        <v>-0.28961999999999993</v>
      </c>
      <c r="J13" s="91">
        <f t="shared" si="0"/>
        <v>1</v>
      </c>
      <c r="K13" s="91">
        <f>I13/'סכום נכסי הקרן'!$C$42</f>
        <v>-5.1005229383259908E-4</v>
      </c>
    </row>
    <row r="14" spans="2:51">
      <c r="B14" s="86" t="s">
        <v>302</v>
      </c>
      <c r="C14" s="80" t="s">
        <v>303</v>
      </c>
      <c r="D14" s="93" t="s">
        <v>304</v>
      </c>
      <c r="E14" s="93" t="s">
        <v>146</v>
      </c>
      <c r="F14" s="100">
        <v>43180</v>
      </c>
      <c r="G14" s="87">
        <v>2481.0100000000002</v>
      </c>
      <c r="H14" s="89">
        <v>-5.6433</v>
      </c>
      <c r="I14" s="87">
        <v>-0.14000999999999997</v>
      </c>
      <c r="J14" s="88">
        <f t="shared" si="0"/>
        <v>0.48342655893929976</v>
      </c>
      <c r="K14" s="88">
        <f>I14/'סכום נכסי הקרן'!$C$42</f>
        <v>-2.4657282528659001E-4</v>
      </c>
    </row>
    <row r="15" spans="2:51">
      <c r="B15" s="86" t="s">
        <v>305</v>
      </c>
      <c r="C15" s="80" t="s">
        <v>306</v>
      </c>
      <c r="D15" s="93" t="s">
        <v>304</v>
      </c>
      <c r="E15" s="93" t="s">
        <v>146</v>
      </c>
      <c r="F15" s="100">
        <v>43255</v>
      </c>
      <c r="G15" s="87">
        <v>5202.5999999999995</v>
      </c>
      <c r="H15" s="89">
        <v>-2.8757000000000001</v>
      </c>
      <c r="I15" s="87">
        <v>-0.14961000000000002</v>
      </c>
      <c r="J15" s="88">
        <f t="shared" si="0"/>
        <v>0.51657344106070047</v>
      </c>
      <c r="K15" s="88">
        <f>I15/'סכום נכסי הקרן'!$C$42</f>
        <v>-2.6347946854600918E-4</v>
      </c>
    </row>
    <row r="16" spans="2:51" s="7" customFormat="1">
      <c r="B16" s="83"/>
      <c r="C16" s="80"/>
      <c r="D16" s="80"/>
      <c r="E16" s="80"/>
      <c r="F16" s="80"/>
      <c r="G16" s="87"/>
      <c r="H16" s="89"/>
      <c r="I16" s="80"/>
      <c r="J16" s="88"/>
      <c r="K16" s="80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95" t="s">
        <v>229</v>
      </c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95" t="s">
        <v>95</v>
      </c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95" t="s">
        <v>212</v>
      </c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95" t="s">
        <v>220</v>
      </c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162</v>
      </c>
      <c r="C1" s="78" t="s" vm="1">
        <v>230</v>
      </c>
    </row>
    <row r="2" spans="2:78">
      <c r="B2" s="57" t="s">
        <v>161</v>
      </c>
      <c r="C2" s="78" t="s">
        <v>231</v>
      </c>
    </row>
    <row r="3" spans="2:78">
      <c r="B3" s="57" t="s">
        <v>163</v>
      </c>
      <c r="C3" s="78" t="s">
        <v>232</v>
      </c>
    </row>
    <row r="4" spans="2:78">
      <c r="B4" s="57" t="s">
        <v>164</v>
      </c>
      <c r="C4" s="78">
        <v>8603</v>
      </c>
    </row>
    <row r="6" spans="2:78" ht="26.25" customHeight="1">
      <c r="B6" s="129" t="s">
        <v>193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78" ht="26.25" customHeight="1">
      <c r="B7" s="129" t="s">
        <v>83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78" s="3" customFormat="1" ht="47.25">
      <c r="B8" s="23" t="s">
        <v>99</v>
      </c>
      <c r="C8" s="31" t="s">
        <v>33</v>
      </c>
      <c r="D8" s="31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93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221</v>
      </c>
      <c r="M9" s="17"/>
      <c r="N9" s="17" t="s">
        <v>217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96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162</v>
      </c>
      <c r="C1" s="78" t="s" vm="1">
        <v>230</v>
      </c>
    </row>
    <row r="2" spans="2:61">
      <c r="B2" s="57" t="s">
        <v>161</v>
      </c>
      <c r="C2" s="78" t="s">
        <v>231</v>
      </c>
    </row>
    <row r="3" spans="2:61">
      <c r="B3" s="57" t="s">
        <v>163</v>
      </c>
      <c r="C3" s="78" t="s">
        <v>232</v>
      </c>
    </row>
    <row r="4" spans="2:61">
      <c r="B4" s="57" t="s">
        <v>164</v>
      </c>
      <c r="C4" s="78">
        <v>8603</v>
      </c>
    </row>
    <row r="6" spans="2:61" ht="26.25" customHeight="1">
      <c r="B6" s="129" t="s">
        <v>194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61" s="3" customFormat="1" ht="78.75">
      <c r="B7" s="23" t="s">
        <v>99</v>
      </c>
      <c r="C7" s="31" t="s">
        <v>206</v>
      </c>
      <c r="D7" s="31" t="s">
        <v>33</v>
      </c>
      <c r="E7" s="31" t="s">
        <v>100</v>
      </c>
      <c r="F7" s="31" t="s">
        <v>15</v>
      </c>
      <c r="G7" s="31" t="s">
        <v>85</v>
      </c>
      <c r="H7" s="31" t="s">
        <v>45</v>
      </c>
      <c r="I7" s="31" t="s">
        <v>18</v>
      </c>
      <c r="J7" s="31" t="s">
        <v>84</v>
      </c>
      <c r="K7" s="14" t="s">
        <v>29</v>
      </c>
      <c r="L7" s="71" t="s">
        <v>19</v>
      </c>
      <c r="M7" s="31" t="s">
        <v>214</v>
      </c>
      <c r="N7" s="31" t="s">
        <v>213</v>
      </c>
      <c r="O7" s="31" t="s">
        <v>93</v>
      </c>
      <c r="P7" s="31" t="s">
        <v>165</v>
      </c>
      <c r="Q7" s="32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221</v>
      </c>
      <c r="N8" s="17"/>
      <c r="O8" s="17" t="s">
        <v>217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149</v>
      </c>
    </row>
    <row r="11" spans="2:61" ht="21.7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155</v>
      </c>
    </row>
    <row r="12" spans="2:61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150</v>
      </c>
    </row>
    <row r="13" spans="2:61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151</v>
      </c>
    </row>
    <row r="14" spans="2:61">
      <c r="B14" s="95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152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154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153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156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157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158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159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160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162</v>
      </c>
      <c r="C1" s="78" t="s" vm="1">
        <v>230</v>
      </c>
    </row>
    <row r="2" spans="2:64">
      <c r="B2" s="57" t="s">
        <v>161</v>
      </c>
      <c r="C2" s="78" t="s">
        <v>231</v>
      </c>
    </row>
    <row r="3" spans="2:64">
      <c r="B3" s="57" t="s">
        <v>163</v>
      </c>
      <c r="C3" s="78" t="s">
        <v>232</v>
      </c>
    </row>
    <row r="4" spans="2:64">
      <c r="B4" s="57" t="s">
        <v>164</v>
      </c>
      <c r="C4" s="78">
        <v>8603</v>
      </c>
    </row>
    <row r="6" spans="2:64" ht="26.25" customHeight="1">
      <c r="B6" s="129" t="s">
        <v>195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64" s="3" customFormat="1" ht="78.75">
      <c r="B7" s="60" t="s">
        <v>99</v>
      </c>
      <c r="C7" s="61" t="s">
        <v>33</v>
      </c>
      <c r="D7" s="61" t="s">
        <v>100</v>
      </c>
      <c r="E7" s="61" t="s">
        <v>15</v>
      </c>
      <c r="F7" s="61" t="s">
        <v>45</v>
      </c>
      <c r="G7" s="61" t="s">
        <v>18</v>
      </c>
      <c r="H7" s="61" t="s">
        <v>84</v>
      </c>
      <c r="I7" s="61" t="s">
        <v>36</v>
      </c>
      <c r="J7" s="61" t="s">
        <v>19</v>
      </c>
      <c r="K7" s="61" t="s">
        <v>214</v>
      </c>
      <c r="L7" s="61" t="s">
        <v>213</v>
      </c>
      <c r="M7" s="61" t="s">
        <v>93</v>
      </c>
      <c r="N7" s="61" t="s">
        <v>165</v>
      </c>
      <c r="O7" s="63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221</v>
      </c>
      <c r="L8" s="33"/>
      <c r="M8" s="33" t="s">
        <v>217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162</v>
      </c>
      <c r="C1" s="78" t="s" vm="1">
        <v>230</v>
      </c>
    </row>
    <row r="2" spans="2:56">
      <c r="B2" s="57" t="s">
        <v>161</v>
      </c>
      <c r="C2" s="78" t="s">
        <v>231</v>
      </c>
    </row>
    <row r="3" spans="2:56">
      <c r="B3" s="57" t="s">
        <v>163</v>
      </c>
      <c r="C3" s="78" t="s">
        <v>232</v>
      </c>
    </row>
    <row r="4" spans="2:56">
      <c r="B4" s="57" t="s">
        <v>164</v>
      </c>
      <c r="C4" s="78">
        <v>8603</v>
      </c>
    </row>
    <row r="6" spans="2:56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1"/>
    </row>
    <row r="7" spans="2:56" s="3" customFormat="1" ht="78.75">
      <c r="B7" s="60" t="s">
        <v>99</v>
      </c>
      <c r="C7" s="62" t="s">
        <v>38</v>
      </c>
      <c r="D7" s="62" t="s">
        <v>68</v>
      </c>
      <c r="E7" s="62" t="s">
        <v>39</v>
      </c>
      <c r="F7" s="62" t="s">
        <v>84</v>
      </c>
      <c r="G7" s="62" t="s">
        <v>207</v>
      </c>
      <c r="H7" s="62" t="s">
        <v>165</v>
      </c>
      <c r="I7" s="64" t="s">
        <v>166</v>
      </c>
      <c r="J7" s="77" t="s">
        <v>224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2"/>
      <c r="C11" s="79"/>
      <c r="D11" s="79"/>
      <c r="E11" s="79"/>
      <c r="F11" s="79"/>
      <c r="G11" s="79"/>
      <c r="H11" s="79"/>
      <c r="I11" s="79"/>
      <c r="J11" s="79"/>
    </row>
    <row r="12" spans="2:56">
      <c r="B12" s="102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8" t="s" vm="1">
        <v>230</v>
      </c>
    </row>
    <row r="2" spans="2:60">
      <c r="B2" s="57" t="s">
        <v>161</v>
      </c>
      <c r="C2" s="78" t="s">
        <v>231</v>
      </c>
    </row>
    <row r="3" spans="2:60">
      <c r="B3" s="57" t="s">
        <v>163</v>
      </c>
      <c r="C3" s="78" t="s">
        <v>232</v>
      </c>
    </row>
    <row r="4" spans="2:60">
      <c r="B4" s="57" t="s">
        <v>164</v>
      </c>
      <c r="C4" s="78">
        <v>8603</v>
      </c>
    </row>
    <row r="6" spans="2:60" ht="26.25" customHeight="1">
      <c r="B6" s="129" t="s">
        <v>197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60" s="3" customFormat="1" ht="66">
      <c r="B7" s="60" t="s">
        <v>99</v>
      </c>
      <c r="C7" s="60" t="s">
        <v>100</v>
      </c>
      <c r="D7" s="60" t="s">
        <v>15</v>
      </c>
      <c r="E7" s="60" t="s">
        <v>16</v>
      </c>
      <c r="F7" s="60" t="s">
        <v>40</v>
      </c>
      <c r="G7" s="60" t="s">
        <v>84</v>
      </c>
      <c r="H7" s="60" t="s">
        <v>37</v>
      </c>
      <c r="I7" s="60" t="s">
        <v>93</v>
      </c>
      <c r="J7" s="60" t="s">
        <v>165</v>
      </c>
      <c r="K7" s="60" t="s">
        <v>166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2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8" t="s" vm="1">
        <v>230</v>
      </c>
    </row>
    <row r="2" spans="2:60">
      <c r="B2" s="57" t="s">
        <v>161</v>
      </c>
      <c r="C2" s="78" t="s">
        <v>231</v>
      </c>
    </row>
    <row r="3" spans="2:60">
      <c r="B3" s="57" t="s">
        <v>163</v>
      </c>
      <c r="C3" s="78" t="s">
        <v>232</v>
      </c>
    </row>
    <row r="4" spans="2:60">
      <c r="B4" s="57" t="s">
        <v>164</v>
      </c>
      <c r="C4" s="78">
        <v>8603</v>
      </c>
    </row>
    <row r="6" spans="2:60" ht="26.25" customHeight="1">
      <c r="B6" s="129" t="s">
        <v>198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60" s="3" customFormat="1" ht="78.75">
      <c r="B7" s="60" t="s">
        <v>99</v>
      </c>
      <c r="C7" s="62" t="s">
        <v>33</v>
      </c>
      <c r="D7" s="62" t="s">
        <v>15</v>
      </c>
      <c r="E7" s="62" t="s">
        <v>16</v>
      </c>
      <c r="F7" s="62" t="s">
        <v>40</v>
      </c>
      <c r="G7" s="62" t="s">
        <v>84</v>
      </c>
      <c r="H7" s="62" t="s">
        <v>37</v>
      </c>
      <c r="I7" s="62" t="s">
        <v>93</v>
      </c>
      <c r="J7" s="62" t="s">
        <v>165</v>
      </c>
      <c r="K7" s="64" t="s">
        <v>166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2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162</v>
      </c>
      <c r="C1" s="78" t="s" vm="1">
        <v>230</v>
      </c>
    </row>
    <row r="2" spans="2:47">
      <c r="B2" s="57" t="s">
        <v>161</v>
      </c>
      <c r="C2" s="78" t="s">
        <v>231</v>
      </c>
    </row>
    <row r="3" spans="2:47">
      <c r="B3" s="57" t="s">
        <v>163</v>
      </c>
      <c r="C3" s="78" t="s">
        <v>232</v>
      </c>
    </row>
    <row r="4" spans="2:47">
      <c r="B4" s="57" t="s">
        <v>164</v>
      </c>
      <c r="C4" s="78">
        <v>8603</v>
      </c>
    </row>
    <row r="6" spans="2:47" ht="26.25" customHeight="1">
      <c r="B6" s="129" t="s">
        <v>199</v>
      </c>
      <c r="C6" s="130"/>
      <c r="D6" s="131"/>
    </row>
    <row r="7" spans="2:47" s="3" customFormat="1" ht="33">
      <c r="B7" s="60" t="s">
        <v>99</v>
      </c>
      <c r="C7" s="65" t="s">
        <v>90</v>
      </c>
      <c r="D7" s="66" t="s">
        <v>89</v>
      </c>
    </row>
    <row r="8" spans="2:47" s="3" customFormat="1">
      <c r="B8" s="16"/>
      <c r="C8" s="33" t="s">
        <v>217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79"/>
      <c r="D11" s="79"/>
    </row>
    <row r="12" spans="2:47">
      <c r="B12" s="102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8" t="s" vm="1">
        <v>230</v>
      </c>
    </row>
    <row r="2" spans="2:18">
      <c r="B2" s="57" t="s">
        <v>161</v>
      </c>
      <c r="C2" s="78" t="s">
        <v>231</v>
      </c>
    </row>
    <row r="3" spans="2:18">
      <c r="B3" s="57" t="s">
        <v>163</v>
      </c>
      <c r="C3" s="78" t="s">
        <v>232</v>
      </c>
    </row>
    <row r="4" spans="2:18">
      <c r="B4" s="57" t="s">
        <v>164</v>
      </c>
      <c r="C4" s="78">
        <v>8603</v>
      </c>
    </row>
    <row r="6" spans="2:18" ht="26.25" customHeight="1">
      <c r="B6" s="129" t="s">
        <v>202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99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219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59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162</v>
      </c>
      <c r="C1" s="78" t="s" vm="1">
        <v>230</v>
      </c>
    </row>
    <row r="2" spans="2:13">
      <c r="B2" s="57" t="s">
        <v>161</v>
      </c>
      <c r="C2" s="78" t="s">
        <v>231</v>
      </c>
    </row>
    <row r="3" spans="2:13">
      <c r="B3" s="57" t="s">
        <v>163</v>
      </c>
      <c r="C3" s="78" t="s">
        <v>232</v>
      </c>
    </row>
    <row r="4" spans="2:13">
      <c r="B4" s="57" t="s">
        <v>164</v>
      </c>
      <c r="C4" s="78">
        <v>8603</v>
      </c>
    </row>
    <row r="6" spans="2:13" ht="26.25" customHeight="1">
      <c r="B6" s="118" t="s">
        <v>191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2:13" s="3" customFormat="1" ht="63">
      <c r="B7" s="13" t="s">
        <v>98</v>
      </c>
      <c r="C7" s="14" t="s">
        <v>33</v>
      </c>
      <c r="D7" s="14" t="s">
        <v>100</v>
      </c>
      <c r="E7" s="14" t="s">
        <v>15</v>
      </c>
      <c r="F7" s="14" t="s">
        <v>45</v>
      </c>
      <c r="G7" s="14" t="s">
        <v>84</v>
      </c>
      <c r="H7" s="14" t="s">
        <v>17</v>
      </c>
      <c r="I7" s="14" t="s">
        <v>19</v>
      </c>
      <c r="J7" s="14" t="s">
        <v>43</v>
      </c>
      <c r="K7" s="14" t="s">
        <v>165</v>
      </c>
      <c r="L7" s="14" t="s">
        <v>166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7" t="s">
        <v>32</v>
      </c>
      <c r="C10" s="108"/>
      <c r="D10" s="108"/>
      <c r="E10" s="108"/>
      <c r="F10" s="108"/>
      <c r="G10" s="108"/>
      <c r="H10" s="108"/>
      <c r="I10" s="108"/>
      <c r="J10" s="109">
        <f>J11</f>
        <v>12.93906</v>
      </c>
      <c r="K10" s="110">
        <f>J10/$J$10</f>
        <v>1</v>
      </c>
      <c r="L10" s="110">
        <f>J10/'סכום נכסי הקרן'!$C$42</f>
        <v>2.2787090784606143E-2</v>
      </c>
    </row>
    <row r="11" spans="2:13" s="96" customFormat="1">
      <c r="B11" s="111" t="s">
        <v>211</v>
      </c>
      <c r="C11" s="108"/>
      <c r="D11" s="108"/>
      <c r="E11" s="108"/>
      <c r="F11" s="108"/>
      <c r="G11" s="108"/>
      <c r="H11" s="108"/>
      <c r="I11" s="108"/>
      <c r="J11" s="109">
        <f>J12+J16</f>
        <v>12.93906</v>
      </c>
      <c r="K11" s="110">
        <f t="shared" ref="K11:K14" si="0">J11/$J$10</f>
        <v>1</v>
      </c>
      <c r="L11" s="110">
        <f>J11/'סכום נכסי הקרן'!$C$42</f>
        <v>2.2787090784606143E-2</v>
      </c>
    </row>
    <row r="12" spans="2:13" s="96" customFormat="1">
      <c r="B12" s="112" t="s">
        <v>30</v>
      </c>
      <c r="C12" s="108"/>
      <c r="D12" s="108"/>
      <c r="E12" s="108"/>
      <c r="F12" s="108"/>
      <c r="G12" s="108"/>
      <c r="H12" s="108"/>
      <c r="I12" s="108"/>
      <c r="J12" s="109">
        <f>J13+J14</f>
        <v>8.7982499999999995</v>
      </c>
      <c r="K12" s="110">
        <f t="shared" si="0"/>
        <v>0.67997597970795398</v>
      </c>
      <c r="L12" s="110">
        <f>J12/'סכום נכסי הקרן'!$C$42</f>
        <v>1.5494674380956653E-2</v>
      </c>
    </row>
    <row r="13" spans="2:13">
      <c r="B13" s="86" t="s">
        <v>312</v>
      </c>
      <c r="C13" s="80" t="s">
        <v>313</v>
      </c>
      <c r="D13" s="93">
        <v>10</v>
      </c>
      <c r="E13" s="80" t="s">
        <v>314</v>
      </c>
      <c r="F13" s="80" t="s">
        <v>315</v>
      </c>
      <c r="G13" s="93" t="s">
        <v>147</v>
      </c>
      <c r="H13" s="94">
        <v>0</v>
      </c>
      <c r="I13" s="94">
        <v>0</v>
      </c>
      <c r="J13" s="87">
        <v>8.6982499999999998</v>
      </c>
      <c r="K13" s="88">
        <f t="shared" si="0"/>
        <v>0.6722474430136347</v>
      </c>
      <c r="L13" s="88">
        <f>J13/'סכום נכסי הקרן'!$C$42</f>
        <v>1.5318563513671038E-2</v>
      </c>
    </row>
    <row r="14" spans="2:13">
      <c r="B14" s="86" t="s">
        <v>316</v>
      </c>
      <c r="C14" s="80" t="s">
        <v>317</v>
      </c>
      <c r="D14" s="93">
        <v>26</v>
      </c>
      <c r="E14" s="80" t="s">
        <v>318</v>
      </c>
      <c r="F14" s="80" t="s">
        <v>315</v>
      </c>
      <c r="G14" s="93" t="s">
        <v>147</v>
      </c>
      <c r="H14" s="94">
        <v>0</v>
      </c>
      <c r="I14" s="94">
        <v>0</v>
      </c>
      <c r="J14" s="87">
        <v>9.9999999999999992E-2</v>
      </c>
      <c r="K14" s="88">
        <f t="shared" si="0"/>
        <v>7.7285366943193705E-3</v>
      </c>
      <c r="L14" s="88">
        <f>J14/'סכום נכסי הקרן'!$C$42</f>
        <v>1.7611086728561536E-4</v>
      </c>
    </row>
    <row r="15" spans="2:13">
      <c r="B15" s="83"/>
      <c r="C15" s="80"/>
      <c r="D15" s="80"/>
      <c r="E15" s="80"/>
      <c r="F15" s="80"/>
      <c r="G15" s="80"/>
      <c r="H15" s="80"/>
      <c r="I15" s="80"/>
      <c r="J15" s="80"/>
      <c r="K15" s="88"/>
      <c r="L15" s="80"/>
    </row>
    <row r="16" spans="2:13">
      <c r="B16" s="97" t="s">
        <v>31</v>
      </c>
      <c r="C16" s="82"/>
      <c r="D16" s="82"/>
      <c r="E16" s="82"/>
      <c r="F16" s="82"/>
      <c r="G16" s="82"/>
      <c r="H16" s="82"/>
      <c r="I16" s="82"/>
      <c r="J16" s="90">
        <f>SUM(J17:J20)</f>
        <v>4.1408100000000001</v>
      </c>
      <c r="K16" s="91">
        <f t="shared" ref="K16:K20" si="1">J16/$J$10</f>
        <v>0.32002402029204596</v>
      </c>
      <c r="L16" s="91">
        <f>J16/'סכום נכסי הקרן'!$C$42</f>
        <v>7.2924164036494901E-3</v>
      </c>
    </row>
    <row r="17" spans="2:12">
      <c r="B17" s="86" t="s">
        <v>312</v>
      </c>
      <c r="C17" s="80" t="s">
        <v>319</v>
      </c>
      <c r="D17" s="93">
        <v>10</v>
      </c>
      <c r="E17" s="80" t="s">
        <v>314</v>
      </c>
      <c r="F17" s="80" t="s">
        <v>315</v>
      </c>
      <c r="G17" s="93" t="s">
        <v>150</v>
      </c>
      <c r="H17" s="94">
        <v>0</v>
      </c>
      <c r="I17" s="94">
        <v>0</v>
      </c>
      <c r="J17" s="87">
        <v>0.21938999999999995</v>
      </c>
      <c r="K17" s="88">
        <f t="shared" si="1"/>
        <v>1.6955636653667266E-2</v>
      </c>
      <c r="L17" s="88">
        <f>J17/'סכום נכסי הקרן'!$C$42</f>
        <v>3.8636963173791145E-4</v>
      </c>
    </row>
    <row r="18" spans="2:12">
      <c r="B18" s="86" t="s">
        <v>312</v>
      </c>
      <c r="C18" s="80" t="s">
        <v>320</v>
      </c>
      <c r="D18" s="93">
        <v>10</v>
      </c>
      <c r="E18" s="80" t="s">
        <v>314</v>
      </c>
      <c r="F18" s="80" t="s">
        <v>315</v>
      </c>
      <c r="G18" s="93" t="s">
        <v>148</v>
      </c>
      <c r="H18" s="94">
        <v>0</v>
      </c>
      <c r="I18" s="94">
        <v>0</v>
      </c>
      <c r="J18" s="87">
        <v>0.51775999999999989</v>
      </c>
      <c r="K18" s="88">
        <f t="shared" si="1"/>
        <v>4.001527158850797E-2</v>
      </c>
      <c r="L18" s="88">
        <f>J18/'סכום נכסי הקרן'!$C$42</f>
        <v>9.1183162645800189E-4</v>
      </c>
    </row>
    <row r="19" spans="2:12">
      <c r="B19" s="86" t="s">
        <v>312</v>
      </c>
      <c r="C19" s="80" t="s">
        <v>321</v>
      </c>
      <c r="D19" s="93">
        <v>10</v>
      </c>
      <c r="E19" s="80" t="s">
        <v>314</v>
      </c>
      <c r="F19" s="80" t="s">
        <v>315</v>
      </c>
      <c r="G19" s="93" t="s">
        <v>155</v>
      </c>
      <c r="H19" s="94">
        <v>0</v>
      </c>
      <c r="I19" s="94">
        <v>0</v>
      </c>
      <c r="J19" s="87">
        <v>9.6279999999999991E-2</v>
      </c>
      <c r="K19" s="88">
        <f t="shared" si="1"/>
        <v>7.4410351292906896E-3</v>
      </c>
      <c r="L19" s="88">
        <f>J19/'סכום נכסי הקרן'!$C$42</f>
        <v>1.6955954302259044E-4</v>
      </c>
    </row>
    <row r="20" spans="2:12">
      <c r="B20" s="86" t="s">
        <v>312</v>
      </c>
      <c r="C20" s="80" t="s">
        <v>322</v>
      </c>
      <c r="D20" s="93">
        <v>10</v>
      </c>
      <c r="E20" s="80" t="s">
        <v>314</v>
      </c>
      <c r="F20" s="80" t="s">
        <v>315</v>
      </c>
      <c r="G20" s="93" t="s">
        <v>146</v>
      </c>
      <c r="H20" s="94">
        <v>0</v>
      </c>
      <c r="I20" s="94">
        <v>0</v>
      </c>
      <c r="J20" s="87">
        <f>3.30738</f>
        <v>3.3073800000000002</v>
      </c>
      <c r="K20" s="88">
        <f t="shared" si="1"/>
        <v>0.25561207692058002</v>
      </c>
      <c r="L20" s="88">
        <f>J20/'סכום נכסי הקרן'!$C$42</f>
        <v>5.8246556024309859E-3</v>
      </c>
    </row>
    <row r="21" spans="2:12">
      <c r="B21" s="86"/>
      <c r="C21" s="80"/>
      <c r="D21" s="93"/>
      <c r="E21" s="80"/>
      <c r="F21" s="80"/>
      <c r="G21" s="93"/>
      <c r="H21" s="94"/>
      <c r="I21" s="80"/>
      <c r="J21" s="87"/>
      <c r="K21" s="88"/>
      <c r="L21" s="88"/>
    </row>
    <row r="22" spans="2:12">
      <c r="B22" s="83"/>
      <c r="C22" s="80"/>
      <c r="D22" s="80"/>
      <c r="E22" s="80"/>
      <c r="F22" s="80"/>
      <c r="G22" s="80"/>
      <c r="H22" s="80"/>
      <c r="I22" s="80"/>
      <c r="J22" s="80"/>
      <c r="K22" s="88"/>
      <c r="L22" s="80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95" t="s">
        <v>229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102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8" t="s" vm="1">
        <v>230</v>
      </c>
    </row>
    <row r="2" spans="2:18">
      <c r="B2" s="57" t="s">
        <v>161</v>
      </c>
      <c r="C2" s="78" t="s">
        <v>231</v>
      </c>
    </row>
    <row r="3" spans="2:18">
      <c r="B3" s="57" t="s">
        <v>163</v>
      </c>
      <c r="C3" s="78" t="s">
        <v>232</v>
      </c>
    </row>
    <row r="4" spans="2:18">
      <c r="B4" s="57" t="s">
        <v>164</v>
      </c>
      <c r="C4" s="78">
        <v>8603</v>
      </c>
    </row>
    <row r="6" spans="2:18" ht="26.25" customHeight="1">
      <c r="B6" s="129" t="s">
        <v>203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99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214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8" t="s" vm="1">
        <v>230</v>
      </c>
    </row>
    <row r="2" spans="2:18">
      <c r="B2" s="57" t="s">
        <v>161</v>
      </c>
      <c r="C2" s="78" t="s">
        <v>231</v>
      </c>
    </row>
    <row r="3" spans="2:18">
      <c r="B3" s="57" t="s">
        <v>163</v>
      </c>
      <c r="C3" s="78" t="s">
        <v>232</v>
      </c>
    </row>
    <row r="4" spans="2:18">
      <c r="B4" s="57" t="s">
        <v>164</v>
      </c>
      <c r="C4" s="78">
        <v>8603</v>
      </c>
    </row>
    <row r="6" spans="2:18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18" s="3" customFormat="1" ht="78.75">
      <c r="B7" s="23" t="s">
        <v>99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214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10" workbookViewId="0">
      <selection activeCell="Q19" sqref="Q19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59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162</v>
      </c>
      <c r="C1" s="78" t="s" vm="1">
        <v>230</v>
      </c>
    </row>
    <row r="2" spans="2:53">
      <c r="B2" s="57" t="s">
        <v>161</v>
      </c>
      <c r="C2" s="78" t="s">
        <v>231</v>
      </c>
    </row>
    <row r="3" spans="2:53">
      <c r="B3" s="57" t="s">
        <v>163</v>
      </c>
      <c r="C3" s="78" t="s">
        <v>232</v>
      </c>
    </row>
    <row r="4" spans="2:53">
      <c r="B4" s="57" t="s">
        <v>164</v>
      </c>
      <c r="C4" s="78">
        <v>8603</v>
      </c>
    </row>
    <row r="6" spans="2:53" ht="21.75" customHeight="1">
      <c r="B6" s="120" t="s">
        <v>192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2"/>
    </row>
    <row r="7" spans="2:53" ht="27.75" customHeight="1">
      <c r="B7" s="123" t="s">
        <v>69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5"/>
      <c r="AU7" s="3"/>
      <c r="AV7" s="3"/>
    </row>
    <row r="8" spans="2:53" s="3" customFormat="1" ht="66" customHeight="1">
      <c r="B8" s="23" t="s">
        <v>98</v>
      </c>
      <c r="C8" s="31" t="s">
        <v>33</v>
      </c>
      <c r="D8" s="31" t="s">
        <v>102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228</v>
      </c>
      <c r="O8" s="31" t="s">
        <v>43</v>
      </c>
      <c r="P8" s="31" t="s">
        <v>216</v>
      </c>
      <c r="Q8" s="31" t="s">
        <v>165</v>
      </c>
      <c r="R8" s="72" t="s">
        <v>167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221</v>
      </c>
      <c r="M9" s="33"/>
      <c r="N9" s="17" t="s">
        <v>217</v>
      </c>
      <c r="O9" s="33" t="s">
        <v>222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98" t="s">
        <v>25</v>
      </c>
      <c r="C11" s="82"/>
      <c r="D11" s="82"/>
      <c r="E11" s="82"/>
      <c r="F11" s="82"/>
      <c r="G11" s="82"/>
      <c r="H11" s="90">
        <v>11.957920278281144</v>
      </c>
      <c r="I11" s="82"/>
      <c r="J11" s="82"/>
      <c r="K11" s="91">
        <v>5.9806788682973703E-3</v>
      </c>
      <c r="L11" s="90"/>
      <c r="M11" s="92"/>
      <c r="N11" s="82"/>
      <c r="O11" s="90">
        <v>151.87805999999998</v>
      </c>
      <c r="P11" s="82"/>
      <c r="Q11" s="91">
        <f>O11/$O$11</f>
        <v>1</v>
      </c>
      <c r="R11" s="91">
        <f>O11/'סכום נכסי הקרן'!$C$42</f>
        <v>0.26747376868256723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211</v>
      </c>
      <c r="C12" s="82"/>
      <c r="D12" s="82"/>
      <c r="E12" s="82"/>
      <c r="F12" s="82"/>
      <c r="G12" s="82"/>
      <c r="H12" s="90">
        <v>11.95792027828114</v>
      </c>
      <c r="I12" s="82"/>
      <c r="J12" s="82"/>
      <c r="K12" s="91">
        <v>5.9806788682973686E-3</v>
      </c>
      <c r="L12" s="90"/>
      <c r="M12" s="92"/>
      <c r="N12" s="82"/>
      <c r="O12" s="90">
        <v>151.87806</v>
      </c>
      <c r="P12" s="82"/>
      <c r="Q12" s="91">
        <f t="shared" ref="Q12:Q25" si="0">O12/$O$11</f>
        <v>1.0000000000000002</v>
      </c>
      <c r="R12" s="91">
        <f>O12/'סכום נכסי הקרן'!$C$42</f>
        <v>0.26747376868256728</v>
      </c>
      <c r="AW12" s="4"/>
    </row>
    <row r="13" spans="2:53" s="96" customFormat="1">
      <c r="B13" s="97" t="s">
        <v>24</v>
      </c>
      <c r="C13" s="82"/>
      <c r="D13" s="82"/>
      <c r="E13" s="82"/>
      <c r="F13" s="82"/>
      <c r="G13" s="82"/>
      <c r="H13" s="90">
        <v>11.95792027828114</v>
      </c>
      <c r="I13" s="82"/>
      <c r="J13" s="82"/>
      <c r="K13" s="91">
        <v>5.9806788682973686E-3</v>
      </c>
      <c r="L13" s="90"/>
      <c r="M13" s="92"/>
      <c r="N13" s="82"/>
      <c r="O13" s="90">
        <v>151.87806</v>
      </c>
      <c r="P13" s="82"/>
      <c r="Q13" s="91">
        <f t="shared" si="0"/>
        <v>1.0000000000000002</v>
      </c>
      <c r="R13" s="91">
        <f>O13/'סכום נכסי הקרן'!$C$42</f>
        <v>0.26747376868256728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11.95792027828114</v>
      </c>
      <c r="I14" s="82"/>
      <c r="J14" s="82"/>
      <c r="K14" s="91">
        <v>5.9806788682973686E-3</v>
      </c>
      <c r="L14" s="90"/>
      <c r="M14" s="92"/>
      <c r="N14" s="82"/>
      <c r="O14" s="90">
        <v>151.87806</v>
      </c>
      <c r="P14" s="82"/>
      <c r="Q14" s="91">
        <f t="shared" si="0"/>
        <v>1.0000000000000002</v>
      </c>
      <c r="R14" s="91">
        <f>O14/'סכום נכסי הקרן'!$C$42</f>
        <v>0.26747376868256728</v>
      </c>
    </row>
    <row r="15" spans="2:53">
      <c r="B15" s="85" t="s">
        <v>233</v>
      </c>
      <c r="C15" s="80" t="s">
        <v>234</v>
      </c>
      <c r="D15" s="93" t="s">
        <v>103</v>
      </c>
      <c r="E15" s="80" t="s">
        <v>235</v>
      </c>
      <c r="F15" s="80"/>
      <c r="G15" s="80"/>
      <c r="H15" s="87">
        <v>2.8800000000000003</v>
      </c>
      <c r="I15" s="93" t="s">
        <v>147</v>
      </c>
      <c r="J15" s="94">
        <v>0.04</v>
      </c>
      <c r="K15" s="88">
        <v>-5.5999999999999991E-3</v>
      </c>
      <c r="L15" s="87">
        <v>4991.9999999999991</v>
      </c>
      <c r="M15" s="89">
        <v>153.91</v>
      </c>
      <c r="N15" s="80"/>
      <c r="O15" s="87">
        <v>7.6831899999999989</v>
      </c>
      <c r="P15" s="88">
        <v>3.210742196632618E-7</v>
      </c>
      <c r="Q15" s="88">
        <f t="shared" si="0"/>
        <v>5.0587886097570645E-2</v>
      </c>
      <c r="R15" s="88">
        <f>O15/'סכום נכסי הקרן'!$C$42</f>
        <v>1.3530932544201669E-2</v>
      </c>
    </row>
    <row r="16" spans="2:53" ht="20.25">
      <c r="B16" s="85" t="s">
        <v>236</v>
      </c>
      <c r="C16" s="80" t="s">
        <v>237</v>
      </c>
      <c r="D16" s="93" t="s">
        <v>103</v>
      </c>
      <c r="E16" s="80" t="s">
        <v>235</v>
      </c>
      <c r="F16" s="80"/>
      <c r="G16" s="80"/>
      <c r="H16" s="87">
        <v>5.4399999999999995</v>
      </c>
      <c r="I16" s="93" t="s">
        <v>147</v>
      </c>
      <c r="J16" s="94">
        <v>0.04</v>
      </c>
      <c r="K16" s="88">
        <v>-1E-4</v>
      </c>
      <c r="L16" s="87">
        <v>9154.9999999999982</v>
      </c>
      <c r="M16" s="89">
        <v>158.29</v>
      </c>
      <c r="N16" s="80"/>
      <c r="O16" s="87">
        <v>14.491449999999997</v>
      </c>
      <c r="P16" s="88">
        <v>8.6594262323768123E-7</v>
      </c>
      <c r="Q16" s="88">
        <f t="shared" si="0"/>
        <v>9.541503229630402E-2</v>
      </c>
      <c r="R16" s="88">
        <f>O16/'סכום נכסי הקרן'!$C$42</f>
        <v>2.5521018277261304E-2</v>
      </c>
      <c r="AU16" s="4"/>
    </row>
    <row r="17" spans="2:48" ht="20.25">
      <c r="B17" s="85" t="s">
        <v>238</v>
      </c>
      <c r="C17" s="80" t="s">
        <v>239</v>
      </c>
      <c r="D17" s="93" t="s">
        <v>103</v>
      </c>
      <c r="E17" s="80" t="s">
        <v>235</v>
      </c>
      <c r="F17" s="80"/>
      <c r="G17" s="80"/>
      <c r="H17" s="87">
        <v>8.6699999999999982</v>
      </c>
      <c r="I17" s="93" t="s">
        <v>147</v>
      </c>
      <c r="J17" s="94">
        <v>7.4999999999999997E-3</v>
      </c>
      <c r="K17" s="88">
        <v>4.5999999999999991E-3</v>
      </c>
      <c r="L17" s="87">
        <v>16699.999999999996</v>
      </c>
      <c r="M17" s="89">
        <v>103.7</v>
      </c>
      <c r="N17" s="80"/>
      <c r="O17" s="87">
        <v>17.317900000000002</v>
      </c>
      <c r="P17" s="88">
        <v>1.9538345172361545E-6</v>
      </c>
      <c r="Q17" s="88">
        <f t="shared" si="0"/>
        <v>0.11402502770972979</v>
      </c>
      <c r="R17" s="88">
        <f>O17/'סכום נכסי הקרן'!$C$42</f>
        <v>3.0498703885655586E-2</v>
      </c>
      <c r="AV17" s="4"/>
    </row>
    <row r="18" spans="2:48">
      <c r="B18" s="85" t="s">
        <v>240</v>
      </c>
      <c r="C18" s="80" t="s">
        <v>241</v>
      </c>
      <c r="D18" s="93" t="s">
        <v>103</v>
      </c>
      <c r="E18" s="80" t="s">
        <v>235</v>
      </c>
      <c r="F18" s="80"/>
      <c r="G18" s="80"/>
      <c r="H18" s="87">
        <v>14.05</v>
      </c>
      <c r="I18" s="93" t="s">
        <v>147</v>
      </c>
      <c r="J18" s="94">
        <v>0.04</v>
      </c>
      <c r="K18" s="88">
        <v>1.0799999999999999E-2</v>
      </c>
      <c r="L18" s="87">
        <v>5459.9999999999991</v>
      </c>
      <c r="M18" s="89">
        <v>175.58</v>
      </c>
      <c r="N18" s="80"/>
      <c r="O18" s="87">
        <v>9.5866499999999988</v>
      </c>
      <c r="P18" s="88">
        <v>3.3658819045195468E-7</v>
      </c>
      <c r="Q18" s="88">
        <f t="shared" si="0"/>
        <v>6.3120703543355763E-2</v>
      </c>
      <c r="R18" s="88">
        <f>O18/'סכום נכסי הקרן'!$C$42</f>
        <v>1.6883132458636443E-2</v>
      </c>
      <c r="AU18" s="3"/>
    </row>
    <row r="19" spans="2:48">
      <c r="B19" s="85" t="s">
        <v>242</v>
      </c>
      <c r="C19" s="80" t="s">
        <v>243</v>
      </c>
      <c r="D19" s="93" t="s">
        <v>103</v>
      </c>
      <c r="E19" s="80" t="s">
        <v>235</v>
      </c>
      <c r="F19" s="80"/>
      <c r="G19" s="80"/>
      <c r="H19" s="87">
        <v>17.899999999999999</v>
      </c>
      <c r="I19" s="93" t="s">
        <v>147</v>
      </c>
      <c r="J19" s="94">
        <v>2.75E-2</v>
      </c>
      <c r="K19" s="88">
        <v>1.3300000000000001E-2</v>
      </c>
      <c r="L19" s="87">
        <v>29268.999999999996</v>
      </c>
      <c r="M19" s="89">
        <v>139.80000000000001</v>
      </c>
      <c r="N19" s="80"/>
      <c r="O19" s="87">
        <v>40.918049999999994</v>
      </c>
      <c r="P19" s="88">
        <v>1.6559484611854651E-6</v>
      </c>
      <c r="Q19" s="88">
        <f t="shared" si="0"/>
        <v>0.26941383106947769</v>
      </c>
      <c r="R19" s="88">
        <f>O19/'סכום נכסי הקרן'!$C$42</f>
        <v>7.2061132731361721E-2</v>
      </c>
      <c r="AV19" s="3"/>
    </row>
    <row r="20" spans="2:48">
      <c r="B20" s="85" t="s">
        <v>244</v>
      </c>
      <c r="C20" s="80" t="s">
        <v>245</v>
      </c>
      <c r="D20" s="93" t="s">
        <v>103</v>
      </c>
      <c r="E20" s="80" t="s">
        <v>235</v>
      </c>
      <c r="F20" s="80"/>
      <c r="G20" s="80"/>
      <c r="H20" s="87">
        <v>5.0199999999999996</v>
      </c>
      <c r="I20" s="93" t="s">
        <v>147</v>
      </c>
      <c r="J20" s="94">
        <v>1.7500000000000002E-2</v>
      </c>
      <c r="K20" s="88">
        <v>-1.7000000000000001E-3</v>
      </c>
      <c r="L20" s="87">
        <v>7396.9999999999991</v>
      </c>
      <c r="M20" s="89">
        <v>113.42</v>
      </c>
      <c r="N20" s="80"/>
      <c r="O20" s="87">
        <v>8.3896799999999985</v>
      </c>
      <c r="P20" s="88">
        <v>5.1651132456490707E-7</v>
      </c>
      <c r="Q20" s="88">
        <f t="shared" si="0"/>
        <v>5.523957838281579E-2</v>
      </c>
      <c r="R20" s="88">
        <f>O20/'סכום נכסי הקרן'!$C$42</f>
        <v>1.4775138210487813E-2</v>
      </c>
    </row>
    <row r="21" spans="2:48">
      <c r="B21" s="85" t="s">
        <v>246</v>
      </c>
      <c r="C21" s="80" t="s">
        <v>247</v>
      </c>
      <c r="D21" s="93" t="s">
        <v>103</v>
      </c>
      <c r="E21" s="80" t="s">
        <v>235</v>
      </c>
      <c r="F21" s="80"/>
      <c r="G21" s="80"/>
      <c r="H21" s="87">
        <v>1.31</v>
      </c>
      <c r="I21" s="93" t="s">
        <v>147</v>
      </c>
      <c r="J21" s="94">
        <v>0.03</v>
      </c>
      <c r="K21" s="88">
        <v>-8.8999999999999999E-3</v>
      </c>
      <c r="L21" s="87">
        <v>6104.9999999999991</v>
      </c>
      <c r="M21" s="89">
        <v>118.19</v>
      </c>
      <c r="N21" s="80"/>
      <c r="O21" s="87">
        <v>7.2154999999999987</v>
      </c>
      <c r="P21" s="88">
        <v>3.9823201943293972E-7</v>
      </c>
      <c r="Q21" s="88">
        <f t="shared" si="0"/>
        <v>4.7508507812122437E-2</v>
      </c>
      <c r="R21" s="88">
        <f>O21/'סכום נכסי הקרן'!$C$42</f>
        <v>1.2707279628993574E-2</v>
      </c>
    </row>
    <row r="22" spans="2:48">
      <c r="B22" s="85" t="s">
        <v>248</v>
      </c>
      <c r="C22" s="80" t="s">
        <v>249</v>
      </c>
      <c r="D22" s="93" t="s">
        <v>103</v>
      </c>
      <c r="E22" s="80" t="s">
        <v>235</v>
      </c>
      <c r="F22" s="80"/>
      <c r="G22" s="80"/>
      <c r="H22" s="87">
        <v>2.3399999999999994</v>
      </c>
      <c r="I22" s="93" t="s">
        <v>147</v>
      </c>
      <c r="J22" s="94">
        <v>1E-3</v>
      </c>
      <c r="K22" s="88">
        <v>-6.9999999999999984E-3</v>
      </c>
      <c r="L22" s="87">
        <v>2029.9999999999998</v>
      </c>
      <c r="M22" s="89">
        <v>102.86</v>
      </c>
      <c r="N22" s="80"/>
      <c r="O22" s="87">
        <v>2.08805</v>
      </c>
      <c r="P22" s="88">
        <v>1.3989293848700756E-7</v>
      </c>
      <c r="Q22" s="88">
        <f t="shared" si="0"/>
        <v>1.3748200365477413E-2</v>
      </c>
      <c r="R22" s="88">
        <f>O22/'סכום נכסי הקרן'!$C$42</f>
        <v>3.6772829643572915E-3</v>
      </c>
    </row>
    <row r="23" spans="2:48">
      <c r="B23" s="85" t="s">
        <v>250</v>
      </c>
      <c r="C23" s="80" t="s">
        <v>251</v>
      </c>
      <c r="D23" s="93" t="s">
        <v>103</v>
      </c>
      <c r="E23" s="80" t="s">
        <v>235</v>
      </c>
      <c r="F23" s="80"/>
      <c r="G23" s="80"/>
      <c r="H23" s="87">
        <v>7.1400000000000006</v>
      </c>
      <c r="I23" s="93" t="s">
        <v>147</v>
      </c>
      <c r="J23" s="94">
        <v>7.4999999999999997E-3</v>
      </c>
      <c r="K23" s="88">
        <v>2.2000000000000001E-3</v>
      </c>
      <c r="L23" s="87">
        <v>8019.9999999999991</v>
      </c>
      <c r="M23" s="89">
        <v>104.89</v>
      </c>
      <c r="N23" s="80"/>
      <c r="O23" s="87">
        <v>8.4121699999999979</v>
      </c>
      <c r="P23" s="88">
        <v>5.7543690872422617E-7</v>
      </c>
      <c r="Q23" s="88">
        <f t="shared" si="0"/>
        <v>5.5387657703818441E-2</v>
      </c>
      <c r="R23" s="88">
        <f>O23/'סכום נכסי הקרן'!$C$42</f>
        <v>1.4814745544540346E-2</v>
      </c>
    </row>
    <row r="24" spans="2:48">
      <c r="B24" s="85" t="s">
        <v>252</v>
      </c>
      <c r="C24" s="80" t="s">
        <v>253</v>
      </c>
      <c r="D24" s="93" t="s">
        <v>103</v>
      </c>
      <c r="E24" s="80" t="s">
        <v>235</v>
      </c>
      <c r="F24" s="80"/>
      <c r="G24" s="80"/>
      <c r="H24" s="87">
        <v>23.470000000000002</v>
      </c>
      <c r="I24" s="93" t="s">
        <v>147</v>
      </c>
      <c r="J24" s="94">
        <v>0.01</v>
      </c>
      <c r="K24" s="88">
        <v>1.5399999999999999E-2</v>
      </c>
      <c r="L24" s="87">
        <v>25263.999999999996</v>
      </c>
      <c r="M24" s="89">
        <v>89.05</v>
      </c>
      <c r="N24" s="80"/>
      <c r="O24" s="87">
        <v>22.497599999999995</v>
      </c>
      <c r="P24" s="88">
        <v>2.5276721774068885E-6</v>
      </c>
      <c r="Q24" s="88">
        <f t="shared" si="0"/>
        <v>0.14812936114669886</v>
      </c>
      <c r="R24" s="88">
        <f>O24/'סכום נכסי הקרן'!$C$42</f>
        <v>3.9620718478448592E-2</v>
      </c>
    </row>
    <row r="25" spans="2:48">
      <c r="B25" s="85" t="s">
        <v>254</v>
      </c>
      <c r="C25" s="80" t="s">
        <v>255</v>
      </c>
      <c r="D25" s="93" t="s">
        <v>103</v>
      </c>
      <c r="E25" s="80" t="s">
        <v>235</v>
      </c>
      <c r="F25" s="80"/>
      <c r="G25" s="80"/>
      <c r="H25" s="87">
        <v>4.0200000000000005</v>
      </c>
      <c r="I25" s="93" t="s">
        <v>147</v>
      </c>
      <c r="J25" s="94">
        <v>2.75E-2</v>
      </c>
      <c r="K25" s="88">
        <v>-3.4999999999999996E-3</v>
      </c>
      <c r="L25" s="87">
        <v>11099.999999999998</v>
      </c>
      <c r="M25" s="89">
        <v>119.62</v>
      </c>
      <c r="N25" s="80"/>
      <c r="O25" s="87">
        <v>13.277819999999998</v>
      </c>
      <c r="P25" s="88">
        <v>6.7669128928833041E-7</v>
      </c>
      <c r="Q25" s="88">
        <f t="shared" si="0"/>
        <v>8.7424213872629136E-2</v>
      </c>
      <c r="R25" s="88">
        <f>O25/'סכום נכסי הקרן'!$C$42</f>
        <v>2.3383683958622892E-2</v>
      </c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95" t="s">
        <v>95</v>
      </c>
      <c r="C29" s="96"/>
      <c r="D29" s="96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95" t="s">
        <v>212</v>
      </c>
      <c r="C30" s="96"/>
      <c r="D30" s="96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126" t="s">
        <v>220</v>
      </c>
      <c r="C31" s="126"/>
      <c r="D31" s="126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1:D31"/>
  </mergeCells>
  <phoneticPr fontId="3" type="noConversion"/>
  <dataValidations count="1">
    <dataValidation allowBlank="1" showInputMessage="1" showErrorMessage="1" sqref="N10:Q10 N9 N1:N7 N32:N1048576 B32:B1048576 O1:Q9 O11:Q1048576 C32:I1048576 J1:M1048576 E1:I30 D1:D28 B29:B31 R1:AF1048576 AJ1:XFD1048576 AG1:AI27 AG31:AI1048576 C29:D30 A1:A1048576 B1:B28 C5:C28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162</v>
      </c>
      <c r="C1" s="78" t="s" vm="1">
        <v>230</v>
      </c>
    </row>
    <row r="2" spans="2:67">
      <c r="B2" s="57" t="s">
        <v>161</v>
      </c>
      <c r="C2" s="78" t="s">
        <v>231</v>
      </c>
    </row>
    <row r="3" spans="2:67">
      <c r="B3" s="57" t="s">
        <v>163</v>
      </c>
      <c r="C3" s="78" t="s">
        <v>232</v>
      </c>
    </row>
    <row r="4" spans="2:67">
      <c r="B4" s="57" t="s">
        <v>164</v>
      </c>
      <c r="C4" s="78">
        <v>8603</v>
      </c>
    </row>
    <row r="6" spans="2:67" ht="26.25" customHeight="1">
      <c r="B6" s="123" t="s">
        <v>192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  <c r="BO6" s="3"/>
    </row>
    <row r="7" spans="2:67" ht="26.25" customHeight="1">
      <c r="B7" s="123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AZ7" s="44"/>
      <c r="BJ7" s="3"/>
      <c r="BO7" s="3"/>
    </row>
    <row r="8" spans="2:67" s="3" customFormat="1" ht="78.75">
      <c r="B8" s="38" t="s">
        <v>98</v>
      </c>
      <c r="C8" s="14" t="s">
        <v>33</v>
      </c>
      <c r="D8" s="14" t="s">
        <v>102</v>
      </c>
      <c r="E8" s="14" t="s">
        <v>208</v>
      </c>
      <c r="F8" s="14" t="s">
        <v>100</v>
      </c>
      <c r="G8" s="14" t="s">
        <v>44</v>
      </c>
      <c r="H8" s="14" t="s">
        <v>15</v>
      </c>
      <c r="I8" s="14" t="s">
        <v>45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214</v>
      </c>
      <c r="P8" s="14" t="s">
        <v>213</v>
      </c>
      <c r="Q8" s="14" t="s">
        <v>43</v>
      </c>
      <c r="R8" s="14" t="s">
        <v>42</v>
      </c>
      <c r="S8" s="14" t="s">
        <v>165</v>
      </c>
      <c r="T8" s="39" t="s">
        <v>167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221</v>
      </c>
      <c r="P9" s="17"/>
      <c r="Q9" s="17" t="s">
        <v>217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0" t="s">
        <v>97</v>
      </c>
      <c r="S10" s="46" t="s">
        <v>168</v>
      </c>
      <c r="T10" s="73" t="s">
        <v>209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162</v>
      </c>
      <c r="C1" s="78" t="s" vm="1">
        <v>230</v>
      </c>
    </row>
    <row r="2" spans="2:66">
      <c r="B2" s="57" t="s">
        <v>161</v>
      </c>
      <c r="C2" s="78" t="s">
        <v>231</v>
      </c>
    </row>
    <row r="3" spans="2:66">
      <c r="B3" s="57" t="s">
        <v>163</v>
      </c>
      <c r="C3" s="78" t="s">
        <v>232</v>
      </c>
    </row>
    <row r="4" spans="2:66">
      <c r="B4" s="57" t="s">
        <v>164</v>
      </c>
      <c r="C4" s="78">
        <v>8603</v>
      </c>
    </row>
    <row r="6" spans="2:66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1"/>
    </row>
    <row r="7" spans="2:66" ht="26.25" customHeight="1">
      <c r="B7" s="129" t="s">
        <v>71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1"/>
      <c r="BN7" s="3"/>
    </row>
    <row r="8" spans="2:66" s="3" customFormat="1" ht="78.75">
      <c r="B8" s="23" t="s">
        <v>98</v>
      </c>
      <c r="C8" s="31" t="s">
        <v>33</v>
      </c>
      <c r="D8" s="31" t="s">
        <v>102</v>
      </c>
      <c r="E8" s="31" t="s">
        <v>208</v>
      </c>
      <c r="F8" s="31" t="s">
        <v>100</v>
      </c>
      <c r="G8" s="31" t="s">
        <v>44</v>
      </c>
      <c r="H8" s="31" t="s">
        <v>15</v>
      </c>
      <c r="I8" s="31" t="s">
        <v>45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214</v>
      </c>
      <c r="P8" s="31" t="s">
        <v>213</v>
      </c>
      <c r="Q8" s="31" t="s">
        <v>228</v>
      </c>
      <c r="R8" s="31" t="s">
        <v>43</v>
      </c>
      <c r="S8" s="14" t="s">
        <v>42</v>
      </c>
      <c r="T8" s="31" t="s">
        <v>165</v>
      </c>
      <c r="U8" s="15" t="s">
        <v>167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221</v>
      </c>
      <c r="P9" s="33"/>
      <c r="Q9" s="17" t="s">
        <v>217</v>
      </c>
      <c r="R9" s="33" t="s">
        <v>217</v>
      </c>
      <c r="S9" s="17" t="s">
        <v>20</v>
      </c>
      <c r="T9" s="33" t="s">
        <v>217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96</v>
      </c>
      <c r="R10" s="20" t="s">
        <v>97</v>
      </c>
      <c r="S10" s="20" t="s">
        <v>168</v>
      </c>
      <c r="T10" s="21" t="s">
        <v>209</v>
      </c>
      <c r="U10" s="21" t="s">
        <v>223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229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95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212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220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26" t="s">
        <v>225</v>
      </c>
      <c r="C16" s="126"/>
      <c r="D16" s="126"/>
      <c r="E16" s="126"/>
      <c r="F16" s="126"/>
      <c r="G16" s="126"/>
      <c r="H16" s="126"/>
      <c r="I16" s="126"/>
      <c r="J16" s="126"/>
      <c r="K16" s="126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162</v>
      </c>
      <c r="C1" s="78" t="s" vm="1">
        <v>230</v>
      </c>
    </row>
    <row r="2" spans="2:62">
      <c r="B2" s="57" t="s">
        <v>161</v>
      </c>
      <c r="C2" s="78" t="s">
        <v>231</v>
      </c>
    </row>
    <row r="3" spans="2:62">
      <c r="B3" s="57" t="s">
        <v>163</v>
      </c>
      <c r="C3" s="78" t="s">
        <v>232</v>
      </c>
    </row>
    <row r="4" spans="2:62">
      <c r="B4" s="57" t="s">
        <v>164</v>
      </c>
      <c r="C4" s="78">
        <v>8603</v>
      </c>
    </row>
    <row r="6" spans="2:62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BJ6" s="3"/>
    </row>
    <row r="7" spans="2:62" ht="26.25" customHeight="1">
      <c r="B7" s="129" t="s">
        <v>72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BF7" s="3"/>
      <c r="BJ7" s="3"/>
    </row>
    <row r="8" spans="2:62" s="3" customFormat="1" ht="78.75">
      <c r="B8" s="23" t="s">
        <v>98</v>
      </c>
      <c r="C8" s="31" t="s">
        <v>33</v>
      </c>
      <c r="D8" s="31" t="s">
        <v>102</v>
      </c>
      <c r="E8" s="31" t="s">
        <v>208</v>
      </c>
      <c r="F8" s="31" t="s">
        <v>100</v>
      </c>
      <c r="G8" s="31" t="s">
        <v>44</v>
      </c>
      <c r="H8" s="31" t="s">
        <v>84</v>
      </c>
      <c r="I8" s="14" t="s">
        <v>214</v>
      </c>
      <c r="J8" s="14" t="s">
        <v>213</v>
      </c>
      <c r="K8" s="31" t="s">
        <v>228</v>
      </c>
      <c r="L8" s="14" t="s">
        <v>43</v>
      </c>
      <c r="M8" s="14" t="s">
        <v>42</v>
      </c>
      <c r="N8" s="14" t="s">
        <v>165</v>
      </c>
      <c r="O8" s="15" t="s">
        <v>167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221</v>
      </c>
      <c r="J9" s="17"/>
      <c r="K9" s="17" t="s">
        <v>217</v>
      </c>
      <c r="L9" s="17" t="s">
        <v>217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226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7" workbookViewId="0">
      <selection activeCell="G33" sqref="G33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59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9.5703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162</v>
      </c>
      <c r="C1" s="78" t="s" vm="1">
        <v>230</v>
      </c>
    </row>
    <row r="2" spans="2:63">
      <c r="B2" s="57" t="s">
        <v>161</v>
      </c>
      <c r="C2" s="78" t="s">
        <v>231</v>
      </c>
    </row>
    <row r="3" spans="2:63">
      <c r="B3" s="57" t="s">
        <v>163</v>
      </c>
      <c r="C3" s="78" t="s">
        <v>232</v>
      </c>
    </row>
    <row r="4" spans="2:63">
      <c r="B4" s="57" t="s">
        <v>164</v>
      </c>
      <c r="C4" s="78">
        <v>8603</v>
      </c>
    </row>
    <row r="6" spans="2:63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  <c r="BK6" s="3"/>
    </row>
    <row r="7" spans="2:63" ht="26.25" customHeight="1">
      <c r="B7" s="129" t="s">
        <v>73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1"/>
      <c r="BH7" s="3"/>
      <c r="BK7" s="3"/>
    </row>
    <row r="8" spans="2:63" s="3" customFormat="1" ht="74.25" customHeight="1">
      <c r="B8" s="23" t="s">
        <v>98</v>
      </c>
      <c r="C8" s="31" t="s">
        <v>33</v>
      </c>
      <c r="D8" s="31" t="s">
        <v>102</v>
      </c>
      <c r="E8" s="31" t="s">
        <v>100</v>
      </c>
      <c r="F8" s="31" t="s">
        <v>44</v>
      </c>
      <c r="G8" s="31" t="s">
        <v>84</v>
      </c>
      <c r="H8" s="31" t="s">
        <v>214</v>
      </c>
      <c r="I8" s="31" t="s">
        <v>213</v>
      </c>
      <c r="J8" s="31" t="s">
        <v>228</v>
      </c>
      <c r="K8" s="31" t="s">
        <v>43</v>
      </c>
      <c r="L8" s="31" t="s">
        <v>42</v>
      </c>
      <c r="M8" s="31" t="s">
        <v>165</v>
      </c>
      <c r="N8" s="15" t="s">
        <v>167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221</v>
      </c>
      <c r="I9" s="33"/>
      <c r="J9" s="17" t="s">
        <v>217</v>
      </c>
      <c r="K9" s="33" t="s">
        <v>217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8" t="s">
        <v>27</v>
      </c>
      <c r="C11" s="82"/>
      <c r="D11" s="82"/>
      <c r="E11" s="82"/>
      <c r="F11" s="82"/>
      <c r="G11" s="82"/>
      <c r="H11" s="90"/>
      <c r="I11" s="92"/>
      <c r="J11" s="82"/>
      <c r="K11" s="90">
        <v>59.199189999999987</v>
      </c>
      <c r="L11" s="82"/>
      <c r="M11" s="91">
        <f>K11/$K$11</f>
        <v>1</v>
      </c>
      <c r="N11" s="91">
        <f>K11/'סכום נכסי הקרן'!$C$42</f>
        <v>0.10425620693505926</v>
      </c>
      <c r="O11" s="5"/>
      <c r="BH11" s="96"/>
      <c r="BI11" s="3"/>
      <c r="BK11" s="96"/>
    </row>
    <row r="12" spans="2:63" s="96" customFormat="1" ht="20.25">
      <c r="B12" s="81" t="s">
        <v>211</v>
      </c>
      <c r="C12" s="82"/>
      <c r="D12" s="82"/>
      <c r="E12" s="82"/>
      <c r="F12" s="82"/>
      <c r="G12" s="82"/>
      <c r="H12" s="90"/>
      <c r="I12" s="92"/>
      <c r="J12" s="82"/>
      <c r="K12" s="90">
        <v>51.159459999999982</v>
      </c>
      <c r="L12" s="82"/>
      <c r="M12" s="91">
        <f t="shared" ref="M12:M21" si="0">K12/$K$11</f>
        <v>0.86419189181473588</v>
      </c>
      <c r="N12" s="91">
        <f>K12/'סכום נכסי הקרן'!$C$42</f>
        <v>9.0097368704637443E-2</v>
      </c>
      <c r="BI12" s="4"/>
    </row>
    <row r="13" spans="2:63">
      <c r="B13" s="97" t="s">
        <v>46</v>
      </c>
      <c r="C13" s="82"/>
      <c r="D13" s="82"/>
      <c r="E13" s="82"/>
      <c r="F13" s="82"/>
      <c r="G13" s="82"/>
      <c r="H13" s="90"/>
      <c r="I13" s="92"/>
      <c r="J13" s="82"/>
      <c r="K13" s="90">
        <v>5.5871999999999993</v>
      </c>
      <c r="L13" s="82"/>
      <c r="M13" s="91">
        <f t="shared" si="0"/>
        <v>9.4379669721832357E-2</v>
      </c>
      <c r="N13" s="91">
        <f>K13/'סכום נכסי הקרן'!$C$42</f>
        <v>9.8396663769819009E-3</v>
      </c>
    </row>
    <row r="14" spans="2:63">
      <c r="B14" s="86" t="s">
        <v>256</v>
      </c>
      <c r="C14" s="80" t="s">
        <v>257</v>
      </c>
      <c r="D14" s="93" t="s">
        <v>103</v>
      </c>
      <c r="E14" s="93" t="s">
        <v>258</v>
      </c>
      <c r="F14" s="93" t="s">
        <v>259</v>
      </c>
      <c r="G14" s="93" t="s">
        <v>147</v>
      </c>
      <c r="H14" s="87">
        <v>181.99999999999997</v>
      </c>
      <c r="I14" s="89">
        <v>1355</v>
      </c>
      <c r="J14" s="80"/>
      <c r="K14" s="87">
        <v>2.4660999999999995</v>
      </c>
      <c r="L14" s="88">
        <v>7.1372549019607836E-7</v>
      </c>
      <c r="M14" s="88">
        <f t="shared" si="0"/>
        <v>4.1657664572775407E-2</v>
      </c>
      <c r="N14" s="88">
        <f>K14/'סכום נכסי הקרן'!$C$42</f>
        <v>4.3430700981305593E-3</v>
      </c>
    </row>
    <row r="15" spans="2:63">
      <c r="B15" s="86" t="s">
        <v>260</v>
      </c>
      <c r="C15" s="80" t="s">
        <v>261</v>
      </c>
      <c r="D15" s="93" t="s">
        <v>103</v>
      </c>
      <c r="E15" s="93" t="s">
        <v>262</v>
      </c>
      <c r="F15" s="93" t="s">
        <v>259</v>
      </c>
      <c r="G15" s="93" t="s">
        <v>147</v>
      </c>
      <c r="H15" s="87">
        <v>22.999999999999996</v>
      </c>
      <c r="I15" s="89">
        <v>13570</v>
      </c>
      <c r="J15" s="80"/>
      <c r="K15" s="87">
        <v>3.1210999999999993</v>
      </c>
      <c r="L15" s="88">
        <v>5.5627373988881772E-7</v>
      </c>
      <c r="M15" s="88">
        <f t="shared" si="0"/>
        <v>5.2722005149056936E-2</v>
      </c>
      <c r="N15" s="88">
        <f>K15/'סכום נכסי הקרן'!$C$42</f>
        <v>5.4965962788513399E-3</v>
      </c>
    </row>
    <row r="16" spans="2:63" ht="20.25">
      <c r="B16" s="83"/>
      <c r="C16" s="80"/>
      <c r="D16" s="80"/>
      <c r="E16" s="80"/>
      <c r="F16" s="80"/>
      <c r="G16" s="80"/>
      <c r="H16" s="87"/>
      <c r="I16" s="89"/>
      <c r="J16" s="80"/>
      <c r="K16" s="80"/>
      <c r="L16" s="80"/>
      <c r="M16" s="88"/>
      <c r="N16" s="80"/>
      <c r="BH16" s="4"/>
    </row>
    <row r="17" spans="2:14">
      <c r="B17" s="97" t="s">
        <v>47</v>
      </c>
      <c r="C17" s="82"/>
      <c r="D17" s="82"/>
      <c r="E17" s="82"/>
      <c r="F17" s="82"/>
      <c r="G17" s="82"/>
      <c r="H17" s="90"/>
      <c r="I17" s="92"/>
      <c r="J17" s="82"/>
      <c r="K17" s="90">
        <v>45.572259999999986</v>
      </c>
      <c r="L17" s="82"/>
      <c r="M17" s="91">
        <f t="shared" si="0"/>
        <v>0.76981222209290356</v>
      </c>
      <c r="N17" s="91">
        <f>K17/'סכום נכסי הקרן'!$C$42</f>
        <v>8.0257702327655556E-2</v>
      </c>
    </row>
    <row r="18" spans="2:14">
      <c r="B18" s="86" t="s">
        <v>263</v>
      </c>
      <c r="C18" s="80" t="s">
        <v>264</v>
      </c>
      <c r="D18" s="93" t="s">
        <v>103</v>
      </c>
      <c r="E18" s="93" t="s">
        <v>265</v>
      </c>
      <c r="F18" s="93" t="s">
        <v>266</v>
      </c>
      <c r="G18" s="93" t="s">
        <v>147</v>
      </c>
      <c r="H18" s="87">
        <v>2911.9999999999995</v>
      </c>
      <c r="I18" s="89">
        <v>326.08</v>
      </c>
      <c r="J18" s="80"/>
      <c r="K18" s="87">
        <v>9.4954499999999982</v>
      </c>
      <c r="L18" s="88">
        <v>9.4253845693656512E-6</v>
      </c>
      <c r="M18" s="88">
        <f t="shared" si="0"/>
        <v>0.16039830950389694</v>
      </c>
      <c r="N18" s="88">
        <f>K18/'סכום נכסי הקרן'!$C$42</f>
        <v>1.6722519347671962E-2</v>
      </c>
    </row>
    <row r="19" spans="2:14">
      <c r="B19" s="86" t="s">
        <v>267</v>
      </c>
      <c r="C19" s="80" t="s">
        <v>268</v>
      </c>
      <c r="D19" s="93" t="s">
        <v>103</v>
      </c>
      <c r="E19" s="93" t="s">
        <v>258</v>
      </c>
      <c r="F19" s="93" t="s">
        <v>266</v>
      </c>
      <c r="G19" s="93" t="s">
        <v>147</v>
      </c>
      <c r="H19" s="87">
        <v>374.99999999999994</v>
      </c>
      <c r="I19" s="89">
        <v>3233.71</v>
      </c>
      <c r="J19" s="80"/>
      <c r="K19" s="87">
        <v>12.126409999999998</v>
      </c>
      <c r="L19" s="88">
        <v>5.8995943785014867E-6</v>
      </c>
      <c r="M19" s="88">
        <f t="shared" si="0"/>
        <v>0.20484080947729186</v>
      </c>
      <c r="N19" s="88">
        <f>K19/'סכום נכסי הקרן'!$C$42</f>
        <v>2.1355925821609587E-2</v>
      </c>
    </row>
    <row r="20" spans="2:14">
      <c r="B20" s="86" t="s">
        <v>269</v>
      </c>
      <c r="C20" s="80" t="s">
        <v>270</v>
      </c>
      <c r="D20" s="93" t="s">
        <v>103</v>
      </c>
      <c r="E20" s="93" t="s">
        <v>271</v>
      </c>
      <c r="F20" s="93" t="s">
        <v>266</v>
      </c>
      <c r="G20" s="93" t="s">
        <v>147</v>
      </c>
      <c r="H20" s="87">
        <v>362.99999999999994</v>
      </c>
      <c r="I20" s="89">
        <v>3252.12</v>
      </c>
      <c r="J20" s="80"/>
      <c r="K20" s="87">
        <v>11.805200000000001</v>
      </c>
      <c r="L20" s="88">
        <v>2.5928571428571427E-6</v>
      </c>
      <c r="M20" s="88">
        <f t="shared" si="0"/>
        <v>0.19941489064292947</v>
      </c>
      <c r="N20" s="88">
        <f>K20/'סכום נכסי הקרן'!$C$42</f>
        <v>2.0790240104801468E-2</v>
      </c>
    </row>
    <row r="21" spans="2:14">
      <c r="B21" s="86" t="s">
        <v>272</v>
      </c>
      <c r="C21" s="80" t="s">
        <v>273</v>
      </c>
      <c r="D21" s="93" t="s">
        <v>103</v>
      </c>
      <c r="E21" s="93" t="s">
        <v>262</v>
      </c>
      <c r="F21" s="93" t="s">
        <v>266</v>
      </c>
      <c r="G21" s="93" t="s">
        <v>147</v>
      </c>
      <c r="H21" s="87">
        <v>371.99999999999994</v>
      </c>
      <c r="I21" s="89">
        <v>3264.84</v>
      </c>
      <c r="J21" s="80"/>
      <c r="K21" s="87">
        <v>12.145200000000001</v>
      </c>
      <c r="L21" s="88">
        <v>2.4841402337228713E-6</v>
      </c>
      <c r="M21" s="88">
        <f t="shared" si="0"/>
        <v>0.20515821246878552</v>
      </c>
      <c r="N21" s="88">
        <f>K21/'סכום נכסי הקרן'!$C$42</f>
        <v>2.1389017053572559E-2</v>
      </c>
    </row>
    <row r="22" spans="2:14">
      <c r="B22" s="83"/>
      <c r="C22" s="80"/>
      <c r="D22" s="80"/>
      <c r="E22" s="80"/>
      <c r="F22" s="80"/>
      <c r="G22" s="80"/>
      <c r="H22" s="87"/>
      <c r="I22" s="89"/>
      <c r="J22" s="80"/>
      <c r="K22" s="80"/>
      <c r="L22" s="80"/>
      <c r="M22" s="88"/>
      <c r="N22" s="80"/>
    </row>
    <row r="23" spans="2:14" s="96" customFormat="1">
      <c r="B23" s="111" t="s">
        <v>210</v>
      </c>
      <c r="C23" s="108"/>
      <c r="D23" s="108"/>
      <c r="E23" s="108"/>
      <c r="F23" s="108"/>
      <c r="G23" s="108"/>
      <c r="H23" s="109"/>
      <c r="I23" s="113"/>
      <c r="J23" s="108"/>
      <c r="K23" s="109">
        <v>8.0397299999999987</v>
      </c>
      <c r="L23" s="108"/>
      <c r="M23" s="110">
        <f t="shared" ref="M23:M32" si="1">K23/$K$11</f>
        <v>0.13580810818526404</v>
      </c>
      <c r="N23" s="110">
        <f>K23/'סכום נכסי הקרן'!$C$42</f>
        <v>1.4158838230421801E-2</v>
      </c>
    </row>
    <row r="24" spans="2:14">
      <c r="B24" s="97" t="s">
        <v>48</v>
      </c>
      <c r="C24" s="82"/>
      <c r="D24" s="82"/>
      <c r="E24" s="82"/>
      <c r="F24" s="82"/>
      <c r="G24" s="82"/>
      <c r="H24" s="90"/>
      <c r="I24" s="92"/>
      <c r="J24" s="82"/>
      <c r="K24" s="90">
        <v>8.0397299999999987</v>
      </c>
      <c r="L24" s="82"/>
      <c r="M24" s="91">
        <f t="shared" si="1"/>
        <v>0.13580810818526404</v>
      </c>
      <c r="N24" s="91">
        <f>K24/'סכום נכסי הקרן'!$C$42</f>
        <v>1.4158838230421801E-2</v>
      </c>
    </row>
    <row r="25" spans="2:14">
      <c r="B25" s="86" t="s">
        <v>274</v>
      </c>
      <c r="C25" s="80" t="s">
        <v>275</v>
      </c>
      <c r="D25" s="93" t="s">
        <v>26</v>
      </c>
      <c r="E25" s="93"/>
      <c r="F25" s="93" t="s">
        <v>259</v>
      </c>
      <c r="G25" s="93" t="s">
        <v>155</v>
      </c>
      <c r="H25" s="87">
        <v>0.99999999999999989</v>
      </c>
      <c r="I25" s="89">
        <v>3416</v>
      </c>
      <c r="J25" s="80"/>
      <c r="K25" s="87">
        <v>9.4319999999999973E-2</v>
      </c>
      <c r="L25" s="88">
        <v>1.8008000054023998E-8</v>
      </c>
      <c r="M25" s="88">
        <f t="shared" si="1"/>
        <v>1.5932650429845408E-3</v>
      </c>
      <c r="N25" s="88">
        <f>K25/'סכום נכסי הקרן'!$C$42</f>
        <v>1.6610777002379237E-4</v>
      </c>
    </row>
    <row r="26" spans="2:14">
      <c r="B26" s="86" t="s">
        <v>276</v>
      </c>
      <c r="C26" s="80" t="s">
        <v>277</v>
      </c>
      <c r="D26" s="93" t="s">
        <v>278</v>
      </c>
      <c r="E26" s="93"/>
      <c r="F26" s="93" t="s">
        <v>259</v>
      </c>
      <c r="G26" s="93" t="s">
        <v>146</v>
      </c>
      <c r="H26" s="87">
        <v>2.9999999999999996</v>
      </c>
      <c r="I26" s="89">
        <v>2561</v>
      </c>
      <c r="J26" s="80"/>
      <c r="K26" s="87">
        <v>0.28042999999999996</v>
      </c>
      <c r="L26" s="88">
        <v>2.0689655172413791E-7</v>
      </c>
      <c r="M26" s="88">
        <f t="shared" si="1"/>
        <v>4.7370580577200472E-3</v>
      </c>
      <c r="N26" s="88">
        <f>K26/'סכום נכסי הקרן'!$C$42</f>
        <v>4.9386770512905112E-4</v>
      </c>
    </row>
    <row r="27" spans="2:14">
      <c r="B27" s="86" t="s">
        <v>279</v>
      </c>
      <c r="C27" s="80" t="s">
        <v>280</v>
      </c>
      <c r="D27" s="93" t="s">
        <v>278</v>
      </c>
      <c r="E27" s="93"/>
      <c r="F27" s="93" t="s">
        <v>259</v>
      </c>
      <c r="G27" s="93" t="s">
        <v>146</v>
      </c>
      <c r="H27" s="87">
        <v>3.9999999999999996</v>
      </c>
      <c r="I27" s="89">
        <v>3225</v>
      </c>
      <c r="J27" s="80"/>
      <c r="K27" s="87">
        <v>0.47084999999999994</v>
      </c>
      <c r="L27" s="88">
        <v>1.2618296529968454E-7</v>
      </c>
      <c r="M27" s="88">
        <f t="shared" si="1"/>
        <v>7.9536561226597868E-3</v>
      </c>
      <c r="N27" s="88">
        <f>K27/'סכום נכסי הקרן'!$C$42</f>
        <v>8.2921801861431978E-4</v>
      </c>
    </row>
    <row r="28" spans="2:14">
      <c r="B28" s="86" t="s">
        <v>281</v>
      </c>
      <c r="C28" s="80" t="s">
        <v>282</v>
      </c>
      <c r="D28" s="93" t="s">
        <v>106</v>
      </c>
      <c r="E28" s="93"/>
      <c r="F28" s="93" t="s">
        <v>259</v>
      </c>
      <c r="G28" s="93" t="s">
        <v>146</v>
      </c>
      <c r="H28" s="87">
        <v>12.999999999999998</v>
      </c>
      <c r="I28" s="89">
        <v>2814.63</v>
      </c>
      <c r="J28" s="80"/>
      <c r="K28" s="87">
        <v>1.3355299999999997</v>
      </c>
      <c r="L28" s="88">
        <v>1.5756443776457415E-7</v>
      </c>
      <c r="M28" s="88">
        <f t="shared" si="1"/>
        <v>2.2559937053192789E-2</v>
      </c>
      <c r="N28" s="88">
        <f>K28/'סכום נכסי הקרן'!$C$42</f>
        <v>2.3520134658595784E-3</v>
      </c>
    </row>
    <row r="29" spans="2:14">
      <c r="B29" s="86" t="s">
        <v>283</v>
      </c>
      <c r="C29" s="80" t="s">
        <v>284</v>
      </c>
      <c r="D29" s="93" t="s">
        <v>106</v>
      </c>
      <c r="E29" s="93"/>
      <c r="F29" s="93" t="s">
        <v>259</v>
      </c>
      <c r="G29" s="93" t="s">
        <v>146</v>
      </c>
      <c r="H29" s="87">
        <v>1.9999999999999998</v>
      </c>
      <c r="I29" s="89">
        <v>48654</v>
      </c>
      <c r="J29" s="80"/>
      <c r="K29" s="87">
        <v>3.5517399999999992</v>
      </c>
      <c r="L29" s="88">
        <v>3.3987213330600759E-7</v>
      </c>
      <c r="M29" s="88">
        <f t="shared" si="1"/>
        <v>5.9996429005194161E-2</v>
      </c>
      <c r="N29" s="88">
        <f>K29/'סכום נכסי הקרן'!$C$42</f>
        <v>6.255000117730114E-3</v>
      </c>
    </row>
    <row r="30" spans="2:14">
      <c r="B30" s="86" t="s">
        <v>285</v>
      </c>
      <c r="C30" s="80" t="s">
        <v>286</v>
      </c>
      <c r="D30" s="93" t="s">
        <v>26</v>
      </c>
      <c r="E30" s="93"/>
      <c r="F30" s="93" t="s">
        <v>259</v>
      </c>
      <c r="G30" s="93" t="s">
        <v>148</v>
      </c>
      <c r="H30" s="87">
        <v>1.9999999999999998</v>
      </c>
      <c r="I30" s="89">
        <v>7828</v>
      </c>
      <c r="J30" s="80"/>
      <c r="K30" s="87">
        <v>0.66617999999999988</v>
      </c>
      <c r="L30" s="88">
        <v>4.2313391596052665E-7</v>
      </c>
      <c r="M30" s="88">
        <f t="shared" si="1"/>
        <v>1.1253194511614096E-2</v>
      </c>
      <c r="N30" s="88">
        <f>K30/'סכום נכסי הקרן'!$C$42</f>
        <v>1.1732153756833122E-3</v>
      </c>
    </row>
    <row r="31" spans="2:14">
      <c r="B31" s="86" t="s">
        <v>287</v>
      </c>
      <c r="C31" s="80" t="s">
        <v>288</v>
      </c>
      <c r="D31" s="93" t="s">
        <v>278</v>
      </c>
      <c r="E31" s="93"/>
      <c r="F31" s="93" t="s">
        <v>259</v>
      </c>
      <c r="G31" s="93" t="s">
        <v>146</v>
      </c>
      <c r="H31" s="87">
        <v>3.9999999999999987</v>
      </c>
      <c r="I31" s="89">
        <v>4220</v>
      </c>
      <c r="J31" s="80"/>
      <c r="K31" s="87">
        <v>0.61611999999999978</v>
      </c>
      <c r="L31" s="88">
        <v>2.785095315935833E-9</v>
      </c>
      <c r="M31" s="88">
        <f t="shared" si="1"/>
        <v>1.0407574833371874E-2</v>
      </c>
      <c r="N31" s="88">
        <f>K31/'סכום נכסי הקרן'!$C$42</f>
        <v>1.085054275520133E-3</v>
      </c>
    </row>
    <row r="32" spans="2:14">
      <c r="B32" s="86" t="s">
        <v>289</v>
      </c>
      <c r="C32" s="80" t="s">
        <v>290</v>
      </c>
      <c r="D32" s="93" t="s">
        <v>278</v>
      </c>
      <c r="E32" s="93"/>
      <c r="F32" s="93" t="s">
        <v>259</v>
      </c>
      <c r="G32" s="93" t="s">
        <v>146</v>
      </c>
      <c r="H32" s="87">
        <v>9.9999999999999982</v>
      </c>
      <c r="I32" s="89">
        <v>2807</v>
      </c>
      <c r="J32" s="80"/>
      <c r="K32" s="87">
        <v>1.0245599999999999</v>
      </c>
      <c r="L32" s="88">
        <v>1.8867924172303314E-7</v>
      </c>
      <c r="M32" s="88">
        <f t="shared" si="1"/>
        <v>1.7306993558526731E-2</v>
      </c>
      <c r="N32" s="88">
        <f>K32/'סכום נכסי הקרן'!$C$42</f>
        <v>1.8043615018615007E-3</v>
      </c>
    </row>
    <row r="33" spans="2:14">
      <c r="B33" s="83"/>
      <c r="C33" s="80"/>
      <c r="D33" s="80"/>
      <c r="E33" s="80"/>
      <c r="F33" s="80"/>
      <c r="G33" s="80"/>
      <c r="H33" s="87"/>
      <c r="I33" s="89"/>
      <c r="J33" s="80"/>
      <c r="K33" s="80"/>
      <c r="L33" s="80"/>
      <c r="M33" s="88"/>
      <c r="N33" s="80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95" t="s">
        <v>229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95" t="s">
        <v>95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95" t="s">
        <v>212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95" t="s">
        <v>220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95" t="s">
        <v>227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2:14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</row>
    <row r="130" spans="2:14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</row>
    <row r="131" spans="2:14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</row>
    <row r="132" spans="2:14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35 B37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162</v>
      </c>
      <c r="C1" s="78" t="s" vm="1">
        <v>230</v>
      </c>
    </row>
    <row r="2" spans="2:65">
      <c r="B2" s="57" t="s">
        <v>161</v>
      </c>
      <c r="C2" s="78" t="s">
        <v>231</v>
      </c>
    </row>
    <row r="3" spans="2:65">
      <c r="B3" s="57" t="s">
        <v>163</v>
      </c>
      <c r="C3" s="78" t="s">
        <v>232</v>
      </c>
    </row>
    <row r="4" spans="2:65">
      <c r="B4" s="57" t="s">
        <v>164</v>
      </c>
      <c r="C4" s="78">
        <v>8603</v>
      </c>
    </row>
    <row r="6" spans="2:65" ht="26.25" customHeight="1">
      <c r="B6" s="129" t="s">
        <v>192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65" ht="26.25" customHeight="1">
      <c r="B7" s="129" t="s">
        <v>74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BM7" s="3"/>
    </row>
    <row r="8" spans="2:65" s="3" customFormat="1" ht="78.75">
      <c r="B8" s="23" t="s">
        <v>98</v>
      </c>
      <c r="C8" s="31" t="s">
        <v>33</v>
      </c>
      <c r="D8" s="31" t="s">
        <v>102</v>
      </c>
      <c r="E8" s="31" t="s">
        <v>100</v>
      </c>
      <c r="F8" s="31" t="s">
        <v>44</v>
      </c>
      <c r="G8" s="31" t="s">
        <v>15</v>
      </c>
      <c r="H8" s="31" t="s">
        <v>45</v>
      </c>
      <c r="I8" s="31" t="s">
        <v>84</v>
      </c>
      <c r="J8" s="31" t="s">
        <v>214</v>
      </c>
      <c r="K8" s="31" t="s">
        <v>213</v>
      </c>
      <c r="L8" s="31" t="s">
        <v>43</v>
      </c>
      <c r="M8" s="31" t="s">
        <v>42</v>
      </c>
      <c r="N8" s="31" t="s">
        <v>165</v>
      </c>
      <c r="O8" s="21" t="s">
        <v>167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221</v>
      </c>
      <c r="K9" s="33"/>
      <c r="L9" s="33" t="s">
        <v>217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95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2018-09-03T06:31:13+00:00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C85B292-B613-4BBC-8A66-98247826D4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