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הלוואות!$B$6:$Q$45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5" i="58" l="1"/>
  <c r="J11" i="58"/>
  <c r="J10" i="58" s="1"/>
  <c r="J12" i="58"/>
  <c r="C11" i="84" l="1"/>
  <c r="C10" i="84" s="1"/>
  <c r="C43" i="88" s="1"/>
  <c r="C19" i="84"/>
  <c r="S73" i="61" l="1"/>
  <c r="O73" i="61"/>
  <c r="S68" i="61"/>
  <c r="S67" i="61"/>
  <c r="O68" i="61"/>
  <c r="O67" i="61"/>
  <c r="S62" i="61"/>
  <c r="O62" i="61"/>
  <c r="C33" i="88"/>
  <c r="C31" i="88"/>
  <c r="C28" i="88"/>
  <c r="C26" i="88"/>
  <c r="C19" i="88"/>
  <c r="C18" i="88"/>
  <c r="C17" i="88"/>
  <c r="C16" i="88"/>
  <c r="C15" i="88"/>
  <c r="C13" i="88"/>
  <c r="C11" i="88"/>
  <c r="C12" i="88" l="1"/>
  <c r="C23" i="88"/>
  <c r="C10" i="88" l="1"/>
  <c r="C42" i="88" l="1"/>
  <c r="D17" i="88" s="1"/>
  <c r="D33" i="88" l="1"/>
  <c r="D28" i="88"/>
  <c r="D31" i="88"/>
  <c r="Q45" i="78"/>
  <c r="Q40" i="78"/>
  <c r="Q36" i="78"/>
  <c r="Q32" i="78"/>
  <c r="Q28" i="78"/>
  <c r="Q24" i="78"/>
  <c r="Q20" i="78"/>
  <c r="Q15" i="78"/>
  <c r="Q11" i="78"/>
  <c r="K27" i="76"/>
  <c r="K23" i="76"/>
  <c r="K18" i="76"/>
  <c r="K14" i="76"/>
  <c r="K26" i="76"/>
  <c r="K22" i="76"/>
  <c r="K13" i="76"/>
  <c r="K16" i="76"/>
  <c r="Q44" i="78"/>
  <c r="Q39" i="78"/>
  <c r="Q35" i="78"/>
  <c r="Q31" i="78"/>
  <c r="Q27" i="78"/>
  <c r="Q23" i="78"/>
  <c r="Q19" i="78"/>
  <c r="Q14" i="78"/>
  <c r="Q10" i="78"/>
  <c r="K17" i="76"/>
  <c r="K25" i="76"/>
  <c r="Q43" i="78"/>
  <c r="Q38" i="78"/>
  <c r="Q34" i="78"/>
  <c r="Q30" i="78"/>
  <c r="Q26" i="78"/>
  <c r="Q22" i="78"/>
  <c r="Q17" i="78"/>
  <c r="Q13" i="78"/>
  <c r="K30" i="76"/>
  <c r="K20" i="76"/>
  <c r="K12" i="76"/>
  <c r="Q41" i="78"/>
  <c r="Q37" i="78"/>
  <c r="Q33" i="78"/>
  <c r="Q29" i="78"/>
  <c r="Q25" i="78"/>
  <c r="Q21" i="78"/>
  <c r="Q16" i="78"/>
  <c r="Q12" i="78"/>
  <c r="K29" i="76"/>
  <c r="K24" i="76"/>
  <c r="K19" i="76"/>
  <c r="K15" i="76"/>
  <c r="K11" i="76"/>
  <c r="D38" i="88"/>
  <c r="D42" i="88"/>
  <c r="D10" i="88"/>
  <c r="D13" i="88"/>
  <c r="D23" i="88"/>
  <c r="D15" i="88"/>
  <c r="D12" i="88"/>
  <c r="D11" i="88"/>
  <c r="D18" i="88"/>
  <c r="D19" i="88"/>
  <c r="D16" i="88"/>
  <c r="D26" i="88"/>
  <c r="K12" i="73"/>
  <c r="S24" i="71"/>
  <c r="S19" i="71"/>
  <c r="S15" i="71"/>
  <c r="S11" i="71"/>
  <c r="L11" i="65"/>
  <c r="O12" i="64"/>
  <c r="N56" i="63"/>
  <c r="N52" i="63"/>
  <c r="N47" i="63"/>
  <c r="N43" i="63"/>
  <c r="N39" i="63"/>
  <c r="N35" i="63"/>
  <c r="N30" i="63"/>
  <c r="N26" i="63"/>
  <c r="N22" i="63"/>
  <c r="N18" i="63"/>
  <c r="N13" i="63"/>
  <c r="O117" i="62"/>
  <c r="O112" i="62"/>
  <c r="O108" i="62"/>
  <c r="O104" i="62"/>
  <c r="O100" i="62"/>
  <c r="O95" i="62"/>
  <c r="O91" i="62"/>
  <c r="O87" i="62"/>
  <c r="O82" i="62"/>
  <c r="O78" i="62"/>
  <c r="O74" i="62"/>
  <c r="O70" i="62"/>
  <c r="O66" i="62"/>
  <c r="O62" i="62"/>
  <c r="O58" i="62"/>
  <c r="O54" i="62"/>
  <c r="O50" i="62"/>
  <c r="O46" i="62"/>
  <c r="O41" i="62"/>
  <c r="O37" i="62"/>
  <c r="O33" i="62"/>
  <c r="O29" i="62"/>
  <c r="O25" i="62"/>
  <c r="O21" i="62"/>
  <c r="O17" i="62"/>
  <c r="O13" i="62"/>
  <c r="U136" i="61"/>
  <c r="U131" i="61"/>
  <c r="U127" i="61"/>
  <c r="U123" i="61"/>
  <c r="U119" i="61"/>
  <c r="U115" i="61"/>
  <c r="U111" i="61"/>
  <c r="U107" i="61"/>
  <c r="U103" i="61"/>
  <c r="U99" i="61"/>
  <c r="U95" i="61"/>
  <c r="U91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2" i="59"/>
  <c r="R38" i="59"/>
  <c r="R34" i="59"/>
  <c r="R30" i="59"/>
  <c r="R26" i="59"/>
  <c r="R21" i="59"/>
  <c r="R17" i="59"/>
  <c r="R13" i="59"/>
  <c r="L20" i="58"/>
  <c r="L16" i="58"/>
  <c r="K15" i="73"/>
  <c r="K11" i="73"/>
  <c r="S23" i="71"/>
  <c r="S18" i="71"/>
  <c r="S14" i="71"/>
  <c r="L14" i="65"/>
  <c r="O15" i="64"/>
  <c r="O11" i="64"/>
  <c r="N55" i="63"/>
  <c r="N51" i="63"/>
  <c r="N46" i="63"/>
  <c r="N42" i="63"/>
  <c r="N38" i="63"/>
  <c r="N34" i="63"/>
  <c r="N29" i="63"/>
  <c r="N25" i="63"/>
  <c r="N21" i="63"/>
  <c r="N16" i="63"/>
  <c r="N12" i="63"/>
  <c r="O116" i="62"/>
  <c r="O111" i="62"/>
  <c r="O107" i="62"/>
  <c r="O103" i="62"/>
  <c r="O99" i="62"/>
  <c r="O94" i="62"/>
  <c r="O90" i="62"/>
  <c r="O86" i="62"/>
  <c r="O81" i="62"/>
  <c r="O77" i="62"/>
  <c r="O73" i="62"/>
  <c r="O69" i="62"/>
  <c r="O65" i="62"/>
  <c r="O61" i="62"/>
  <c r="O57" i="62"/>
  <c r="O53" i="62"/>
  <c r="O49" i="62"/>
  <c r="O44" i="62"/>
  <c r="O40" i="62"/>
  <c r="O36" i="62"/>
  <c r="O32" i="62"/>
  <c r="O28" i="62"/>
  <c r="O24" i="62"/>
  <c r="O20" i="62"/>
  <c r="O16" i="62"/>
  <c r="O12" i="62"/>
  <c r="U135" i="61"/>
  <c r="U130" i="61"/>
  <c r="U126" i="61"/>
  <c r="U122" i="61"/>
  <c r="U118" i="61"/>
  <c r="U114" i="61"/>
  <c r="U110" i="61"/>
  <c r="U106" i="61"/>
  <c r="U102" i="61"/>
  <c r="U98" i="61"/>
  <c r="U94" i="61"/>
  <c r="U90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41" i="59"/>
  <c r="R37" i="59"/>
  <c r="R33" i="59"/>
  <c r="R29" i="59"/>
  <c r="R24" i="59"/>
  <c r="R20" i="59"/>
  <c r="R16" i="59"/>
  <c r="R12" i="59"/>
  <c r="L19" i="58"/>
  <c r="S26" i="71"/>
  <c r="S16" i="71"/>
  <c r="L12" i="65"/>
  <c r="N57" i="63"/>
  <c r="N49" i="63"/>
  <c r="N40" i="63"/>
  <c r="N32" i="63"/>
  <c r="N23" i="63"/>
  <c r="N14" i="63"/>
  <c r="O113" i="62"/>
  <c r="O105" i="62"/>
  <c r="O96" i="62"/>
  <c r="O88" i="62"/>
  <c r="O79" i="62"/>
  <c r="O71" i="62"/>
  <c r="O63" i="62"/>
  <c r="O55" i="62"/>
  <c r="O47" i="62"/>
  <c r="O38" i="62"/>
  <c r="O30" i="62"/>
  <c r="O22" i="62"/>
  <c r="O14" i="62"/>
  <c r="U132" i="61"/>
  <c r="U124" i="61"/>
  <c r="U116" i="61"/>
  <c r="U108" i="61"/>
  <c r="U100" i="61"/>
  <c r="U92" i="61"/>
  <c r="U83" i="61"/>
  <c r="U75" i="61"/>
  <c r="U67" i="61"/>
  <c r="U59" i="61"/>
  <c r="U51" i="61"/>
  <c r="U43" i="61"/>
  <c r="U35" i="61"/>
  <c r="U27" i="61"/>
  <c r="U19" i="61"/>
  <c r="U11" i="61"/>
  <c r="R35" i="59"/>
  <c r="R27" i="59"/>
  <c r="R18" i="59"/>
  <c r="L21" i="58"/>
  <c r="L13" i="58"/>
  <c r="R32" i="59"/>
  <c r="R15" i="59"/>
  <c r="L12" i="58"/>
  <c r="K13" i="73"/>
  <c r="O13" i="64"/>
  <c r="N27" i="63"/>
  <c r="O101" i="62"/>
  <c r="O75" i="62"/>
  <c r="O59" i="62"/>
  <c r="O34" i="62"/>
  <c r="O18" i="62"/>
  <c r="U120" i="61"/>
  <c r="U96" i="61"/>
  <c r="U63" i="61"/>
  <c r="U31" i="61"/>
  <c r="R39" i="59"/>
  <c r="R22" i="59"/>
  <c r="L11" i="58"/>
  <c r="K14" i="73"/>
  <c r="S22" i="71"/>
  <c r="S13" i="71"/>
  <c r="O14" i="64"/>
  <c r="N54" i="63"/>
  <c r="N45" i="63"/>
  <c r="N37" i="63"/>
  <c r="N28" i="63"/>
  <c r="N20" i="63"/>
  <c r="N11" i="63"/>
  <c r="O110" i="62"/>
  <c r="O102" i="62"/>
  <c r="O93" i="62"/>
  <c r="O85" i="62"/>
  <c r="O76" i="62"/>
  <c r="O68" i="62"/>
  <c r="O60" i="62"/>
  <c r="O52" i="62"/>
  <c r="O43" i="62"/>
  <c r="O35" i="62"/>
  <c r="O27" i="62"/>
  <c r="O19" i="62"/>
  <c r="O11" i="62"/>
  <c r="U129" i="61"/>
  <c r="U121" i="61"/>
  <c r="U113" i="61"/>
  <c r="U105" i="61"/>
  <c r="U97" i="61"/>
  <c r="U89" i="61"/>
  <c r="U80" i="61"/>
  <c r="U72" i="61"/>
  <c r="U64" i="61"/>
  <c r="U56" i="61"/>
  <c r="U48" i="61"/>
  <c r="U40" i="61"/>
  <c r="U32" i="61"/>
  <c r="U24" i="61"/>
  <c r="U16" i="61"/>
  <c r="R40" i="59"/>
  <c r="R23" i="59"/>
  <c r="L18" i="58"/>
  <c r="S21" i="71"/>
  <c r="N53" i="63"/>
  <c r="N36" i="63"/>
  <c r="N19" i="63"/>
  <c r="O84" i="62"/>
  <c r="O67" i="62"/>
  <c r="O42" i="62"/>
  <c r="U128" i="61"/>
  <c r="U104" i="61"/>
  <c r="U79" i="61"/>
  <c r="U47" i="61"/>
  <c r="U23" i="61"/>
  <c r="R14" i="59"/>
  <c r="S27" i="71"/>
  <c r="S17" i="71"/>
  <c r="L13" i="65"/>
  <c r="N58" i="63"/>
  <c r="N50" i="63"/>
  <c r="N41" i="63"/>
  <c r="N33" i="63"/>
  <c r="N24" i="63"/>
  <c r="N15" i="63"/>
  <c r="O114" i="62"/>
  <c r="O106" i="62"/>
  <c r="O97" i="62"/>
  <c r="O89" i="62"/>
  <c r="O80" i="62"/>
  <c r="O72" i="62"/>
  <c r="O64" i="62"/>
  <c r="O56" i="62"/>
  <c r="O48" i="62"/>
  <c r="O39" i="62"/>
  <c r="O31" i="62"/>
  <c r="O23" i="62"/>
  <c r="O15" i="62"/>
  <c r="U134" i="61"/>
  <c r="U125" i="61"/>
  <c r="U117" i="61"/>
  <c r="U109" i="61"/>
  <c r="U101" i="61"/>
  <c r="U93" i="61"/>
  <c r="U84" i="61"/>
  <c r="U76" i="61"/>
  <c r="U68" i="61"/>
  <c r="U60" i="61"/>
  <c r="U52" i="61"/>
  <c r="U44" i="61"/>
  <c r="U36" i="61"/>
  <c r="U28" i="61"/>
  <c r="U20" i="61"/>
  <c r="U12" i="61"/>
  <c r="R36" i="59"/>
  <c r="R28" i="59"/>
  <c r="R19" i="59"/>
  <c r="R11" i="59"/>
  <c r="L15" i="58"/>
  <c r="L10" i="58"/>
  <c r="S12" i="71"/>
  <c r="N44" i="63"/>
  <c r="O109" i="62"/>
  <c r="O92" i="62"/>
  <c r="O51" i="62"/>
  <c r="O26" i="62"/>
  <c r="U137" i="61"/>
  <c r="U112" i="61"/>
  <c r="U88" i="61"/>
  <c r="U71" i="61"/>
  <c r="U55" i="61"/>
  <c r="U39" i="61"/>
  <c r="U15" i="61"/>
  <c r="R31" i="59"/>
  <c r="L17" i="5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80630]}"/>
    <s v="{[Medida].[Medida].&amp;[2]}"/>
    <s v="{[Keren].[Keren].[All]}"/>
    <s v="{[Cheshbon KM].[Hie Peilut].[Peilut 7].&amp;[Kod_Peilut_L7_707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4" si="28">
        <n x="1" s="1"/>
        <n x="2" s="1"/>
        <n x="26"/>
        <n x="27"/>
      </t>
    </mdx>
    <mdx n="0" f="v">
      <t c="4" si="28">
        <n x="1" s="1"/>
        <n x="2" s="1"/>
        <n x="29"/>
        <n x="27"/>
      </t>
    </mdx>
    <mdx n="0" f="v">
      <t c="4" si="28">
        <n x="1" s="1"/>
        <n x="2" s="1"/>
        <n x="30"/>
        <n x="27"/>
      </t>
    </mdx>
    <mdx n="0" f="v">
      <t c="4" si="28">
        <n x="1" s="1"/>
        <n x="2" s="1"/>
        <n x="31"/>
        <n x="27"/>
      </t>
    </mdx>
    <mdx n="0" f="v">
      <t c="4" si="28">
        <n x="1" s="1"/>
        <n x="2" s="1"/>
        <n x="32"/>
        <n x="27"/>
      </t>
    </mdx>
    <mdx n="0" f="v">
      <t c="4" si="28">
        <n x="1" s="1"/>
        <n x="2" s="1"/>
        <n x="33"/>
        <n x="27"/>
      </t>
    </mdx>
    <mdx n="0" f="v">
      <t c="4" si="28">
        <n x="1" s="1"/>
        <n x="2" s="1"/>
        <n x="34"/>
        <n x="27"/>
      </t>
    </mdx>
    <mdx n="0" f="v">
      <t c="4" si="28">
        <n x="1" s="1"/>
        <n x="2" s="1"/>
        <n x="35"/>
        <n x="27"/>
      </t>
    </mdx>
    <mdx n="0" f="v">
      <t c="4" si="28">
        <n x="1" s="1"/>
        <n x="2" s="1"/>
        <n x="36"/>
        <n x="27"/>
      </t>
    </mdx>
    <mdx n="0" f="v">
      <t c="4" si="28">
        <n x="1" s="1"/>
        <n x="2" s="1"/>
        <n x="37"/>
        <n x="27"/>
      </t>
    </mdx>
    <mdx n="0" f="v">
      <t c="4" si="28">
        <n x="1" s="1"/>
        <n x="2" s="1"/>
        <n x="38"/>
        <n x="27"/>
      </t>
    </mdx>
  </mdx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<sst xmlns="http://schemas.openxmlformats.org/spreadsheetml/2006/main" count="4219" uniqueCount="1084">
  <si>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</si>
  <si>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</si>
  <si>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</si>
  <si>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</si>
  <si>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</si>
  <si>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</si>
  <si>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</si>
  <si>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</si>
  <si>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</si>
  <si>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</si>
  <si>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</si>
  <si>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</si>
  <si>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</si>
  <si>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</si>
  <si>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</si>
  <si>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</si>
  <si>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</si>
  <si>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</si>
  <si>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</si>
  <si>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</si>
  <si>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</si>
  <si>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</si>
  <si>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</si>
  <si>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</si>
  <si>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</si>
  <si>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</si>
  <si>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</si>
  <si>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</si>
  <si>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</si>
  <si>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</si>
  <si>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</si>
  <si>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</si>
  <si>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</si>
  <si>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</si>
  <si>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</si>
  <si>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</si>
  <si>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</si>
  <si>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</si>
  <si>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</si>
  <si>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</si>
  <si>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</si>
  <si>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</si>
  <si>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</si>
  <si>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</si>
  <si>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</si>
  <si>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</si>
  <si>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</si>
  <si>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</si>
  <si>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</si>
  <si>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</si>
  <si>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</si>
  <si>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</si>
  <si>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</si>
  <si>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</si>
  <si>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</si>
  <si>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</si>
  <si>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</si>
  <si>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</si>
  <si>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</si>
  <si>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</si>
  <si>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</si>
  <si>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</si>
  <si>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</si>
  <si>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</si>
  <si>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</si>
  <si>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</si>
  <si>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</si>
  <si>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</si>
  <si>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</si>
  <si>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</si>
  <si>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</si>
  <si>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</si>
  <si>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</si>
  <si>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</si>
  <si>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</si>
  <si>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</si>
  <si>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</si>
  <si>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</si>
  <si>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</si>
  <si>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</si>
  <si>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</si>
  <si>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</si>
  <si>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</si>
  <si>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</si>
  <si>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</si>
  <si>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</si>
  <si>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</si>
  <si>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</si>
  <si>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</si>
  <si>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</si>
  <si>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</si>
  <si>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</si>
  <si>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</si>
  <si>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</si>
  <si>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</si>
  <si>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</si>
  <si>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</si>
  <si>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</si>
  <si>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</si>
  <si>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</si>
  <si>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</si>
  <si>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</si>
  <si>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</si>
  <si>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</si>
  <si>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</si>
  <si>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</si>
  <si>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</si>
  <si>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</si>
  <si>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</si>
  <si>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</si>
  <si>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</si>
  <si>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</si>
  <si>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</si>
  <si>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</si>
  <si>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</si>
  <si>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</si>
  <si>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</si>
  <si>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</si>
  <si>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</si>
  <si>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</si>
  <si>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</si>
  <si>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</si>
  <si>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</si>
  <si>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</si>
  <si>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</si>
  <si>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</si>
  <si>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</si>
  <si>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</si>
  <si>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</si>
  <si>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</si>
  <si>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</si>
  <si>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</si>
  <si>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</si>
  <si>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</si>
  <si>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</si>
  <si>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</si>
  <si>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</si>
  <si>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</si>
  <si>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</si>
  <si>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</si>
  <si>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</si>
  <si>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</si>
  <si>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</si>
  <si>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</si>
  <si>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</si>
  <si>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</si>
  <si>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</si>
  <si>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</si>
  <si>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</si>
  <si>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</si>
  <si>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</si>
  <si>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</si>
  <si>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</si>
  <si>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</si>
  <si>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</si>
  <si>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</si>
  <si>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</si>
  <si>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</si>
  <si>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</si>
  <si>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</si>
  <si>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</si>
  <si>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</si>
  <si>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</si>
  <si>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</si>
  <si>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</si>
  <si>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</si>
  <si>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</si>
  <si>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</si>
  <si>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</si>
  <si>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</si>
  <si>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</si>
  <si>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</si>
  <si>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</si>
  <si>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</si>
  <si>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</si>
  <si>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</si>
  <si>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</si>
  <si>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</si>
  <si>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</si>
  <si>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</si>
  <si>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</si>
  <si>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</si>
  <si>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</si>
  <si>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</si>
  <si>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</si>
  <si>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</si>
  <si>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</si>
  <si>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</si>
  <si>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</si>
  <si>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</si>
  <si>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</si>
  <si>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</si>
  <si>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</si>
  <si>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</si>
  <si>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</si>
  <si>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</si>
  <si>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</si>
  <si>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</si>
  <si>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</si>
  <si>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</si>
  <si>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</si>
  <si>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</si>
  <si>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</si>
  <si>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</si>
  <si>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</si>
  <si>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</si>
  <si>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</si>
  <si>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</si>
  <si>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</si>
  <si>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</si>
  <si>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</si>
  <si>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</si>
  <si>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</si>
  <si>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</si>
  <si>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</si>
  <si>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</si>
  <si>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</si>
  <si>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</si>
  <si>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</si>
  <si>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</si>
  <si>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</si>
  <si>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</si>
  <si>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</si>
  <si>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</si>
  <si>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</si>
  <si>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</si>
  <si>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</si>
  <si>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</si>
  <si>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</si>
  <si>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</si>
  <si>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</si>
  <si>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</si>
  <si>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</si>
  <si>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</si>
  <si>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קרנות השקעה אחרות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</si>
  <si>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</si>
  <si>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</si>
  <si>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</si>
  <si>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</si>
  <si>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</si>
  <si>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</si>
  <si>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</si>
  <si>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</si>
  <si>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</si>
  <si>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</si>
  <si>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</si>
  <si>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</si>
  <si>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</si>
  <si>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</si>
  <si>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</si>
  <si>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</si>
  <si>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</si>
  <si>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</si>
  <si>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</si>
  <si>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</si>
  <si>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</si>
  <si>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</si>
  <si>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משלימה - מסלול לבני 50 ומטה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</si>
  <si>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</si>
  <si>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</si>
  <si>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</si>
  <si>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</si>
  <si>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</si>
  <si>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</si>
  <si>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</si>
  <si>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</si>
  <si>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</si>
  <si>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</si>
  <si>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</si>
  <si>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</si>
  <si>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</si>
  <si>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</si>
  <si>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</si>
  <si>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</si>
  <si>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</si>
  <si>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</si>
  <si>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</si>
  <si>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</si>
  <si>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</si>
  <si>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</si>
  <si>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</si>
  <si>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</si>
  <si>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</si>
  <si>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</si>
  <si>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</si>
  <si>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</si>
  <si>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</si>
  <si>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</si>
  <si>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</si>
  <si>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</si>
  <si>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</si>
  <si>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</si>
  <si>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</si>
  <si>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</si>
  <si>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</si>
  <si>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</si>
  <si>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</si>
  <si>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</si>
  <si>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</si>
  <si>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</si>
  <si>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</si>
  <si>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</si>
  <si>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</si>
  <si>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</si>
  <si>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</si>
  <si>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</si>
  <si>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</si>
  <si>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</si>
  <si>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</si>
  <si>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</si>
  <si>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</si>
  <si>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</si>
  <si>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</si>
  <si>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</si>
  <si>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</si>
  <si>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</si>
  <si>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</si>
  <si>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</si>
  <si>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</si>
  <si>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</si>
  <si>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</si>
  <si>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</si>
  <si>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</si>
  <si>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</si>
  <si>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</si>
  <si>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</si>
  <si>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</si>
  <si>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</si>
  <si>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</si>
  <si>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</si>
  <si>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</si>
  <si>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</si>
  <si>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</si>
  <si>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</si>
  <si>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</si>
  <si>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</si>
  <si>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</si>
  <si>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</si>
  <si>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35</t>
  </si>
  <si>
    <t>1940618</t>
  </si>
  <si>
    <t>לאומי מימון הת יד</t>
  </si>
  <si>
    <t>6040299</t>
  </si>
  <si>
    <t>AA+.IL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</si>
  <si>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</si>
  <si>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</si>
  <si>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</si>
  <si>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</si>
  <si>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</si>
  <si>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</si>
  <si>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</si>
  <si>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</si>
  <si>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</si>
  <si>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</si>
  <si>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</si>
  <si>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</si>
  <si>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</si>
  <si>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</si>
  <si>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</si>
  <si>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</si>
  <si>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</si>
  <si>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</si>
  <si>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</si>
  <si>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</si>
  <si>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</si>
  <si>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</si>
  <si>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</si>
  <si>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</si>
  <si>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</si>
  <si>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</si>
  <si>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</si>
  <si>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</si>
  <si>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</si>
  <si>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</si>
  <si>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</si>
  <si>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</si>
  <si>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</si>
  <si>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</si>
  <si>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</si>
  <si>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</si>
  <si>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</si>
  <si>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</si>
  <si>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</si>
  <si>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</si>
  <si>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</si>
  <si>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</si>
  <si>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</si>
  <si>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</si>
  <si>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</si>
  <si>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</si>
  <si>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</si>
  <si>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</si>
  <si>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</si>
  <si>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</si>
  <si>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</si>
  <si>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</si>
  <si>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אגח טז*</t>
  </si>
  <si>
    <t>3230265</t>
  </si>
  <si>
    <t>520037789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</si>
  <si>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</si>
  <si>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</si>
  <si>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</si>
  <si>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</si>
  <si>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</si>
  <si>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</si>
  <si>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</si>
  <si>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</si>
  <si>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</si>
  <si>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</si>
  <si>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</si>
  <si>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</si>
  <si>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</si>
  <si>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</si>
  <si>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</si>
  <si>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</si>
  <si>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אגח ז</t>
  </si>
  <si>
    <t>1136084</t>
  </si>
  <si>
    <t>513623314</t>
  </si>
  <si>
    <t>ביג אגח ח</t>
  </si>
  <si>
    <t>1138924</t>
  </si>
  <si>
    <t>ביג אגח ט</t>
  </si>
  <si>
    <t>1141050</t>
  </si>
  <si>
    <t>גב ים     ו*</t>
  </si>
  <si>
    <t>7590128</t>
  </si>
  <si>
    <t>520001736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</si>
  <si>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</si>
  <si>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</si>
  <si>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</si>
  <si>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</si>
  <si>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</si>
  <si>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</si>
  <si>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</si>
  <si>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</si>
  <si>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</si>
  <si>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</si>
  <si>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</si>
  <si>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</si>
  <si>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</si>
  <si>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</si>
  <si>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</si>
  <si>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</si>
  <si>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</si>
  <si>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</si>
  <si>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</si>
  <si>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</si>
  <si>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</si>
  <si>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</si>
  <si>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</si>
  <si>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</si>
  <si>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</si>
  <si>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</si>
  <si>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</si>
  <si>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</si>
  <si>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</si>
  <si>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</si>
  <si>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</si>
  <si>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</si>
  <si>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</si>
  <si>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</si>
  <si>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</si>
  <si>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</si>
  <si>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</si>
  <si>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</si>
  <si>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</si>
  <si>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</si>
  <si>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בינל הנפק התח כב (COCO)</t>
  </si>
  <si>
    <t>1138585</t>
  </si>
  <si>
    <t>513141879</t>
  </si>
  <si>
    <t>A+.IL</t>
  </si>
  <si>
    <t>ישרס אגח טו</t>
  </si>
  <si>
    <t>6130207</t>
  </si>
  <si>
    <t>520017807</t>
  </si>
  <si>
    <t>ישרס אגח טז</t>
  </si>
  <si>
    <t>6130223</t>
  </si>
  <si>
    <t>מבני תעש אגח כ</t>
  </si>
  <si>
    <t>2260495</t>
  </si>
  <si>
    <t>מבני תעשיה אגח יז</t>
  </si>
  <si>
    <t>2260446</t>
  </si>
  <si>
    <t>סלקום אגח ח</t>
  </si>
  <si>
    <t>1132828</t>
  </si>
  <si>
    <t>511930125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</si>
  <si>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</si>
  <si>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</si>
  <si>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</si>
  <si>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</si>
  <si>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</si>
  <si>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</si>
  <si>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</si>
  <si>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</si>
  <si>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</si>
  <si>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</si>
  <si>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</si>
  <si>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</si>
  <si>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כלכלית ירושלים אגח טו</t>
  </si>
  <si>
    <t>1980416</t>
  </si>
  <si>
    <t>520017070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</si>
  <si>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</si>
  <si>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</si>
  <si>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</si>
  <si>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</si>
  <si>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</si>
  <si>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</si>
  <si>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</si>
  <si>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אלדן סדרה ד</t>
  </si>
  <si>
    <t>1140821</t>
  </si>
  <si>
    <t>510454333</t>
  </si>
  <si>
    <t>שרותים</t>
  </si>
  <si>
    <t>BBB+.IL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</si>
  <si>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</si>
  <si>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</si>
  <si>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</si>
  <si>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</si>
  <si>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</si>
  <si>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</si>
  <si>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</si>
  <si>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</si>
  <si>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</si>
  <si>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בינלאומי סדרה ח</t>
  </si>
  <si>
    <t>1134212</t>
  </si>
  <si>
    <t>נמלי ישראל אגח ג</t>
  </si>
  <si>
    <t>1145580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</si>
  <si>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</si>
  <si>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</si>
  <si>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</si>
  <si>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</si>
  <si>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</si>
  <si>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</si>
  <si>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</si>
  <si>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</si>
  <si>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</si>
  <si>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</si>
  <si>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</si>
  <si>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חשמל אגח 26</t>
  </si>
  <si>
    <t>6000202</t>
  </si>
  <si>
    <t>כיל ה</t>
  </si>
  <si>
    <t>2810299</t>
  </si>
  <si>
    <t>520027830</t>
  </si>
  <si>
    <t>סילברסטין אגח א*</t>
  </si>
  <si>
    <t>1145598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</si>
  <si>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</si>
  <si>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</si>
  <si>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</si>
  <si>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</si>
  <si>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</si>
  <si>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</si>
  <si>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</si>
  <si>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</si>
  <si>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</si>
  <si>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</si>
  <si>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</si>
  <si>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</si>
  <si>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</si>
  <si>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</si>
  <si>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וורטון אגח א</t>
  </si>
  <si>
    <t>1140169</t>
  </si>
  <si>
    <t>1866231</t>
  </si>
  <si>
    <t>פז נפט אג 3*</t>
  </si>
  <si>
    <t>1114073</t>
  </si>
  <si>
    <t>פז נפט ד*</t>
  </si>
  <si>
    <t>1132505</t>
  </si>
  <si>
    <t>פז נפט ה*</t>
  </si>
  <si>
    <t>1139534</t>
  </si>
  <si>
    <t>ישרס אגח יד</t>
  </si>
  <si>
    <t>6130199</t>
  </si>
  <si>
    <t>לייטסטון אגח א</t>
  </si>
  <si>
    <t>1133891</t>
  </si>
  <si>
    <t>1838682</t>
  </si>
  <si>
    <t>מבני תעשייה אגח טו</t>
  </si>
  <si>
    <t>2260420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</si>
  <si>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</si>
  <si>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</si>
  <si>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</si>
  <si>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</si>
  <si>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</si>
  <si>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</si>
  <si>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</si>
  <si>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</si>
  <si>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</si>
  <si>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</si>
  <si>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</si>
  <si>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</si>
  <si>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</si>
  <si>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</si>
  <si>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</si>
  <si>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</si>
  <si>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</si>
  <si>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</si>
  <si>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</si>
  <si>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</si>
  <si>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</si>
  <si>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</si>
  <si>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</si>
  <si>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514065283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</si>
  <si>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</si>
  <si>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</si>
  <si>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</si>
  <si>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</si>
  <si>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</si>
  <si>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</si>
  <si>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</si>
  <si>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</si>
  <si>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</si>
  <si>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</si>
  <si>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</si>
  <si>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</si>
  <si>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</si>
  <si>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</si>
  <si>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</si>
  <si>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</si>
  <si>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</si>
  <si>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</si>
  <si>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</si>
  <si>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</si>
  <si>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</si>
  <si>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</si>
  <si>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</si>
  <si>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</si>
  <si>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</si>
  <si>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</si>
  <si>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</si>
  <si>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</si>
  <si>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</si>
  <si>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</si>
  <si>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</si>
  <si>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</si>
  <si>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</si>
  <si>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</si>
  <si>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</si>
  <si>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</si>
  <si>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</si>
  <si>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</si>
  <si>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</si>
  <si>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</si>
  <si>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</si>
  <si>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</si>
  <si>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</si>
  <si>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</si>
  <si>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</si>
  <si>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</si>
  <si>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</si>
  <si>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</si>
  <si>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</si>
  <si>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520007030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</si>
  <si>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</si>
  <si>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</si>
  <si>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</si>
  <si>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</si>
  <si>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</si>
  <si>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</si>
  <si>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</si>
  <si>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520033986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</si>
  <si>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</si>
  <si>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</si>
  <si>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</si>
  <si>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</si>
  <si>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</si>
  <si>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</si>
  <si>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</si>
  <si>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</si>
  <si>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</si>
  <si>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</si>
  <si>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</si>
  <si>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</si>
  <si>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</si>
  <si>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</si>
  <si>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</si>
  <si>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</si>
  <si>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</si>
  <si>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</si>
  <si>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</si>
  <si>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</si>
  <si>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</si>
  <si>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</si>
  <si>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</si>
  <si>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</si>
  <si>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</si>
  <si>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</si>
  <si>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</si>
  <si>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</si>
  <si>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</si>
  <si>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</si>
  <si>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</si>
  <si>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</si>
  <si>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</si>
  <si>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</si>
  <si>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</si>
  <si>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</si>
  <si>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</si>
  <si>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</si>
  <si>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</si>
  <si>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</si>
  <si>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</si>
  <si>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</si>
  <si>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</si>
  <si>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</si>
  <si>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</si>
  <si>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</si>
  <si>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</si>
  <si>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</si>
  <si>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</si>
  <si>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</si>
  <si>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</si>
  <si>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</si>
  <si>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</si>
  <si>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</si>
  <si>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</si>
  <si>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</si>
  <si>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</si>
  <si>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</si>
  <si>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</si>
  <si>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</si>
  <si>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</si>
  <si>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</si>
  <si>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</si>
  <si>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</si>
  <si>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</si>
  <si>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</si>
  <si>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</si>
  <si>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</si>
  <si>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</si>
  <si>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</si>
  <si>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</si>
  <si>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</si>
  <si>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</si>
  <si>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</si>
  <si>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</si>
  <si>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</si>
  <si>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</si>
  <si>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</si>
  <si>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</si>
  <si>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</si>
  <si>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</si>
  <si>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</si>
  <si>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</si>
  <si>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</si>
  <si>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</si>
  <si>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</si>
  <si>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</si>
  <si>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</si>
  <si>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</si>
  <si>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</si>
  <si>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</si>
  <si>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</si>
  <si>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</si>
  <si>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</si>
  <si>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</si>
  <si>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</si>
  <si>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</si>
  <si>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</si>
  <si>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</si>
  <si>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</si>
  <si>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</si>
  <si>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</si>
  <si>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</si>
  <si>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</si>
  <si>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</si>
  <si>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</si>
  <si>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</si>
  <si>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</si>
  <si>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</si>
  <si>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</si>
  <si>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</si>
  <si>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</si>
  <si>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</si>
  <si>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</si>
  <si>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</si>
  <si>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</si>
  <si>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</si>
  <si>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</si>
  <si>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</si>
  <si>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</si>
  <si>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</si>
  <si>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</si>
  <si>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</si>
  <si>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</si>
  <si>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</si>
  <si>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</si>
  <si>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</si>
  <si>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</si>
  <si>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</si>
  <si>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</si>
  <si>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</si>
  <si>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</si>
  <si>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</si>
  <si>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</si>
  <si>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</si>
  <si>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</si>
  <si>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</si>
  <si>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</si>
  <si>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</si>
  <si>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</si>
  <si>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</si>
  <si>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</si>
  <si>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</si>
  <si>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</si>
  <si>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</si>
  <si>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</si>
  <si>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</si>
  <si>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</si>
  <si>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</si>
  <si>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</si>
  <si>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</si>
  <si>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</si>
  <si>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</si>
  <si>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</si>
  <si>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</si>
  <si>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</si>
  <si>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</si>
  <si>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</si>
  <si>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</si>
  <si>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</si>
  <si>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</si>
  <si>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</si>
  <si>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</si>
  <si>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</si>
  <si>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</si>
  <si>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</si>
  <si>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</si>
  <si>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</si>
  <si>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</si>
  <si>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</si>
  <si>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</si>
  <si>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</si>
  <si>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</si>
  <si>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</si>
  <si>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</si>
  <si>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</si>
  <si>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</si>
  <si>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</si>
  <si>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</si>
  <si>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</si>
  <si>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</si>
  <si>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</si>
  <si>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</si>
  <si>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</si>
  <si>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</si>
  <si>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</si>
  <si>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</si>
  <si>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</si>
  <si>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</si>
  <si>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</si>
  <si>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</si>
  <si>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</si>
  <si>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</si>
  <si>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</si>
  <si>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</si>
  <si>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</si>
  <si>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</si>
  <si>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</si>
  <si>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</si>
  <si>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</si>
  <si>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</si>
  <si>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</si>
  <si>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</si>
  <si>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</si>
  <si>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</si>
  <si>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</si>
  <si>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</si>
  <si>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</si>
  <si>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</si>
  <si>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</si>
  <si>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</si>
  <si>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</si>
  <si>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</si>
  <si>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</si>
  <si>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</si>
  <si>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</si>
  <si>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</si>
  <si>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</si>
  <si>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</si>
  <si>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</si>
  <si>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</si>
  <si>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</si>
  <si>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</si>
  <si>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</si>
  <si>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</si>
  <si>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</si>
  <si>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</si>
  <si>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</si>
  <si>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</si>
  <si>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</si>
  <si>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</si>
  <si>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</si>
  <si>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</si>
  <si>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</si>
  <si>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</si>
  <si>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</si>
  <si>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</si>
  <si>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VERINT SYSTEMS</t>
  </si>
  <si>
    <t>US92343X1000</t>
  </si>
  <si>
    <t>512704867</t>
  </si>
  <si>
    <t>WIX.COM LTD</t>
  </si>
  <si>
    <t>IL0011301780</t>
  </si>
  <si>
    <t>513881177</t>
  </si>
  <si>
    <t>MYLAN</t>
  </si>
  <si>
    <t>NL0011031208</t>
  </si>
  <si>
    <t>Pharmaceuticals&amp; Biotechnology</t>
  </si>
  <si>
    <t>פסגות 125.ס2</t>
  </si>
  <si>
    <t>1125327</t>
  </si>
  <si>
    <t>513464289</t>
  </si>
  <si>
    <t>מניות</t>
  </si>
  <si>
    <t>פסגות סל תל אביב בנקים סדרה 2</t>
  </si>
  <si>
    <t>1096437</t>
  </si>
  <si>
    <t>קסם תא125</t>
  </si>
  <si>
    <t>1117266</t>
  </si>
  <si>
    <t>520041989</t>
  </si>
  <si>
    <t>הראל סל תל בונד 40</t>
  </si>
  <si>
    <t>1113760</t>
  </si>
  <si>
    <t>514103811</t>
  </si>
  <si>
    <t>אג"ח</t>
  </si>
  <si>
    <t>הראל סל תל בונד 60</t>
  </si>
  <si>
    <t>1113257</t>
  </si>
  <si>
    <t>הראל סל תל בונד שיקלי</t>
  </si>
  <si>
    <t>1116292</t>
  </si>
  <si>
    <t>הראל תל בונד 20</t>
  </si>
  <si>
    <t>1113240</t>
  </si>
  <si>
    <t>פסגות סל בונד שקלי</t>
  </si>
  <si>
    <t>1116326</t>
  </si>
  <si>
    <t>פסגות תל בונד 60 סדרה 1</t>
  </si>
  <si>
    <t>1109420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</si>
  <si>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</si>
  <si>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</si>
  <si>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</si>
  <si>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</si>
  <si>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</si>
  <si>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</si>
  <si>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 סד 3</t>
  </si>
  <si>
    <t>1107549</t>
  </si>
  <si>
    <t>513540310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</si>
  <si>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</si>
  <si>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</si>
  <si>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</si>
  <si>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</si>
  <si>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</si>
  <si>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</si>
  <si>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</si>
  <si>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</si>
  <si>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</si>
  <si>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</si>
  <si>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</si>
  <si>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</si>
  <si>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</si>
  <si>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</si>
  <si>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</si>
  <si>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</si>
  <si>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</si>
  <si>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</si>
  <si>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</si>
  <si>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</si>
  <si>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</si>
  <si>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</si>
  <si>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</si>
  <si>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</si>
  <si>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</si>
  <si>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</si>
  <si>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</si>
  <si>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</si>
  <si>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</si>
  <si>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</si>
  <si>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</si>
  <si>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</si>
  <si>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</si>
  <si>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</si>
  <si>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</si>
  <si>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</si>
  <si>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</si>
  <si>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</si>
  <si>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</si>
  <si>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</si>
  <si>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</si>
  <si>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</si>
  <si>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</si>
  <si>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</si>
  <si>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</si>
  <si>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</si>
  <si>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</si>
  <si>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</si>
  <si>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</si>
  <si>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</si>
  <si>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</si>
  <si>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</si>
  <si>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</si>
  <si>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</si>
  <si>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</si>
  <si>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</si>
  <si>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</si>
  <si>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כתבי אופציה בישראל</t>
  </si>
  <si>
    <t>ברנמילר אפ 1*</t>
  </si>
  <si>
    <t>1143494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</si>
  <si>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</si>
  <si>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</si>
  <si>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</si>
  <si>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</si>
  <si>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</si>
  <si>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</si>
  <si>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</si>
  <si>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</si>
  <si>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</si>
  <si>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</si>
  <si>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</si>
  <si>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</si>
  <si>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</si>
  <si>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</si>
  <si>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</si>
  <si>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</si>
  <si>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</si>
  <si>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</si>
  <si>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</si>
  <si>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</si>
  <si>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</si>
  <si>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</si>
  <si>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</si>
  <si>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</si>
  <si>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</si>
  <si>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סה"כ קרנות השקעה</t>
  </si>
  <si>
    <t>סה"כ קרנות השקעה בחו"ל</t>
  </si>
  <si>
    <t xml:space="preserve"> ICG SDP III</t>
  </si>
  <si>
    <t>Kartesia Credit Opportunities IV SCS</t>
  </si>
  <si>
    <t>₪ / מט"ח</t>
  </si>
  <si>
    <t>+ILS/-USD 3.336 25-02-19 (10) --740</t>
  </si>
  <si>
    <t>10000485</t>
  </si>
  <si>
    <t>ל.ר.</t>
  </si>
  <si>
    <t>+ILS/-USD 3.3537 25-02-19 (10) --763</t>
  </si>
  <si>
    <t>10000481</t>
  </si>
  <si>
    <t>+ILS/-USD 3.3555 25-02-19 (10) --755</t>
  </si>
  <si>
    <t>10000491</t>
  </si>
  <si>
    <t>+ILS/-USD 3.4684 22-05-19 (10) --916</t>
  </si>
  <si>
    <t>10000570</t>
  </si>
  <si>
    <t>+ILS/-USD 3.4957 25-02-19 (10) --658</t>
  </si>
  <si>
    <t>10000573</t>
  </si>
  <si>
    <t>+ILS/-USD 3.4965 22-05-19 (10) --895</t>
  </si>
  <si>
    <t>10000577</t>
  </si>
  <si>
    <t>+ILS/-USD 3.532 18-06-19 (10) --960</t>
  </si>
  <si>
    <t>10000580</t>
  </si>
  <si>
    <t>+EUR/-USD 1.24394 26-07-18 (10) +124.4</t>
  </si>
  <si>
    <t>10000533</t>
  </si>
  <si>
    <t>+USD/-EUR 1.17575 26-07-18 (10) +57.5</t>
  </si>
  <si>
    <t>10000563</t>
  </si>
  <si>
    <t>+USD/-EUR 1.23914 08-08-18 (10) +111.4</t>
  </si>
  <si>
    <t>10000542</t>
  </si>
  <si>
    <t>+USD/-EUR 1.24592 26-07-18 (10) +129.2</t>
  </si>
  <si>
    <t>10000532</t>
  </si>
  <si>
    <t>+USD/-JPY 106.296 09-07-18 (10) --99.4</t>
  </si>
  <si>
    <t>10000513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</si>
  <si>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</si>
  <si>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</si>
  <si>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</si>
  <si>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</si>
  <si>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</si>
  <si>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</si>
  <si>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</si>
  <si>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</si>
  <si>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31210000</t>
  </si>
  <si>
    <t>32010000</t>
  </si>
  <si>
    <t>31110000</t>
  </si>
  <si>
    <t>30210000</t>
  </si>
  <si>
    <t>30310000</t>
  </si>
  <si>
    <t>31710000</t>
  </si>
  <si>
    <t>דירוג פנימי</t>
  </si>
  <si>
    <t>NR</t>
  </si>
  <si>
    <t>לא</t>
  </si>
  <si>
    <t>AA</t>
  </si>
  <si>
    <t>כן</t>
  </si>
  <si>
    <t>A</t>
  </si>
  <si>
    <t>AA-</t>
  </si>
  <si>
    <t>1970336</t>
  </si>
  <si>
    <t>ICG SDP III</t>
  </si>
  <si>
    <t>סה"כ יתרות התחייבות להשקעה</t>
  </si>
  <si>
    <t>סה"כ בחו"ל</t>
  </si>
  <si>
    <t>גורם 111</t>
  </si>
  <si>
    <t>גורם 105</t>
  </si>
  <si>
    <t>גורם 38</t>
  </si>
  <si>
    <t>גורם 98</t>
  </si>
  <si>
    <t>גורם 113</t>
  </si>
  <si>
    <t>גורם 104</t>
  </si>
  <si>
    <t>פורוורד ריבית</t>
  </si>
  <si>
    <t>מובטחות משכנתא- גורם 01</t>
  </si>
  <si>
    <t>בבטחונות אחרים - גורם 114</t>
  </si>
  <si>
    <t>בבטחונות אחרים-גורם 105</t>
  </si>
  <si>
    <t>בבטחונות אחרים - גורם 38</t>
  </si>
  <si>
    <t>בבטחונות אחרים - גורם 98*</t>
  </si>
  <si>
    <t>בבטחונות אחרים-גורם 103</t>
  </si>
  <si>
    <t>בבטחונות אחרים - גורם 104</t>
  </si>
  <si>
    <t>בבטחונות אחרים - גורם 111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</si>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</sst>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2" borderId="2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0" fontId="21" fillId="7" borderId="22" xfId="0" applyFont="1" applyFill="1" applyBorder="1" applyAlignment="1">
      <alignment horizontal="right"/>
    </xf>
    <xf numFmtId="164" fontId="1" fillId="0" borderId="22" xfId="15" applyFont="1" applyFill="1" applyBorder="1" applyAlignment="1">
      <alignment horizontal="right"/>
    </xf>
    <xf numFmtId="169" fontId="0" fillId="0" borderId="22" xfId="0" applyNumberForma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right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30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H9" sqref="H9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184</v>
      </c>
      <c r="C1" s="80" t="s" vm="1">
        <v>255</v>
      </c>
    </row>
    <row r="2" spans="1:32">
      <c r="B2" s="58" t="s">
        <v>183</v>
      </c>
      <c r="C2" s="80" t="s">
        <v>256</v>
      </c>
    </row>
    <row r="3" spans="1:32">
      <c r="B3" s="58" t="s">
        <v>185</v>
      </c>
      <c r="C3" s="80" t="s">
        <v>257</v>
      </c>
    </row>
    <row r="4" spans="1:32">
      <c r="B4" s="58" t="s">
        <v>186</v>
      </c>
      <c r="C4" s="80">
        <v>9453</v>
      </c>
    </row>
    <row r="6" spans="1:32" ht="26.25" customHeight="1">
      <c r="B6" s="146" t="s">
        <v>200</v>
      </c>
      <c r="C6" s="147"/>
      <c r="D6" s="148"/>
    </row>
    <row r="7" spans="1:32" s="10" customFormat="1">
      <c r="B7" s="23"/>
      <c r="C7" s="24" t="s">
        <v>113</v>
      </c>
      <c r="D7" s="25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113</v>
      </c>
    </row>
    <row r="8" spans="1:32" s="10" customFormat="1">
      <c r="B8" s="23"/>
      <c r="C8" s="26" t="s">
        <v>242</v>
      </c>
      <c r="D8" s="27" t="s">
        <v>20</v>
      </c>
      <c r="AF8" s="38" t="s">
        <v>114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123</v>
      </c>
    </row>
    <row r="10" spans="1:32" s="11" customFormat="1" ht="18" customHeight="1">
      <c r="B10" s="69" t="s">
        <v>199</v>
      </c>
      <c r="C10" s="135">
        <f>C11+C12+C23+C33</f>
        <v>91737.881970000089</v>
      </c>
      <c r="D10" s="136">
        <f>C10/$C$42</f>
        <v>1</v>
      </c>
      <c r="AF10" s="68"/>
    </row>
    <row r="11" spans="1:32">
      <c r="A11" s="46" t="s">
        <v>146</v>
      </c>
      <c r="B11" s="29" t="s">
        <v>201</v>
      </c>
      <c r="C11" s="135">
        <f>מזומנים!J10</f>
        <v>7543.0407999999998</v>
      </c>
      <c r="D11" s="136">
        <f t="shared" ref="D11:D13" si="0">C11/$C$42</f>
        <v>8.2223838593381823E-2</v>
      </c>
    </row>
    <row r="12" spans="1:32">
      <c r="B12" s="29" t="s">
        <v>202</v>
      </c>
      <c r="C12" s="135">
        <f>SUM(C13:C22)</f>
        <v>82476.629730000088</v>
      </c>
      <c r="D12" s="136">
        <f t="shared" si="0"/>
        <v>0.89904658750429189</v>
      </c>
    </row>
    <row r="13" spans="1:32">
      <c r="A13" s="56" t="s">
        <v>146</v>
      </c>
      <c r="B13" s="30" t="s">
        <v>70</v>
      </c>
      <c r="C13" s="135">
        <f>'תעודות התחייבות ממשלתיות'!O11</f>
        <v>11846.21349</v>
      </c>
      <c r="D13" s="136">
        <f t="shared" si="0"/>
        <v>0.12913109868695161</v>
      </c>
    </row>
    <row r="14" spans="1:32">
      <c r="A14" s="56" t="s">
        <v>146</v>
      </c>
      <c r="B14" s="30" t="s">
        <v>71</v>
      </c>
      <c r="C14" s="135" t="s" vm="2">
        <v>1044</v>
      </c>
      <c r="D14" s="136" t="s" vm="3">
        <v>1044</v>
      </c>
    </row>
    <row r="15" spans="1:32">
      <c r="A15" s="56" t="s">
        <v>146</v>
      </c>
      <c r="B15" s="30" t="s">
        <v>72</v>
      </c>
      <c r="C15" s="135">
        <f>'אג"ח קונצרני'!R11</f>
        <v>15899.263199999998</v>
      </c>
      <c r="D15" s="136">
        <f t="shared" ref="D15:D19" si="1">C15/$C$42</f>
        <v>0.17331186265232654</v>
      </c>
    </row>
    <row r="16" spans="1:32">
      <c r="A16" s="56" t="s">
        <v>146</v>
      </c>
      <c r="B16" s="30" t="s">
        <v>73</v>
      </c>
      <c r="C16" s="135">
        <f>מניות!L11</f>
        <v>12538.805470000001</v>
      </c>
      <c r="D16" s="136">
        <f t="shared" si="1"/>
        <v>0.13668078225416641</v>
      </c>
    </row>
    <row r="17" spans="1:4">
      <c r="A17" s="56" t="s">
        <v>146</v>
      </c>
      <c r="B17" s="30" t="s">
        <v>74</v>
      </c>
      <c r="C17" s="135">
        <f>'תעודות סל'!K11</f>
        <v>40471.923990000098</v>
      </c>
      <c r="D17" s="136">
        <f t="shared" si="1"/>
        <v>0.44116915630595366</v>
      </c>
    </row>
    <row r="18" spans="1:4">
      <c r="A18" s="56" t="s">
        <v>146</v>
      </c>
      <c r="B18" s="30" t="s">
        <v>75</v>
      </c>
      <c r="C18" s="135">
        <f>'קרנות נאמנות'!L11</f>
        <v>1719.6805999999997</v>
      </c>
      <c r="D18" s="136">
        <f t="shared" si="1"/>
        <v>1.8745588660553179E-2</v>
      </c>
    </row>
    <row r="19" spans="1:4">
      <c r="A19" s="56" t="s">
        <v>146</v>
      </c>
      <c r="B19" s="30" t="s">
        <v>76</v>
      </c>
      <c r="C19" s="135">
        <f>'כתבי אופציה'!I11</f>
        <v>0.74297999999999986</v>
      </c>
      <c r="D19" s="136">
        <f t="shared" si="1"/>
        <v>8.098944340604762E-6</v>
      </c>
    </row>
    <row r="20" spans="1:4">
      <c r="A20" s="56" t="s">
        <v>146</v>
      </c>
      <c r="B20" s="30" t="s">
        <v>77</v>
      </c>
      <c r="C20" s="135" t="s" vm="4">
        <v>1044</v>
      </c>
      <c r="D20" s="136" t="s" vm="5">
        <v>1044</v>
      </c>
    </row>
    <row r="21" spans="1:4">
      <c r="A21" s="56" t="s">
        <v>146</v>
      </c>
      <c r="B21" s="30" t="s">
        <v>78</v>
      </c>
      <c r="C21" s="135" t="s" vm="6">
        <v>1044</v>
      </c>
      <c r="D21" s="136" t="s" vm="7">
        <v>1044</v>
      </c>
    </row>
    <row r="22" spans="1:4">
      <c r="A22" s="56" t="s">
        <v>146</v>
      </c>
      <c r="B22" s="30" t="s">
        <v>79</v>
      </c>
      <c r="C22" s="135" t="s" vm="8">
        <v>1044</v>
      </c>
      <c r="D22" s="136" t="s" vm="9">
        <v>1044</v>
      </c>
    </row>
    <row r="23" spans="1:4">
      <c r="B23" s="29" t="s">
        <v>203</v>
      </c>
      <c r="C23" s="135">
        <f>SUM(C24:C32)</f>
        <v>11.504969999999958</v>
      </c>
      <c r="D23" s="136">
        <f>C23/$C$42</f>
        <v>1.2541133229740671E-4</v>
      </c>
    </row>
    <row r="24" spans="1:4">
      <c r="A24" s="56" t="s">
        <v>146</v>
      </c>
      <c r="B24" s="30" t="s">
        <v>80</v>
      </c>
      <c r="C24" s="135" t="s" vm="10">
        <v>1044</v>
      </c>
      <c r="D24" s="136" t="s" vm="11">
        <v>1044</v>
      </c>
    </row>
    <row r="25" spans="1:4">
      <c r="A25" s="56" t="s">
        <v>146</v>
      </c>
      <c r="B25" s="30" t="s">
        <v>81</v>
      </c>
      <c r="C25" s="135" t="s" vm="12">
        <v>1044</v>
      </c>
      <c r="D25" s="136" t="s" vm="13">
        <v>1044</v>
      </c>
    </row>
    <row r="26" spans="1:4">
      <c r="A26" s="56" t="s">
        <v>146</v>
      </c>
      <c r="B26" s="30" t="s">
        <v>72</v>
      </c>
      <c r="C26" s="135">
        <f>'לא סחיר - אג"ח קונצרני'!P11</f>
        <v>350.79098999999991</v>
      </c>
      <c r="D26" s="136">
        <f>C26/$C$42</f>
        <v>3.8238400807500089E-3</v>
      </c>
    </row>
    <row r="27" spans="1:4">
      <c r="A27" s="56" t="s">
        <v>146</v>
      </c>
      <c r="B27" s="30" t="s">
        <v>82</v>
      </c>
      <c r="C27" s="135" t="s" vm="14">
        <v>1044</v>
      </c>
      <c r="D27" s="136" t="s" vm="15">
        <v>1044</v>
      </c>
    </row>
    <row r="28" spans="1:4">
      <c r="A28" s="56" t="s">
        <v>146</v>
      </c>
      <c r="B28" s="30" t="s">
        <v>83</v>
      </c>
      <c r="C28" s="135">
        <f>'לא סחיר - קרנות השקעה'!H11</f>
        <v>82.429709999999986</v>
      </c>
      <c r="D28" s="136">
        <f>C28/$C$42</f>
        <v>8.9853513325014367E-4</v>
      </c>
    </row>
    <row r="29" spans="1:4">
      <c r="A29" s="56" t="s">
        <v>146</v>
      </c>
      <c r="B29" s="30" t="s">
        <v>84</v>
      </c>
      <c r="C29" s="135" t="s" vm="16">
        <v>1044</v>
      </c>
      <c r="D29" s="136" t="s" vm="17">
        <v>1044</v>
      </c>
    </row>
    <row r="30" spans="1:4">
      <c r="A30" s="56" t="s">
        <v>146</v>
      </c>
      <c r="B30" s="30" t="s">
        <v>226</v>
      </c>
      <c r="C30" s="135" t="s" vm="18">
        <v>1044</v>
      </c>
      <c r="D30" s="136" t="s" vm="19">
        <v>1044</v>
      </c>
    </row>
    <row r="31" spans="1:4">
      <c r="A31" s="56" t="s">
        <v>146</v>
      </c>
      <c r="B31" s="30" t="s">
        <v>107</v>
      </c>
      <c r="C31" s="135">
        <f>'לא סחיר - חוזים עתידיים'!I11</f>
        <v>-421.71572999999995</v>
      </c>
      <c r="D31" s="136">
        <f>C31/$C$42</f>
        <v>-4.5969638817027455E-3</v>
      </c>
    </row>
    <row r="32" spans="1:4">
      <c r="A32" s="56" t="s">
        <v>146</v>
      </c>
      <c r="B32" s="30" t="s">
        <v>85</v>
      </c>
      <c r="C32" s="135" t="s" vm="20">
        <v>1044</v>
      </c>
      <c r="D32" s="136" t="s" vm="21">
        <v>1044</v>
      </c>
    </row>
    <row r="33" spans="1:4">
      <c r="A33" s="56" t="s">
        <v>146</v>
      </c>
      <c r="B33" s="29" t="s">
        <v>204</v>
      </c>
      <c r="C33" s="135">
        <f>הלוואות!O10</f>
        <v>1706.7064699999996</v>
      </c>
      <c r="D33" s="136">
        <f>C33/$C$42</f>
        <v>1.8604162570028844E-2</v>
      </c>
    </row>
    <row r="34" spans="1:4">
      <c r="A34" s="56" t="s">
        <v>146</v>
      </c>
      <c r="B34" s="29" t="s">
        <v>205</v>
      </c>
      <c r="C34" s="135" t="s" vm="22">
        <v>1044</v>
      </c>
      <c r="D34" s="136" t="s" vm="23">
        <v>1044</v>
      </c>
    </row>
    <row r="35" spans="1:4">
      <c r="A35" s="56" t="s">
        <v>146</v>
      </c>
      <c r="B35" s="29" t="s">
        <v>206</v>
      </c>
      <c r="C35" s="135" t="s" vm="24">
        <v>1044</v>
      </c>
      <c r="D35" s="136" t="s" vm="25">
        <v>1044</v>
      </c>
    </row>
    <row r="36" spans="1:4">
      <c r="A36" s="56" t="s">
        <v>146</v>
      </c>
      <c r="B36" s="57" t="s">
        <v>207</v>
      </c>
      <c r="C36" s="135" t="s" vm="26">
        <v>1044</v>
      </c>
      <c r="D36" s="136" t="s" vm="27">
        <v>1044</v>
      </c>
    </row>
    <row r="37" spans="1:4">
      <c r="A37" s="56" t="s">
        <v>146</v>
      </c>
      <c r="B37" s="29" t="s">
        <v>208</v>
      </c>
      <c r="C37" s="135" t="s" vm="28">
        <v>1044</v>
      </c>
      <c r="D37" s="136" t="s" vm="29">
        <v>1044</v>
      </c>
    </row>
    <row r="38" spans="1:4">
      <c r="A38" s="56"/>
      <c r="B38" s="70" t="s">
        <v>210</v>
      </c>
      <c r="C38" s="135">
        <v>0</v>
      </c>
      <c r="D38" s="136">
        <f>C38/$C$42</f>
        <v>0</v>
      </c>
    </row>
    <row r="39" spans="1:4">
      <c r="A39" s="56" t="s">
        <v>146</v>
      </c>
      <c r="B39" s="71" t="s">
        <v>211</v>
      </c>
      <c r="C39" s="135" t="s" vm="30">
        <v>1044</v>
      </c>
      <c r="D39" s="136" t="s" vm="31">
        <v>1044</v>
      </c>
    </row>
    <row r="40" spans="1:4">
      <c r="A40" s="56" t="s">
        <v>146</v>
      </c>
      <c r="B40" s="71" t="s">
        <v>240</v>
      </c>
      <c r="C40" s="135" t="s" vm="32">
        <v>1044</v>
      </c>
      <c r="D40" s="136" t="s" vm="33">
        <v>1044</v>
      </c>
    </row>
    <row r="41" spans="1:4">
      <c r="A41" s="56" t="s">
        <v>146</v>
      </c>
      <c r="B41" s="71" t="s">
        <v>212</v>
      </c>
      <c r="C41" s="135" t="s" vm="34">
        <v>1044</v>
      </c>
      <c r="D41" s="136" t="s" vm="35">
        <v>1044</v>
      </c>
    </row>
    <row r="42" spans="1:4">
      <c r="B42" s="71" t="s">
        <v>86</v>
      </c>
      <c r="C42" s="135">
        <f>C38+C10</f>
        <v>91737.881970000089</v>
      </c>
      <c r="D42" s="136">
        <f>C42/$C$42</f>
        <v>1</v>
      </c>
    </row>
    <row r="43" spans="1:4">
      <c r="A43" s="56" t="s">
        <v>146</v>
      </c>
      <c r="B43" s="71" t="s">
        <v>209</v>
      </c>
      <c r="C43" s="135">
        <f>'יתרת התחייבות להשקעה'!C10</f>
        <v>797.88856498848622</v>
      </c>
      <c r="D43" s="136"/>
    </row>
    <row r="44" spans="1:4">
      <c r="B44" s="6" t="s">
        <v>112</v>
      </c>
    </row>
    <row r="45" spans="1:4">
      <c r="C45" s="77" t="s">
        <v>191</v>
      </c>
      <c r="D45" s="36" t="s">
        <v>106</v>
      </c>
    </row>
    <row r="46" spans="1:4">
      <c r="C46" s="78" t="s">
        <v>1</v>
      </c>
      <c r="D46" s="25" t="s">
        <v>2</v>
      </c>
    </row>
    <row r="47" spans="1:4">
      <c r="C47" s="117" t="s">
        <v>172</v>
      </c>
      <c r="D47" s="118" vm="36">
        <v>2.6989000000000001</v>
      </c>
    </row>
    <row r="48" spans="1:4">
      <c r="C48" s="117" t="s">
        <v>181</v>
      </c>
      <c r="D48" s="118">
        <v>0.94217862674238506</v>
      </c>
    </row>
    <row r="49" spans="2:4">
      <c r="C49" s="117" t="s">
        <v>177</v>
      </c>
      <c r="D49" s="118" vm="37">
        <v>2.7610000000000001</v>
      </c>
    </row>
    <row r="50" spans="2:4">
      <c r="B50" s="12"/>
      <c r="C50" s="117" t="s">
        <v>1045</v>
      </c>
      <c r="D50" s="118" vm="38">
        <v>3.6772999999999998</v>
      </c>
    </row>
    <row r="51" spans="2:4">
      <c r="C51" s="117" t="s">
        <v>170</v>
      </c>
      <c r="D51" s="118" vm="39">
        <v>4.2550999999999997</v>
      </c>
    </row>
    <row r="52" spans="2:4">
      <c r="C52" s="117" t="s">
        <v>171</v>
      </c>
      <c r="D52" s="118" vm="40">
        <v>4.8075000000000001</v>
      </c>
    </row>
    <row r="53" spans="2:4">
      <c r="C53" s="117" t="s">
        <v>173</v>
      </c>
      <c r="D53" s="118">
        <v>0.46521112937967596</v>
      </c>
    </row>
    <row r="54" spans="2:4">
      <c r="C54" s="117" t="s">
        <v>178</v>
      </c>
      <c r="D54" s="118" vm="41">
        <v>3.2965</v>
      </c>
    </row>
    <row r="55" spans="2:4">
      <c r="C55" s="117" t="s">
        <v>179</v>
      </c>
      <c r="D55" s="118">
        <v>0.18402186078872274</v>
      </c>
    </row>
    <row r="56" spans="2:4">
      <c r="C56" s="117" t="s">
        <v>176</v>
      </c>
      <c r="D56" s="118" vm="42">
        <v>0.57089999999999996</v>
      </c>
    </row>
    <row r="57" spans="2:4">
      <c r="C57" s="117" t="s">
        <v>1046</v>
      </c>
      <c r="D57" s="118">
        <v>2.4695899999999997</v>
      </c>
    </row>
    <row r="58" spans="2:4">
      <c r="C58" s="117" t="s">
        <v>175</v>
      </c>
      <c r="D58" s="118" vm="43">
        <v>0.4088</v>
      </c>
    </row>
    <row r="59" spans="2:4">
      <c r="C59" s="117" t="s">
        <v>168</v>
      </c>
      <c r="D59" s="118" vm="44">
        <v>3.65</v>
      </c>
    </row>
    <row r="60" spans="2:4">
      <c r="C60" s="117" t="s">
        <v>182</v>
      </c>
      <c r="D60" s="118" vm="45">
        <v>0.2661</v>
      </c>
    </row>
    <row r="61" spans="2:4">
      <c r="C61" s="117" t="s">
        <v>1047</v>
      </c>
      <c r="D61" s="118" vm="46">
        <v>0.4486</v>
      </c>
    </row>
    <row r="62" spans="2:4">
      <c r="C62" s="117" t="s">
        <v>1048</v>
      </c>
      <c r="D62" s="118">
        <v>5.8088552417359086E-2</v>
      </c>
    </row>
    <row r="63" spans="2:4">
      <c r="C63" s="117" t="s">
        <v>169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9.710937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255</v>
      </c>
    </row>
    <row r="2" spans="2:60">
      <c r="B2" s="58" t="s">
        <v>183</v>
      </c>
      <c r="C2" s="80" t="s">
        <v>256</v>
      </c>
    </row>
    <row r="3" spans="2:60">
      <c r="B3" s="58" t="s">
        <v>185</v>
      </c>
      <c r="C3" s="80" t="s">
        <v>257</v>
      </c>
    </row>
    <row r="4" spans="2:60">
      <c r="B4" s="58" t="s">
        <v>186</v>
      </c>
      <c r="C4" s="80">
        <v>9453</v>
      </c>
    </row>
    <row r="6" spans="2:60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0" ht="26.25" customHeight="1">
      <c r="B7" s="160" t="s">
        <v>95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H7" s="3"/>
    </row>
    <row r="8" spans="2:60" s="3" customFormat="1" ht="78.75">
      <c r="B8" s="23" t="s">
        <v>120</v>
      </c>
      <c r="C8" s="31" t="s">
        <v>45</v>
      </c>
      <c r="D8" s="31" t="s">
        <v>124</v>
      </c>
      <c r="E8" s="31" t="s">
        <v>64</v>
      </c>
      <c r="F8" s="31" t="s">
        <v>104</v>
      </c>
      <c r="G8" s="31" t="s">
        <v>239</v>
      </c>
      <c r="H8" s="31" t="s">
        <v>238</v>
      </c>
      <c r="I8" s="31" t="s">
        <v>61</v>
      </c>
      <c r="J8" s="31" t="s">
        <v>58</v>
      </c>
      <c r="K8" s="31" t="s">
        <v>187</v>
      </c>
      <c r="L8" s="31" t="s">
        <v>189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246</v>
      </c>
      <c r="H9" s="17"/>
      <c r="I9" s="17" t="s">
        <v>242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48</v>
      </c>
      <c r="C11" s="120"/>
      <c r="D11" s="120"/>
      <c r="E11" s="120"/>
      <c r="F11" s="120"/>
      <c r="G11" s="121"/>
      <c r="H11" s="125"/>
      <c r="I11" s="121">
        <v>0.74297999999999986</v>
      </c>
      <c r="J11" s="120"/>
      <c r="K11" s="122">
        <v>1</v>
      </c>
      <c r="L11" s="122">
        <f>I11/'סכום נכסי הקרן'!$C$42</f>
        <v>8.098944340604762E-6</v>
      </c>
      <c r="BC11" s="102"/>
      <c r="BD11" s="3"/>
      <c r="BE11" s="102"/>
      <c r="BG11" s="102"/>
    </row>
    <row r="12" spans="2:60" s="4" customFormat="1" ht="18" customHeight="1">
      <c r="B12" s="123" t="s">
        <v>26</v>
      </c>
      <c r="C12" s="120"/>
      <c r="D12" s="120"/>
      <c r="E12" s="120"/>
      <c r="F12" s="120"/>
      <c r="G12" s="121"/>
      <c r="H12" s="125"/>
      <c r="I12" s="121">
        <v>0.74297999999999986</v>
      </c>
      <c r="J12" s="120"/>
      <c r="K12" s="122">
        <v>1</v>
      </c>
      <c r="L12" s="122">
        <f>I12/'סכום נכסי הקרן'!$C$42</f>
        <v>8.098944340604762E-6</v>
      </c>
      <c r="BC12" s="102"/>
      <c r="BD12" s="3"/>
      <c r="BE12" s="102"/>
      <c r="BG12" s="102"/>
    </row>
    <row r="13" spans="2:60">
      <c r="B13" s="104" t="s">
        <v>985</v>
      </c>
      <c r="C13" s="84"/>
      <c r="D13" s="84"/>
      <c r="E13" s="84"/>
      <c r="F13" s="84"/>
      <c r="G13" s="93"/>
      <c r="H13" s="95"/>
      <c r="I13" s="93">
        <v>0.74297999999999986</v>
      </c>
      <c r="J13" s="84"/>
      <c r="K13" s="94">
        <v>1</v>
      </c>
      <c r="L13" s="94">
        <f>I13/'סכום נכסי הקרן'!$C$42</f>
        <v>8.098944340604762E-6</v>
      </c>
      <c r="BD13" s="3"/>
    </row>
    <row r="14" spans="2:60" ht="20.25">
      <c r="B14" s="89" t="s">
        <v>986</v>
      </c>
      <c r="C14" s="86" t="s">
        <v>987</v>
      </c>
      <c r="D14" s="99" t="s">
        <v>125</v>
      </c>
      <c r="E14" s="99" t="s">
        <v>195</v>
      </c>
      <c r="F14" s="99" t="s">
        <v>169</v>
      </c>
      <c r="G14" s="96">
        <v>426.99999999999994</v>
      </c>
      <c r="H14" s="98">
        <v>174</v>
      </c>
      <c r="I14" s="96">
        <v>0.74297999999999986</v>
      </c>
      <c r="J14" s="97">
        <v>3.5599323362743763E-4</v>
      </c>
      <c r="K14" s="97">
        <v>1</v>
      </c>
      <c r="L14" s="97">
        <f>I14/'סכום נכסי הקרן'!$C$42</f>
        <v>8.098944340604762E-6</v>
      </c>
      <c r="BD14" s="4"/>
    </row>
    <row r="15" spans="2:60">
      <c r="B15" s="85"/>
      <c r="C15" s="86"/>
      <c r="D15" s="86"/>
      <c r="E15" s="86"/>
      <c r="F15" s="86"/>
      <c r="G15" s="96"/>
      <c r="H15" s="98"/>
      <c r="I15" s="86"/>
      <c r="J15" s="86"/>
      <c r="K15" s="97"/>
      <c r="L15" s="86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1" t="s">
        <v>254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116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237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245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2">
    <dataValidation allowBlank="1" showInputMessage="1" showErrorMessage="1" sqref="A1:A1048576 B1:B17 C5:C1048576 AG24:AG1048576 AH1:XFD1048576 AG1:AG19 B19:B1048576 D1:D1048576 F1:AF1048576 E1:E13 E15:E1048576"/>
    <dataValidation type="list" allowBlank="1" showInputMessage="1" showErrorMessage="1" sqref="E14">
      <formula1>$BH$6:$BH$29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184</v>
      </c>
      <c r="C1" s="80" t="s" vm="1">
        <v>255</v>
      </c>
    </row>
    <row r="2" spans="2:61">
      <c r="B2" s="58" t="s">
        <v>183</v>
      </c>
      <c r="C2" s="80" t="s">
        <v>256</v>
      </c>
    </row>
    <row r="3" spans="2:61">
      <c r="B3" s="58" t="s">
        <v>185</v>
      </c>
      <c r="C3" s="80" t="s">
        <v>257</v>
      </c>
    </row>
    <row r="4" spans="2:61">
      <c r="B4" s="58" t="s">
        <v>186</v>
      </c>
      <c r="C4" s="80">
        <v>9453</v>
      </c>
    </row>
    <row r="6" spans="2:61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1" ht="26.25" customHeight="1">
      <c r="B7" s="160" t="s">
        <v>96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I7" s="3"/>
    </row>
    <row r="8" spans="2:61" s="3" customFormat="1" ht="78.75">
      <c r="B8" s="23" t="s">
        <v>120</v>
      </c>
      <c r="C8" s="31" t="s">
        <v>45</v>
      </c>
      <c r="D8" s="31" t="s">
        <v>124</v>
      </c>
      <c r="E8" s="31" t="s">
        <v>64</v>
      </c>
      <c r="F8" s="31" t="s">
        <v>104</v>
      </c>
      <c r="G8" s="31" t="s">
        <v>239</v>
      </c>
      <c r="H8" s="31" t="s">
        <v>238</v>
      </c>
      <c r="I8" s="31" t="s">
        <v>61</v>
      </c>
      <c r="J8" s="31" t="s">
        <v>58</v>
      </c>
      <c r="K8" s="31" t="s">
        <v>187</v>
      </c>
      <c r="L8" s="32" t="s">
        <v>189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246</v>
      </c>
      <c r="H9" s="17"/>
      <c r="I9" s="17" t="s">
        <v>242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184</v>
      </c>
      <c r="C1" s="80" t="s" vm="1">
        <v>255</v>
      </c>
    </row>
    <row r="2" spans="1:60">
      <c r="B2" s="58" t="s">
        <v>183</v>
      </c>
      <c r="C2" s="80" t="s">
        <v>256</v>
      </c>
    </row>
    <row r="3" spans="1:60">
      <c r="B3" s="58" t="s">
        <v>185</v>
      </c>
      <c r="C3" s="80" t="s">
        <v>257</v>
      </c>
    </row>
    <row r="4" spans="1:60">
      <c r="B4" s="58" t="s">
        <v>186</v>
      </c>
      <c r="C4" s="80">
        <v>9453</v>
      </c>
    </row>
    <row r="6" spans="1:60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2"/>
      <c r="BD6" s="1" t="s">
        <v>125</v>
      </c>
      <c r="BF6" s="1" t="s">
        <v>192</v>
      </c>
      <c r="BH6" s="3" t="s">
        <v>169</v>
      </c>
    </row>
    <row r="7" spans="1:60" ht="26.25" customHeight="1">
      <c r="B7" s="160" t="s">
        <v>97</v>
      </c>
      <c r="C7" s="161"/>
      <c r="D7" s="161"/>
      <c r="E7" s="161"/>
      <c r="F7" s="161"/>
      <c r="G7" s="161"/>
      <c r="H7" s="161"/>
      <c r="I7" s="161"/>
      <c r="J7" s="161"/>
      <c r="K7" s="162"/>
      <c r="BD7" s="3" t="s">
        <v>127</v>
      </c>
      <c r="BF7" s="1" t="s">
        <v>147</v>
      </c>
      <c r="BH7" s="3" t="s">
        <v>168</v>
      </c>
    </row>
    <row r="8" spans="1:60" s="3" customFormat="1" ht="78.75">
      <c r="A8" s="2"/>
      <c r="B8" s="23" t="s">
        <v>120</v>
      </c>
      <c r="C8" s="31" t="s">
        <v>45</v>
      </c>
      <c r="D8" s="31" t="s">
        <v>124</v>
      </c>
      <c r="E8" s="31" t="s">
        <v>64</v>
      </c>
      <c r="F8" s="31" t="s">
        <v>104</v>
      </c>
      <c r="G8" s="31" t="s">
        <v>239</v>
      </c>
      <c r="H8" s="31" t="s">
        <v>238</v>
      </c>
      <c r="I8" s="31" t="s">
        <v>61</v>
      </c>
      <c r="J8" s="31" t="s">
        <v>187</v>
      </c>
      <c r="K8" s="31" t="s">
        <v>189</v>
      </c>
      <c r="BC8" s="1" t="s">
        <v>140</v>
      </c>
      <c r="BD8" s="1" t="s">
        <v>141</v>
      </c>
      <c r="BE8" s="1" t="s">
        <v>148</v>
      </c>
      <c r="BG8" s="4" t="s">
        <v>170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246</v>
      </c>
      <c r="H9" s="17"/>
      <c r="I9" s="17" t="s">
        <v>242</v>
      </c>
      <c r="J9" s="33" t="s">
        <v>20</v>
      </c>
      <c r="K9" s="59" t="s">
        <v>20</v>
      </c>
      <c r="BC9" s="1" t="s">
        <v>137</v>
      </c>
      <c r="BE9" s="1" t="s">
        <v>149</v>
      </c>
      <c r="BG9" s="4" t="s">
        <v>171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133</v>
      </c>
      <c r="BD10" s="3"/>
      <c r="BE10" s="1" t="s">
        <v>193</v>
      </c>
      <c r="BG10" s="1" t="s">
        <v>177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132</v>
      </c>
      <c r="BD11" s="3"/>
      <c r="BE11" s="1" t="s">
        <v>150</v>
      </c>
      <c r="BG11" s="1" t="s">
        <v>172</v>
      </c>
    </row>
    <row r="12" spans="1:60" ht="20.25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130</v>
      </c>
      <c r="BD12" s="4"/>
      <c r="BE12" s="1" t="s">
        <v>151</v>
      </c>
      <c r="BG12" s="1" t="s">
        <v>173</v>
      </c>
    </row>
    <row r="13" spans="1:60">
      <c r="B13" s="101" t="s">
        <v>116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134</v>
      </c>
      <c r="BE13" s="1" t="s">
        <v>152</v>
      </c>
      <c r="BG13" s="1" t="s">
        <v>174</v>
      </c>
    </row>
    <row r="14" spans="1:60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131</v>
      </c>
      <c r="BE14" s="1" t="s">
        <v>153</v>
      </c>
      <c r="BG14" s="1" t="s">
        <v>176</v>
      </c>
    </row>
    <row r="15" spans="1:60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142</v>
      </c>
      <c r="BE15" s="1" t="s">
        <v>194</v>
      </c>
      <c r="BG15" s="1" t="s">
        <v>178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128</v>
      </c>
      <c r="BD16" s="1" t="s">
        <v>143</v>
      </c>
      <c r="BE16" s="1" t="s">
        <v>154</v>
      </c>
      <c r="BG16" s="1" t="s">
        <v>179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138</v>
      </c>
      <c r="BE17" s="1" t="s">
        <v>155</v>
      </c>
      <c r="BG17" s="1" t="s">
        <v>180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126</v>
      </c>
      <c r="BF18" s="1" t="s">
        <v>156</v>
      </c>
      <c r="BH18" s="1" t="s">
        <v>28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139</v>
      </c>
      <c r="BF19" s="1" t="s">
        <v>157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144</v>
      </c>
      <c r="BF20" s="1" t="s">
        <v>158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129</v>
      </c>
      <c r="BE21" s="1" t="s">
        <v>145</v>
      </c>
      <c r="BF21" s="1" t="s">
        <v>159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135</v>
      </c>
      <c r="BF22" s="1" t="s">
        <v>160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28</v>
      </c>
      <c r="BE23" s="1" t="s">
        <v>136</v>
      </c>
      <c r="BF23" s="1" t="s">
        <v>195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198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161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162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197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163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164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196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28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184</v>
      </c>
      <c r="C1" s="80" t="s" vm="1">
        <v>255</v>
      </c>
    </row>
    <row r="2" spans="2:81">
      <c r="B2" s="58" t="s">
        <v>183</v>
      </c>
      <c r="C2" s="80" t="s">
        <v>256</v>
      </c>
    </row>
    <row r="3" spans="2:81">
      <c r="B3" s="58" t="s">
        <v>185</v>
      </c>
      <c r="C3" s="80" t="s">
        <v>257</v>
      </c>
      <c r="E3" s="2"/>
    </row>
    <row r="4" spans="2:81">
      <c r="B4" s="58" t="s">
        <v>186</v>
      </c>
      <c r="C4" s="80">
        <v>9453</v>
      </c>
    </row>
    <row r="6" spans="2:81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81" ht="26.25" customHeight="1">
      <c r="B7" s="160" t="s">
        <v>98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81" s="3" customFormat="1" ht="47.25">
      <c r="B8" s="23" t="s">
        <v>120</v>
      </c>
      <c r="C8" s="31" t="s">
        <v>45</v>
      </c>
      <c r="D8" s="14" t="s">
        <v>50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239</v>
      </c>
      <c r="M8" s="31" t="s">
        <v>238</v>
      </c>
      <c r="N8" s="31" t="s">
        <v>61</v>
      </c>
      <c r="O8" s="31" t="s">
        <v>58</v>
      </c>
      <c r="P8" s="31" t="s">
        <v>187</v>
      </c>
      <c r="Q8" s="32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246</v>
      </c>
      <c r="M9" s="33"/>
      <c r="N9" s="33" t="s">
        <v>242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116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184</v>
      </c>
      <c r="C1" s="80" t="s" vm="1">
        <v>255</v>
      </c>
    </row>
    <row r="2" spans="2:72">
      <c r="B2" s="58" t="s">
        <v>183</v>
      </c>
      <c r="C2" s="80" t="s">
        <v>256</v>
      </c>
    </row>
    <row r="3" spans="2:72">
      <c r="B3" s="58" t="s">
        <v>185</v>
      </c>
      <c r="C3" s="80" t="s">
        <v>257</v>
      </c>
    </row>
    <row r="4" spans="2:72">
      <c r="B4" s="58" t="s">
        <v>186</v>
      </c>
      <c r="C4" s="80">
        <v>9453</v>
      </c>
    </row>
    <row r="6" spans="2:72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72" ht="26.25" customHeight="1">
      <c r="B7" s="160" t="s">
        <v>89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2"/>
    </row>
    <row r="8" spans="2:72" s="3" customFormat="1" ht="78.75">
      <c r="B8" s="23" t="s">
        <v>120</v>
      </c>
      <c r="C8" s="31" t="s">
        <v>45</v>
      </c>
      <c r="D8" s="31" t="s">
        <v>15</v>
      </c>
      <c r="E8" s="31" t="s">
        <v>65</v>
      </c>
      <c r="F8" s="31" t="s">
        <v>105</v>
      </c>
      <c r="G8" s="31" t="s">
        <v>18</v>
      </c>
      <c r="H8" s="31" t="s">
        <v>104</v>
      </c>
      <c r="I8" s="31" t="s">
        <v>17</v>
      </c>
      <c r="J8" s="31" t="s">
        <v>19</v>
      </c>
      <c r="K8" s="31" t="s">
        <v>239</v>
      </c>
      <c r="L8" s="31" t="s">
        <v>238</v>
      </c>
      <c r="M8" s="31" t="s">
        <v>113</v>
      </c>
      <c r="N8" s="31" t="s">
        <v>58</v>
      </c>
      <c r="O8" s="31" t="s">
        <v>187</v>
      </c>
      <c r="P8" s="32" t="s">
        <v>189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246</v>
      </c>
      <c r="L9" s="33"/>
      <c r="M9" s="33" t="s">
        <v>242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116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245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184</v>
      </c>
      <c r="C1" s="80" t="s" vm="1">
        <v>255</v>
      </c>
    </row>
    <row r="2" spans="2:65">
      <c r="B2" s="58" t="s">
        <v>183</v>
      </c>
      <c r="C2" s="80" t="s">
        <v>256</v>
      </c>
    </row>
    <row r="3" spans="2:65">
      <c r="B3" s="58" t="s">
        <v>185</v>
      </c>
      <c r="C3" s="80" t="s">
        <v>257</v>
      </c>
    </row>
    <row r="4" spans="2:65">
      <c r="B4" s="58" t="s">
        <v>186</v>
      </c>
      <c r="C4" s="80">
        <v>9453</v>
      </c>
    </row>
    <row r="6" spans="2:65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65" ht="26.25" customHeight="1">
      <c r="B7" s="160" t="s">
        <v>90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65" s="3" customFormat="1" ht="78.75">
      <c r="B8" s="23" t="s">
        <v>120</v>
      </c>
      <c r="C8" s="31" t="s">
        <v>45</v>
      </c>
      <c r="D8" s="31" t="s">
        <v>122</v>
      </c>
      <c r="E8" s="31" t="s">
        <v>121</v>
      </c>
      <c r="F8" s="31" t="s">
        <v>64</v>
      </c>
      <c r="G8" s="31" t="s">
        <v>15</v>
      </c>
      <c r="H8" s="31" t="s">
        <v>65</v>
      </c>
      <c r="I8" s="31" t="s">
        <v>105</v>
      </c>
      <c r="J8" s="31" t="s">
        <v>18</v>
      </c>
      <c r="K8" s="31" t="s">
        <v>104</v>
      </c>
      <c r="L8" s="31" t="s">
        <v>17</v>
      </c>
      <c r="M8" s="73" t="s">
        <v>19</v>
      </c>
      <c r="N8" s="31" t="s">
        <v>239</v>
      </c>
      <c r="O8" s="31" t="s">
        <v>238</v>
      </c>
      <c r="P8" s="31" t="s">
        <v>113</v>
      </c>
      <c r="Q8" s="31" t="s">
        <v>58</v>
      </c>
      <c r="R8" s="31" t="s">
        <v>187</v>
      </c>
      <c r="S8" s="32" t="s">
        <v>189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246</v>
      </c>
      <c r="O9" s="33"/>
      <c r="P9" s="33" t="s">
        <v>242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1" t="s">
        <v>118</v>
      </c>
      <c r="S10" s="21" t="s">
        <v>190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E24" sqref="E24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184</v>
      </c>
      <c r="C1" s="80" t="s" vm="1">
        <v>255</v>
      </c>
    </row>
    <row r="2" spans="2:81">
      <c r="B2" s="58" t="s">
        <v>183</v>
      </c>
      <c r="C2" s="80" t="s">
        <v>256</v>
      </c>
    </row>
    <row r="3" spans="2:81">
      <c r="B3" s="58" t="s">
        <v>185</v>
      </c>
      <c r="C3" s="80" t="s">
        <v>257</v>
      </c>
    </row>
    <row r="4" spans="2:81">
      <c r="B4" s="58" t="s">
        <v>186</v>
      </c>
      <c r="C4" s="80">
        <v>9453</v>
      </c>
    </row>
    <row r="6" spans="2:81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81" ht="26.25" customHeight="1">
      <c r="B7" s="160" t="s">
        <v>91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81" s="3" customFormat="1" ht="78.75">
      <c r="B8" s="23" t="s">
        <v>120</v>
      </c>
      <c r="C8" s="31" t="s">
        <v>45</v>
      </c>
      <c r="D8" s="31" t="s">
        <v>122</v>
      </c>
      <c r="E8" s="31" t="s">
        <v>121</v>
      </c>
      <c r="F8" s="31" t="s">
        <v>64</v>
      </c>
      <c r="G8" s="31" t="s">
        <v>15</v>
      </c>
      <c r="H8" s="31" t="s">
        <v>65</v>
      </c>
      <c r="I8" s="31" t="s">
        <v>105</v>
      </c>
      <c r="J8" s="31" t="s">
        <v>18</v>
      </c>
      <c r="K8" s="31" t="s">
        <v>104</v>
      </c>
      <c r="L8" s="31" t="s">
        <v>17</v>
      </c>
      <c r="M8" s="73" t="s">
        <v>19</v>
      </c>
      <c r="N8" s="73" t="s">
        <v>239</v>
      </c>
      <c r="O8" s="31" t="s">
        <v>238</v>
      </c>
      <c r="P8" s="31" t="s">
        <v>113</v>
      </c>
      <c r="Q8" s="31" t="s">
        <v>58</v>
      </c>
      <c r="R8" s="31" t="s">
        <v>187</v>
      </c>
      <c r="S8" s="32" t="s">
        <v>189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246</v>
      </c>
      <c r="O9" s="33"/>
      <c r="P9" s="33" t="s">
        <v>242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21" t="s">
        <v>190</v>
      </c>
      <c r="T10" s="5"/>
      <c r="BZ10" s="1"/>
    </row>
    <row r="11" spans="2:81" s="4" customFormat="1" ht="18" customHeight="1">
      <c r="B11" s="127" t="s">
        <v>51</v>
      </c>
      <c r="C11" s="84"/>
      <c r="D11" s="84"/>
      <c r="E11" s="84"/>
      <c r="F11" s="84"/>
      <c r="G11" s="84"/>
      <c r="H11" s="84"/>
      <c r="I11" s="84"/>
      <c r="J11" s="95">
        <v>6.6069301452126812</v>
      </c>
      <c r="K11" s="84"/>
      <c r="L11" s="84"/>
      <c r="M11" s="94">
        <v>1.7728202554461274E-2</v>
      </c>
      <c r="N11" s="93"/>
      <c r="O11" s="95"/>
      <c r="P11" s="93">
        <v>350.79098999999991</v>
      </c>
      <c r="Q11" s="84"/>
      <c r="R11" s="94">
        <v>1</v>
      </c>
      <c r="S11" s="94">
        <f>P11/'סכום נכסי הקרן'!$C$42</f>
        <v>3.8238400807500089E-3</v>
      </c>
      <c r="T11" s="140"/>
      <c r="U11" s="137"/>
      <c r="V11" s="137"/>
      <c r="BZ11" s="102"/>
      <c r="CC11" s="102"/>
    </row>
    <row r="12" spans="2:81" s="102" customFormat="1" ht="17.25" customHeight="1">
      <c r="B12" s="128" t="s">
        <v>236</v>
      </c>
      <c r="C12" s="84"/>
      <c r="D12" s="84"/>
      <c r="E12" s="84"/>
      <c r="F12" s="84"/>
      <c r="G12" s="84"/>
      <c r="H12" s="84"/>
      <c r="I12" s="84"/>
      <c r="J12" s="95">
        <v>6.6069301452126794</v>
      </c>
      <c r="K12" s="84"/>
      <c r="L12" s="84"/>
      <c r="M12" s="94">
        <v>1.7728202554461281E-2</v>
      </c>
      <c r="N12" s="93"/>
      <c r="O12" s="95"/>
      <c r="P12" s="93">
        <v>350.79098999999991</v>
      </c>
      <c r="Q12" s="84"/>
      <c r="R12" s="94">
        <v>1</v>
      </c>
      <c r="S12" s="94">
        <f>P12/'סכום נכסי הקרן'!$C$42</f>
        <v>3.8238400807500089E-3</v>
      </c>
      <c r="T12" s="138"/>
      <c r="U12" s="138"/>
      <c r="V12" s="138"/>
    </row>
    <row r="13" spans="2:81">
      <c r="B13" s="107" t="s">
        <v>59</v>
      </c>
      <c r="C13" s="84"/>
      <c r="D13" s="84"/>
      <c r="E13" s="84"/>
      <c r="F13" s="84"/>
      <c r="G13" s="84"/>
      <c r="H13" s="84"/>
      <c r="I13" s="84"/>
      <c r="J13" s="95">
        <v>7.1370738182373135</v>
      </c>
      <c r="K13" s="84"/>
      <c r="L13" s="84"/>
      <c r="M13" s="94">
        <v>1.4479947315116109E-2</v>
      </c>
      <c r="N13" s="93"/>
      <c r="O13" s="95"/>
      <c r="P13" s="93">
        <v>246.97026999999994</v>
      </c>
      <c r="Q13" s="84"/>
      <c r="R13" s="94">
        <v>0.70403823655790021</v>
      </c>
      <c r="S13" s="94">
        <f>P13/'סכום נכסי הקרן'!$C$42</f>
        <v>2.692129627330655E-3</v>
      </c>
      <c r="T13" s="139"/>
      <c r="U13" s="139"/>
      <c r="V13" s="139"/>
    </row>
    <row r="14" spans="2:81">
      <c r="B14" s="108" t="s">
        <v>988</v>
      </c>
      <c r="C14" s="86" t="s">
        <v>989</v>
      </c>
      <c r="D14" s="99" t="s">
        <v>990</v>
      </c>
      <c r="E14" s="99" t="s">
        <v>991</v>
      </c>
      <c r="F14" s="99" t="s">
        <v>505</v>
      </c>
      <c r="G14" s="86" t="s">
        <v>314</v>
      </c>
      <c r="H14" s="86" t="s">
        <v>315</v>
      </c>
      <c r="I14" s="112">
        <v>42797</v>
      </c>
      <c r="J14" s="98">
        <v>8.73</v>
      </c>
      <c r="K14" s="99" t="s">
        <v>169</v>
      </c>
      <c r="L14" s="100">
        <v>4.9000000000000002E-2</v>
      </c>
      <c r="M14" s="97">
        <v>1.5200000000000002E-2</v>
      </c>
      <c r="N14" s="96">
        <v>9774.9999999999982</v>
      </c>
      <c r="O14" s="98">
        <v>162.5</v>
      </c>
      <c r="P14" s="96">
        <v>15.884359999999997</v>
      </c>
      <c r="Q14" s="97">
        <v>4.9793798556951155E-6</v>
      </c>
      <c r="R14" s="97">
        <v>4.52815507034545E-2</v>
      </c>
      <c r="S14" s="97">
        <f>P14/'סכום נכסי הקרן'!$C$42</f>
        <v>1.7314940849838309E-4</v>
      </c>
      <c r="T14" s="139"/>
      <c r="U14" s="139"/>
      <c r="V14" s="139"/>
    </row>
    <row r="15" spans="2:81">
      <c r="B15" s="108" t="s">
        <v>992</v>
      </c>
      <c r="C15" s="86" t="s">
        <v>993</v>
      </c>
      <c r="D15" s="99" t="s">
        <v>990</v>
      </c>
      <c r="E15" s="99" t="s">
        <v>991</v>
      </c>
      <c r="F15" s="99" t="s">
        <v>505</v>
      </c>
      <c r="G15" s="86" t="s">
        <v>314</v>
      </c>
      <c r="H15" s="86" t="s">
        <v>315</v>
      </c>
      <c r="I15" s="112">
        <v>42852</v>
      </c>
      <c r="J15" s="98">
        <v>11.340000000000003</v>
      </c>
      <c r="K15" s="99" t="s">
        <v>169</v>
      </c>
      <c r="L15" s="100">
        <v>4.0999999999999995E-2</v>
      </c>
      <c r="M15" s="97">
        <v>2.3700000000000002E-2</v>
      </c>
      <c r="N15" s="96">
        <v>76432.909999999989</v>
      </c>
      <c r="O15" s="98">
        <v>129.05000000000001</v>
      </c>
      <c r="P15" s="96">
        <v>98.636679999999984</v>
      </c>
      <c r="Q15" s="97">
        <v>2.0334446383331783E-5</v>
      </c>
      <c r="R15" s="97">
        <v>0.28118361876968395</v>
      </c>
      <c r="S15" s="97">
        <f>P15/'סכום נכסי הקרן'!$C$42</f>
        <v>1.0752011915018478E-3</v>
      </c>
      <c r="T15" s="139"/>
      <c r="U15" s="139"/>
      <c r="V15" s="139"/>
    </row>
    <row r="16" spans="2:81">
      <c r="B16" s="108" t="s">
        <v>994</v>
      </c>
      <c r="C16" s="86" t="s">
        <v>995</v>
      </c>
      <c r="D16" s="99" t="s">
        <v>990</v>
      </c>
      <c r="E16" s="99" t="s">
        <v>996</v>
      </c>
      <c r="F16" s="99" t="s">
        <v>505</v>
      </c>
      <c r="G16" s="86" t="s">
        <v>314</v>
      </c>
      <c r="H16" s="86" t="s">
        <v>165</v>
      </c>
      <c r="I16" s="112">
        <v>42796</v>
      </c>
      <c r="J16" s="98">
        <v>8.33</v>
      </c>
      <c r="K16" s="99" t="s">
        <v>169</v>
      </c>
      <c r="L16" s="100">
        <v>2.1400000000000002E-2</v>
      </c>
      <c r="M16" s="97">
        <v>1.4800000000000001E-2</v>
      </c>
      <c r="N16" s="96">
        <v>17999.999999999996</v>
      </c>
      <c r="O16" s="98">
        <v>107.75</v>
      </c>
      <c r="P16" s="96">
        <v>19.394999999999996</v>
      </c>
      <c r="Q16" s="97">
        <v>6.9325158099874424E-5</v>
      </c>
      <c r="R16" s="97">
        <v>5.5289333400495834E-2</v>
      </c>
      <c r="S16" s="97">
        <f>P16/'סכום נכסי הקרן'!$C$42</f>
        <v>2.1141756909476614E-4</v>
      </c>
      <c r="T16" s="139"/>
      <c r="U16" s="139"/>
      <c r="V16" s="139"/>
    </row>
    <row r="17" spans="2:22">
      <c r="B17" s="108" t="s">
        <v>997</v>
      </c>
      <c r="C17" s="86" t="s">
        <v>998</v>
      </c>
      <c r="D17" s="99" t="s">
        <v>990</v>
      </c>
      <c r="E17" s="99" t="s">
        <v>389</v>
      </c>
      <c r="F17" s="99" t="s">
        <v>390</v>
      </c>
      <c r="G17" s="86" t="s">
        <v>342</v>
      </c>
      <c r="H17" s="86" t="s">
        <v>315</v>
      </c>
      <c r="I17" s="112">
        <v>42768</v>
      </c>
      <c r="J17" s="98">
        <v>1.53</v>
      </c>
      <c r="K17" s="99" t="s">
        <v>169</v>
      </c>
      <c r="L17" s="100">
        <v>6.8499999999999991E-2</v>
      </c>
      <c r="M17" s="97">
        <v>5.4000000000000003E-3</v>
      </c>
      <c r="N17" s="96">
        <v>1699.9999999999998</v>
      </c>
      <c r="O17" s="98">
        <v>126.92</v>
      </c>
      <c r="P17" s="96">
        <v>2.1576499999999998</v>
      </c>
      <c r="Q17" s="97">
        <v>3.3659967013232323E-6</v>
      </c>
      <c r="R17" s="97">
        <v>6.1508136226645967E-3</v>
      </c>
      <c r="S17" s="97">
        <f>P17/'סכום נכסי הקרן'!$C$42</f>
        <v>2.3519727659568047E-5</v>
      </c>
      <c r="T17" s="139"/>
      <c r="U17" s="139"/>
      <c r="V17" s="139"/>
    </row>
    <row r="18" spans="2:22">
      <c r="B18" s="108" t="s">
        <v>999</v>
      </c>
      <c r="C18" s="86" t="s">
        <v>1000</v>
      </c>
      <c r="D18" s="99" t="s">
        <v>990</v>
      </c>
      <c r="E18" s="99" t="s">
        <v>389</v>
      </c>
      <c r="F18" s="99" t="s">
        <v>390</v>
      </c>
      <c r="G18" s="86" t="s">
        <v>366</v>
      </c>
      <c r="H18" s="86" t="s">
        <v>165</v>
      </c>
      <c r="I18" s="112">
        <v>42935</v>
      </c>
      <c r="J18" s="98">
        <v>3.02</v>
      </c>
      <c r="K18" s="99" t="s">
        <v>169</v>
      </c>
      <c r="L18" s="100">
        <v>0.06</v>
      </c>
      <c r="M18" s="97">
        <v>6.3E-3</v>
      </c>
      <c r="N18" s="96">
        <v>84591.999999999985</v>
      </c>
      <c r="O18" s="98">
        <v>126.83</v>
      </c>
      <c r="P18" s="96">
        <v>107.28803999999998</v>
      </c>
      <c r="Q18" s="97">
        <v>2.2858076796322113E-5</v>
      </c>
      <c r="R18" s="97">
        <v>0.30584605379972846</v>
      </c>
      <c r="S18" s="97">
        <f>P18/'סכום נכסי הקרן'!$C$42</f>
        <v>1.1695063990586252E-3</v>
      </c>
      <c r="T18" s="139"/>
      <c r="U18" s="139"/>
      <c r="V18" s="139"/>
    </row>
    <row r="19" spans="2:22">
      <c r="B19" s="108" t="s">
        <v>1001</v>
      </c>
      <c r="C19" s="86" t="s">
        <v>1002</v>
      </c>
      <c r="D19" s="99" t="s">
        <v>990</v>
      </c>
      <c r="E19" s="99" t="s">
        <v>1003</v>
      </c>
      <c r="F19" s="99" t="s">
        <v>505</v>
      </c>
      <c r="G19" s="86" t="s">
        <v>366</v>
      </c>
      <c r="H19" s="86" t="s">
        <v>315</v>
      </c>
      <c r="I19" s="112">
        <v>42835</v>
      </c>
      <c r="J19" s="98">
        <v>4.59</v>
      </c>
      <c r="K19" s="99" t="s">
        <v>169</v>
      </c>
      <c r="L19" s="100">
        <v>5.5999999999999994E-2</v>
      </c>
      <c r="M19" s="97">
        <v>6.1999999999999998E-3</v>
      </c>
      <c r="N19" s="96">
        <v>2401.6899999999996</v>
      </c>
      <c r="O19" s="98">
        <v>150.25</v>
      </c>
      <c r="P19" s="96">
        <v>3.6085399999999996</v>
      </c>
      <c r="Q19" s="97">
        <v>2.817365272502646E-6</v>
      </c>
      <c r="R19" s="97">
        <v>1.028686626187292E-2</v>
      </c>
      <c r="S19" s="97">
        <f>P19/'סכום נכסי הקרן'!$C$42</f>
        <v>3.9335331517464687E-5</v>
      </c>
      <c r="T19" s="139"/>
      <c r="U19" s="139"/>
      <c r="V19" s="139"/>
    </row>
    <row r="20" spans="2:22">
      <c r="B20" s="109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  <c r="T20" s="139"/>
      <c r="U20" s="139"/>
      <c r="V20" s="139"/>
    </row>
    <row r="21" spans="2:22">
      <c r="B21" s="107" t="s">
        <v>60</v>
      </c>
      <c r="C21" s="84"/>
      <c r="D21" s="84"/>
      <c r="E21" s="84"/>
      <c r="F21" s="84"/>
      <c r="G21" s="84"/>
      <c r="H21" s="84"/>
      <c r="I21" s="84"/>
      <c r="J21" s="95">
        <v>5.5900452319626224</v>
      </c>
      <c r="K21" s="84"/>
      <c r="L21" s="84"/>
      <c r="M21" s="94">
        <v>2.4369145957756629E-2</v>
      </c>
      <c r="N21" s="93"/>
      <c r="O21" s="95"/>
      <c r="P21" s="93">
        <v>96.513609999999986</v>
      </c>
      <c r="Q21" s="84"/>
      <c r="R21" s="94">
        <v>0.27513138236532247</v>
      </c>
      <c r="S21" s="94">
        <f>P21/'סכום נכסי הקרן'!$C$42</f>
        <v>1.0520584073606763E-3</v>
      </c>
      <c r="T21" s="139"/>
      <c r="U21" s="139"/>
      <c r="V21" s="139"/>
    </row>
    <row r="22" spans="2:22">
      <c r="B22" s="108" t="s">
        <v>1004</v>
      </c>
      <c r="C22" s="86" t="s">
        <v>1005</v>
      </c>
      <c r="D22" s="99" t="s">
        <v>990</v>
      </c>
      <c r="E22" s="99" t="s">
        <v>996</v>
      </c>
      <c r="F22" s="99" t="s">
        <v>505</v>
      </c>
      <c r="G22" s="86" t="s">
        <v>314</v>
      </c>
      <c r="H22" s="86" t="s">
        <v>165</v>
      </c>
      <c r="I22" s="112">
        <v>42796</v>
      </c>
      <c r="J22" s="98">
        <v>7.68</v>
      </c>
      <c r="K22" s="99" t="s">
        <v>169</v>
      </c>
      <c r="L22" s="100">
        <v>3.7400000000000003E-2</v>
      </c>
      <c r="M22" s="97">
        <v>3.1300000000000001E-2</v>
      </c>
      <c r="N22" s="96">
        <v>17999.999999999996</v>
      </c>
      <c r="O22" s="98">
        <v>105.99</v>
      </c>
      <c r="P22" s="96">
        <v>19.078199999999995</v>
      </c>
      <c r="Q22" s="97">
        <v>3.4947520473422406E-5</v>
      </c>
      <c r="R22" s="97">
        <v>5.4386231527782401E-2</v>
      </c>
      <c r="S22" s="97">
        <f>P22/'סכום נכסי הקרן'!$C$42</f>
        <v>2.0796425195688411E-4</v>
      </c>
      <c r="T22" s="139"/>
      <c r="U22" s="139"/>
      <c r="V22" s="139"/>
    </row>
    <row r="23" spans="2:22">
      <c r="B23" s="108" t="s">
        <v>1006</v>
      </c>
      <c r="C23" s="86" t="s">
        <v>1007</v>
      </c>
      <c r="D23" s="99" t="s">
        <v>990</v>
      </c>
      <c r="E23" s="99" t="s">
        <v>996</v>
      </c>
      <c r="F23" s="99" t="s">
        <v>505</v>
      </c>
      <c r="G23" s="86" t="s">
        <v>314</v>
      </c>
      <c r="H23" s="86" t="s">
        <v>165</v>
      </c>
      <c r="I23" s="112">
        <v>42796</v>
      </c>
      <c r="J23" s="98">
        <v>4.42</v>
      </c>
      <c r="K23" s="99" t="s">
        <v>169</v>
      </c>
      <c r="L23" s="100">
        <v>2.5000000000000001E-2</v>
      </c>
      <c r="M23" s="97">
        <v>1.9699999999999999E-2</v>
      </c>
      <c r="N23" s="96">
        <v>41396.999999999993</v>
      </c>
      <c r="O23" s="98">
        <v>103.12</v>
      </c>
      <c r="P23" s="96">
        <v>42.688589999999991</v>
      </c>
      <c r="Q23" s="97">
        <v>5.7076007588625875E-5</v>
      </c>
      <c r="R23" s="97">
        <v>0.12169237870106071</v>
      </c>
      <c r="S23" s="97">
        <f>P23/'סכום נכסי הקרן'!$C$42</f>
        <v>4.6533219519892462E-4</v>
      </c>
      <c r="T23" s="139"/>
      <c r="U23" s="139"/>
      <c r="V23" s="139"/>
    </row>
    <row r="24" spans="2:22">
      <c r="B24" s="108" t="s">
        <v>1008</v>
      </c>
      <c r="C24" s="86" t="s">
        <v>1009</v>
      </c>
      <c r="D24" s="99" t="s">
        <v>990</v>
      </c>
      <c r="E24" s="99" t="s">
        <v>1010</v>
      </c>
      <c r="F24" s="99" t="s">
        <v>352</v>
      </c>
      <c r="G24" s="86" t="s">
        <v>366</v>
      </c>
      <c r="H24" s="86" t="s">
        <v>165</v>
      </c>
      <c r="I24" s="112">
        <v>42936</v>
      </c>
      <c r="J24" s="98">
        <v>5.8800000000000008</v>
      </c>
      <c r="K24" s="99" t="s">
        <v>169</v>
      </c>
      <c r="L24" s="100">
        <v>3.1E-2</v>
      </c>
      <c r="M24" s="97">
        <v>2.63E-2</v>
      </c>
      <c r="N24" s="96">
        <v>33770.839999999989</v>
      </c>
      <c r="O24" s="98">
        <v>102.89</v>
      </c>
      <c r="P24" s="96">
        <v>34.746819999999992</v>
      </c>
      <c r="Q24" s="97">
        <v>9.3807888888888864E-5</v>
      </c>
      <c r="R24" s="97">
        <v>9.9052772136479339E-2</v>
      </c>
      <c r="S24" s="97">
        <f>P24/'סכום נכסי הקרן'!$C$42</f>
        <v>3.7876196020486736E-4</v>
      </c>
      <c r="T24" s="139"/>
      <c r="U24" s="139"/>
      <c r="V24" s="139"/>
    </row>
    <row r="25" spans="2:22">
      <c r="B25" s="109"/>
      <c r="C25" s="86"/>
      <c r="D25" s="86"/>
      <c r="E25" s="86"/>
      <c r="F25" s="86"/>
      <c r="G25" s="86"/>
      <c r="H25" s="86"/>
      <c r="I25" s="86"/>
      <c r="J25" s="98"/>
      <c r="K25" s="86"/>
      <c r="L25" s="86"/>
      <c r="M25" s="97"/>
      <c r="N25" s="96"/>
      <c r="O25" s="98"/>
      <c r="P25" s="86"/>
      <c r="Q25" s="86"/>
      <c r="R25" s="97"/>
      <c r="S25" s="86"/>
      <c r="T25" s="139"/>
      <c r="U25" s="139"/>
      <c r="V25" s="139"/>
    </row>
    <row r="26" spans="2:22">
      <c r="B26" s="107" t="s">
        <v>47</v>
      </c>
      <c r="C26" s="84"/>
      <c r="D26" s="84"/>
      <c r="E26" s="84"/>
      <c r="F26" s="84"/>
      <c r="G26" s="84"/>
      <c r="H26" s="84"/>
      <c r="I26" s="84"/>
      <c r="J26" s="95">
        <v>2.12</v>
      </c>
      <c r="K26" s="84"/>
      <c r="L26" s="84"/>
      <c r="M26" s="94">
        <v>3.9800000000000002E-2</v>
      </c>
      <c r="N26" s="93"/>
      <c r="O26" s="95"/>
      <c r="P26" s="93">
        <v>7.3071099999999989</v>
      </c>
      <c r="Q26" s="84"/>
      <c r="R26" s="94">
        <v>2.0830381076777375E-2</v>
      </c>
      <c r="S26" s="94">
        <f>P26/'סכום נכסי הקרן'!$C$42</f>
        <v>7.9652046058677843E-5</v>
      </c>
      <c r="T26" s="139"/>
      <c r="U26" s="139"/>
      <c r="V26" s="139"/>
    </row>
    <row r="27" spans="2:22">
      <c r="B27" s="108" t="s">
        <v>1011</v>
      </c>
      <c r="C27" s="86" t="s">
        <v>1012</v>
      </c>
      <c r="D27" s="99" t="s">
        <v>990</v>
      </c>
      <c r="E27" s="99" t="s">
        <v>625</v>
      </c>
      <c r="F27" s="99" t="s">
        <v>195</v>
      </c>
      <c r="G27" s="86" t="s">
        <v>413</v>
      </c>
      <c r="H27" s="86" t="s">
        <v>315</v>
      </c>
      <c r="I27" s="112">
        <v>42954</v>
      </c>
      <c r="J27" s="98">
        <v>2.12</v>
      </c>
      <c r="K27" s="99" t="s">
        <v>168</v>
      </c>
      <c r="L27" s="100">
        <v>3.7000000000000005E-2</v>
      </c>
      <c r="M27" s="97">
        <v>3.9800000000000002E-2</v>
      </c>
      <c r="N27" s="96">
        <v>1990.9999999999998</v>
      </c>
      <c r="O27" s="98">
        <v>100.55</v>
      </c>
      <c r="P27" s="96">
        <v>7.3071099999999989</v>
      </c>
      <c r="Q27" s="97">
        <v>2.9626212725433006E-5</v>
      </c>
      <c r="R27" s="97">
        <v>2.0830381076777375E-2</v>
      </c>
      <c r="S27" s="97">
        <f>P27/'סכום נכסי הקרן'!$C$42</f>
        <v>7.9652046058677843E-5</v>
      </c>
      <c r="T27" s="139"/>
      <c r="U27" s="139"/>
      <c r="V27" s="139"/>
    </row>
    <row r="28" spans="2:22">
      <c r="B28" s="110"/>
      <c r="C28" s="111"/>
      <c r="D28" s="111"/>
      <c r="E28" s="111"/>
      <c r="F28" s="111"/>
      <c r="G28" s="111"/>
      <c r="H28" s="111"/>
      <c r="I28" s="111"/>
      <c r="J28" s="113"/>
      <c r="K28" s="111"/>
      <c r="L28" s="111"/>
      <c r="M28" s="114"/>
      <c r="N28" s="115"/>
      <c r="O28" s="113"/>
      <c r="P28" s="111"/>
      <c r="Q28" s="111"/>
      <c r="R28" s="114"/>
      <c r="S28" s="111"/>
      <c r="T28" s="139"/>
      <c r="U28" s="139"/>
      <c r="V28" s="139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39"/>
      <c r="U29" s="139"/>
      <c r="V29" s="139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39"/>
      <c r="U30" s="139"/>
      <c r="V30" s="139"/>
    </row>
    <row r="31" spans="2:22">
      <c r="B31" s="101" t="s">
        <v>254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39"/>
      <c r="U31" s="139"/>
      <c r="V31" s="139"/>
    </row>
    <row r="32" spans="2:22">
      <c r="B32" s="101" t="s">
        <v>116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237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1" t="s">
        <v>245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0 B35:B127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184</v>
      </c>
      <c r="C1" s="80" t="s" vm="1">
        <v>255</v>
      </c>
    </row>
    <row r="2" spans="2:98">
      <c r="B2" s="58" t="s">
        <v>183</v>
      </c>
      <c r="C2" s="80" t="s">
        <v>256</v>
      </c>
    </row>
    <row r="3" spans="2:98">
      <c r="B3" s="58" t="s">
        <v>185</v>
      </c>
      <c r="C3" s="80" t="s">
        <v>257</v>
      </c>
    </row>
    <row r="4" spans="2:98">
      <c r="B4" s="58" t="s">
        <v>186</v>
      </c>
      <c r="C4" s="80">
        <v>9453</v>
      </c>
    </row>
    <row r="6" spans="2:98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2:98" ht="26.25" customHeight="1">
      <c r="B7" s="160" t="s">
        <v>92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/>
    </row>
    <row r="8" spans="2:98" s="3" customFormat="1" ht="78.75">
      <c r="B8" s="23" t="s">
        <v>120</v>
      </c>
      <c r="C8" s="31" t="s">
        <v>45</v>
      </c>
      <c r="D8" s="31" t="s">
        <v>122</v>
      </c>
      <c r="E8" s="31" t="s">
        <v>121</v>
      </c>
      <c r="F8" s="31" t="s">
        <v>64</v>
      </c>
      <c r="G8" s="31" t="s">
        <v>104</v>
      </c>
      <c r="H8" s="31" t="s">
        <v>239</v>
      </c>
      <c r="I8" s="31" t="s">
        <v>238</v>
      </c>
      <c r="J8" s="31" t="s">
        <v>113</v>
      </c>
      <c r="K8" s="31" t="s">
        <v>58</v>
      </c>
      <c r="L8" s="31" t="s">
        <v>187</v>
      </c>
      <c r="M8" s="32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246</v>
      </c>
      <c r="I9" s="33"/>
      <c r="J9" s="33" t="s">
        <v>242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116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U637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8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10" style="3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8" t="s">
        <v>184</v>
      </c>
      <c r="C1" s="80" t="s" vm="1">
        <v>255</v>
      </c>
    </row>
    <row r="2" spans="2:47">
      <c r="B2" s="58" t="s">
        <v>183</v>
      </c>
      <c r="C2" s="80" t="s">
        <v>256</v>
      </c>
    </row>
    <row r="3" spans="2:47">
      <c r="B3" s="58" t="s">
        <v>185</v>
      </c>
      <c r="C3" s="80" t="s">
        <v>257</v>
      </c>
    </row>
    <row r="4" spans="2:47">
      <c r="B4" s="58" t="s">
        <v>186</v>
      </c>
      <c r="C4" s="80">
        <v>9453</v>
      </c>
    </row>
    <row r="6" spans="2:47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47" ht="26.25" customHeight="1">
      <c r="B7" s="160" t="s">
        <v>99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47" s="3" customFormat="1" ht="78.75">
      <c r="B8" s="23" t="s">
        <v>120</v>
      </c>
      <c r="C8" s="31" t="s">
        <v>45</v>
      </c>
      <c r="D8" s="31" t="s">
        <v>104</v>
      </c>
      <c r="E8" s="31" t="s">
        <v>105</v>
      </c>
      <c r="F8" s="31" t="s">
        <v>239</v>
      </c>
      <c r="G8" s="31" t="s">
        <v>238</v>
      </c>
      <c r="H8" s="31" t="s">
        <v>113</v>
      </c>
      <c r="I8" s="31" t="s">
        <v>58</v>
      </c>
      <c r="J8" s="31" t="s">
        <v>187</v>
      </c>
      <c r="K8" s="32" t="s">
        <v>189</v>
      </c>
      <c r="AU8" s="1"/>
    </row>
    <row r="9" spans="2:47" s="3" customFormat="1" ht="21" customHeight="1">
      <c r="B9" s="16"/>
      <c r="C9" s="17"/>
      <c r="D9" s="17"/>
      <c r="E9" s="33" t="s">
        <v>22</v>
      </c>
      <c r="F9" s="33" t="s">
        <v>246</v>
      </c>
      <c r="G9" s="33"/>
      <c r="H9" s="33" t="s">
        <v>242</v>
      </c>
      <c r="I9" s="33" t="s">
        <v>20</v>
      </c>
      <c r="J9" s="33" t="s">
        <v>20</v>
      </c>
      <c r="K9" s="34" t="s">
        <v>20</v>
      </c>
      <c r="AU9" s="1"/>
    </row>
    <row r="10" spans="2:47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AU10" s="1"/>
    </row>
    <row r="11" spans="2:47" s="4" customFormat="1" ht="18" customHeight="1">
      <c r="B11" s="119" t="s">
        <v>1013</v>
      </c>
      <c r="C11" s="120"/>
      <c r="D11" s="120"/>
      <c r="E11" s="120"/>
      <c r="F11" s="121"/>
      <c r="G11" s="125"/>
      <c r="H11" s="121">
        <v>82.429709999999986</v>
      </c>
      <c r="I11" s="120"/>
      <c r="J11" s="122">
        <v>1</v>
      </c>
      <c r="K11" s="122">
        <f>H11/'סכום נכסי הקרן'!$C$42</f>
        <v>8.9853513325014367E-4</v>
      </c>
      <c r="L11" s="141"/>
      <c r="M11" s="3"/>
      <c r="AU11" s="102"/>
    </row>
    <row r="12" spans="2:47" s="102" customFormat="1" ht="21" customHeight="1">
      <c r="B12" s="123" t="s">
        <v>1014</v>
      </c>
      <c r="C12" s="120"/>
      <c r="D12" s="120"/>
      <c r="E12" s="120"/>
      <c r="F12" s="121"/>
      <c r="G12" s="125"/>
      <c r="H12" s="121">
        <v>82.429709999999986</v>
      </c>
      <c r="I12" s="120"/>
      <c r="J12" s="122">
        <v>1</v>
      </c>
      <c r="K12" s="122">
        <f>H12/'סכום נכסי הקרן'!$C$42</f>
        <v>8.9853513325014367E-4</v>
      </c>
      <c r="L12" s="141"/>
      <c r="M12" s="3"/>
    </row>
    <row r="13" spans="2:47">
      <c r="B13" s="104" t="s">
        <v>234</v>
      </c>
      <c r="C13" s="84"/>
      <c r="D13" s="84"/>
      <c r="E13" s="84"/>
      <c r="F13" s="93"/>
      <c r="G13" s="95"/>
      <c r="H13" s="93">
        <v>82.429709999999986</v>
      </c>
      <c r="I13" s="84"/>
      <c r="J13" s="94">
        <v>1</v>
      </c>
      <c r="K13" s="94">
        <f>H13/'סכום נכסי הקרן'!$C$42</f>
        <v>8.9853513325014367E-4</v>
      </c>
      <c r="L13" s="141"/>
      <c r="N13" s="1"/>
    </row>
    <row r="14" spans="2:47">
      <c r="B14" s="89" t="s">
        <v>1015</v>
      </c>
      <c r="C14" s="86">
        <v>5304</v>
      </c>
      <c r="D14" s="99" t="s">
        <v>170</v>
      </c>
      <c r="E14" s="112">
        <v>43080</v>
      </c>
      <c r="F14" s="96">
        <v>2611.3499999999995</v>
      </c>
      <c r="G14" s="98">
        <v>100.8395</v>
      </c>
      <c r="H14" s="96">
        <v>11.204829999999998</v>
      </c>
      <c r="I14" s="97">
        <v>1.04454E-5</v>
      </c>
      <c r="J14" s="97">
        <v>0.13593193522092945</v>
      </c>
      <c r="K14" s="97">
        <f>H14/'סכום נכסי הקרן'!$C$42</f>
        <v>1.2213961952668774E-4</v>
      </c>
      <c r="L14" s="141"/>
      <c r="N14" s="1"/>
    </row>
    <row r="15" spans="2:47">
      <c r="B15" s="89" t="s">
        <v>1016</v>
      </c>
      <c r="C15" s="86">
        <v>5303</v>
      </c>
      <c r="D15" s="99" t="s">
        <v>170</v>
      </c>
      <c r="E15" s="112">
        <v>43034</v>
      </c>
      <c r="F15" s="96">
        <v>15053.279999999997</v>
      </c>
      <c r="G15" s="98">
        <v>111.1964</v>
      </c>
      <c r="H15" s="96">
        <v>71.224879999999985</v>
      </c>
      <c r="I15" s="97">
        <v>6.0378034682080921E-5</v>
      </c>
      <c r="J15" s="97">
        <v>0.8640680647790705</v>
      </c>
      <c r="K15" s="97">
        <f>H15/'סכום נכסי הקרן'!$C$42</f>
        <v>7.7639551372345596E-4</v>
      </c>
      <c r="L15" s="141"/>
      <c r="N15" s="1"/>
    </row>
    <row r="16" spans="2:47">
      <c r="B16" s="85"/>
      <c r="C16" s="86"/>
      <c r="D16" s="86"/>
      <c r="E16" s="86"/>
      <c r="F16" s="96"/>
      <c r="G16" s="98"/>
      <c r="H16" s="86"/>
      <c r="I16" s="86"/>
      <c r="J16" s="97"/>
      <c r="K16" s="86"/>
      <c r="L16" s="141"/>
      <c r="N16" s="1"/>
    </row>
    <row r="17" spans="2:14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41"/>
      <c r="N17" s="1"/>
    </row>
    <row r="18" spans="2:14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N18" s="1"/>
    </row>
    <row r="19" spans="2:14">
      <c r="B19" s="101" t="s">
        <v>116</v>
      </c>
      <c r="C19" s="103"/>
      <c r="D19" s="103"/>
      <c r="E19" s="103"/>
      <c r="F19" s="103"/>
      <c r="G19" s="103"/>
      <c r="H19" s="103"/>
      <c r="I19" s="103"/>
      <c r="J19" s="103"/>
      <c r="K19" s="103"/>
      <c r="N19" s="1"/>
    </row>
    <row r="20" spans="2:14">
      <c r="B20" s="101" t="s">
        <v>237</v>
      </c>
      <c r="C20" s="103"/>
      <c r="D20" s="103"/>
      <c r="E20" s="103"/>
      <c r="F20" s="103"/>
      <c r="G20" s="103"/>
      <c r="H20" s="103"/>
      <c r="I20" s="103"/>
      <c r="J20" s="103"/>
      <c r="K20" s="103"/>
      <c r="N20" s="1"/>
    </row>
    <row r="21" spans="2:14">
      <c r="B21" s="101" t="s">
        <v>245</v>
      </c>
      <c r="C21" s="103"/>
      <c r="D21" s="103"/>
      <c r="E21" s="103"/>
      <c r="F21" s="103"/>
      <c r="G21" s="103"/>
      <c r="H21" s="103"/>
      <c r="I21" s="103"/>
      <c r="J21" s="103"/>
      <c r="K21" s="103"/>
      <c r="N21" s="1"/>
    </row>
    <row r="22" spans="2:14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N22" s="1"/>
    </row>
    <row r="23" spans="2:14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N23" s="1"/>
    </row>
    <row r="24" spans="2:14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N24" s="1"/>
    </row>
    <row r="25" spans="2:1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N25" s="1"/>
    </row>
    <row r="26" spans="2:1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N26" s="1"/>
    </row>
    <row r="27" spans="2:1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N27" s="1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N28" s="1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N29" s="1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N30" s="1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N31" s="1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N32" s="1"/>
    </row>
    <row r="33" spans="2:14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N33" s="1"/>
    </row>
    <row r="34" spans="2:14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N34" s="1"/>
    </row>
    <row r="35" spans="2:14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N35" s="1"/>
    </row>
    <row r="36" spans="2:14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N36" s="1"/>
    </row>
    <row r="37" spans="2:14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N37" s="1"/>
    </row>
    <row r="38" spans="2:14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4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4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4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4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4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4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4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4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4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4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Z39:XFD41 D39:X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184</v>
      </c>
      <c r="C1" s="80" t="s" vm="1">
        <v>255</v>
      </c>
    </row>
    <row r="2" spans="2:59">
      <c r="B2" s="58" t="s">
        <v>183</v>
      </c>
      <c r="C2" s="80" t="s">
        <v>256</v>
      </c>
    </row>
    <row r="3" spans="2:59">
      <c r="B3" s="58" t="s">
        <v>185</v>
      </c>
      <c r="C3" s="80" t="s">
        <v>257</v>
      </c>
    </row>
    <row r="4" spans="2:59">
      <c r="B4" s="58" t="s">
        <v>186</v>
      </c>
      <c r="C4" s="80">
        <v>9453</v>
      </c>
    </row>
    <row r="6" spans="2:59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9" ht="26.25" customHeight="1">
      <c r="B7" s="160" t="s">
        <v>100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9" s="3" customFormat="1" ht="78.75">
      <c r="B8" s="23" t="s">
        <v>120</v>
      </c>
      <c r="C8" s="31" t="s">
        <v>45</v>
      </c>
      <c r="D8" s="31" t="s">
        <v>64</v>
      </c>
      <c r="E8" s="31" t="s">
        <v>104</v>
      </c>
      <c r="F8" s="31" t="s">
        <v>105</v>
      </c>
      <c r="G8" s="31" t="s">
        <v>239</v>
      </c>
      <c r="H8" s="31" t="s">
        <v>238</v>
      </c>
      <c r="I8" s="31" t="s">
        <v>113</v>
      </c>
      <c r="J8" s="31" t="s">
        <v>58</v>
      </c>
      <c r="K8" s="31" t="s">
        <v>187</v>
      </c>
      <c r="L8" s="32" t="s">
        <v>189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246</v>
      </c>
      <c r="H9" s="17"/>
      <c r="I9" s="17" t="s">
        <v>242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6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6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87</v>
      </c>
      <c r="C6" s="14" t="s">
        <v>45</v>
      </c>
      <c r="E6" s="14" t="s">
        <v>121</v>
      </c>
      <c r="I6" s="14" t="s">
        <v>15</v>
      </c>
      <c r="J6" s="14" t="s">
        <v>65</v>
      </c>
      <c r="M6" s="14" t="s">
        <v>104</v>
      </c>
      <c r="Q6" s="14" t="s">
        <v>17</v>
      </c>
      <c r="R6" s="14" t="s">
        <v>19</v>
      </c>
      <c r="U6" s="14" t="s">
        <v>61</v>
      </c>
      <c r="W6" s="15" t="s">
        <v>57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89</v>
      </c>
      <c r="C8" s="31" t="s">
        <v>45</v>
      </c>
      <c r="D8" s="31" t="s">
        <v>124</v>
      </c>
      <c r="I8" s="31" t="s">
        <v>15</v>
      </c>
      <c r="J8" s="31" t="s">
        <v>65</v>
      </c>
      <c r="K8" s="31" t="s">
        <v>105</v>
      </c>
      <c r="L8" s="31" t="s">
        <v>18</v>
      </c>
      <c r="M8" s="31" t="s">
        <v>104</v>
      </c>
      <c r="Q8" s="31" t="s">
        <v>17</v>
      </c>
      <c r="R8" s="31" t="s">
        <v>19</v>
      </c>
      <c r="S8" s="31" t="s">
        <v>0</v>
      </c>
      <c r="T8" s="31" t="s">
        <v>108</v>
      </c>
      <c r="U8" s="31" t="s">
        <v>61</v>
      </c>
      <c r="V8" s="31" t="s">
        <v>58</v>
      </c>
      <c r="W8" s="32" t="s">
        <v>115</v>
      </c>
    </row>
    <row r="9" spans="2:25" ht="31.5">
      <c r="B9" s="50" t="str">
        <f>'תעודות חוב מסחריות '!B7:T7</f>
        <v>2. תעודות חוב מסחריות</v>
      </c>
      <c r="C9" s="14" t="s">
        <v>45</v>
      </c>
      <c r="D9" s="14" t="s">
        <v>124</v>
      </c>
      <c r="E9" s="43" t="s">
        <v>121</v>
      </c>
      <c r="G9" s="14" t="s">
        <v>64</v>
      </c>
      <c r="I9" s="14" t="s">
        <v>15</v>
      </c>
      <c r="J9" s="14" t="s">
        <v>65</v>
      </c>
      <c r="K9" s="14" t="s">
        <v>105</v>
      </c>
      <c r="L9" s="14" t="s">
        <v>18</v>
      </c>
      <c r="M9" s="14" t="s">
        <v>104</v>
      </c>
      <c r="Q9" s="14" t="s">
        <v>17</v>
      </c>
      <c r="R9" s="14" t="s">
        <v>19</v>
      </c>
      <c r="S9" s="14" t="s">
        <v>0</v>
      </c>
      <c r="T9" s="14" t="s">
        <v>108</v>
      </c>
      <c r="U9" s="14" t="s">
        <v>61</v>
      </c>
      <c r="V9" s="14" t="s">
        <v>58</v>
      </c>
      <c r="W9" s="40" t="s">
        <v>115</v>
      </c>
    </row>
    <row r="10" spans="2:25" ht="31.5">
      <c r="B10" s="50" t="str">
        <f>'אג"ח קונצרני'!B7:U7</f>
        <v>3. אג"ח קונצרני</v>
      </c>
      <c r="C10" s="31" t="s">
        <v>45</v>
      </c>
      <c r="D10" s="14" t="s">
        <v>124</v>
      </c>
      <c r="E10" s="43" t="s">
        <v>121</v>
      </c>
      <c r="G10" s="31" t="s">
        <v>64</v>
      </c>
      <c r="I10" s="31" t="s">
        <v>15</v>
      </c>
      <c r="J10" s="31" t="s">
        <v>65</v>
      </c>
      <c r="K10" s="31" t="s">
        <v>105</v>
      </c>
      <c r="L10" s="31" t="s">
        <v>18</v>
      </c>
      <c r="M10" s="31" t="s">
        <v>104</v>
      </c>
      <c r="Q10" s="31" t="s">
        <v>17</v>
      </c>
      <c r="R10" s="31" t="s">
        <v>19</v>
      </c>
      <c r="S10" s="31" t="s">
        <v>0</v>
      </c>
      <c r="T10" s="31" t="s">
        <v>108</v>
      </c>
      <c r="U10" s="31" t="s">
        <v>61</v>
      </c>
      <c r="V10" s="14" t="s">
        <v>58</v>
      </c>
      <c r="W10" s="32" t="s">
        <v>115</v>
      </c>
    </row>
    <row r="11" spans="2:25" ht="31.5">
      <c r="B11" s="50" t="str">
        <f>מניות!B7</f>
        <v>4. מניות</v>
      </c>
      <c r="C11" s="31" t="s">
        <v>45</v>
      </c>
      <c r="D11" s="14" t="s">
        <v>124</v>
      </c>
      <c r="E11" s="43" t="s">
        <v>121</v>
      </c>
      <c r="H11" s="31" t="s">
        <v>104</v>
      </c>
      <c r="S11" s="31" t="s">
        <v>0</v>
      </c>
      <c r="T11" s="14" t="s">
        <v>108</v>
      </c>
      <c r="U11" s="14" t="s">
        <v>61</v>
      </c>
      <c r="V11" s="14" t="s">
        <v>58</v>
      </c>
      <c r="W11" s="15" t="s">
        <v>115</v>
      </c>
    </row>
    <row r="12" spans="2:25" ht="31.5">
      <c r="B12" s="50" t="str">
        <f>'תעודות סל'!B7:N7</f>
        <v>5. תעודות סל</v>
      </c>
      <c r="C12" s="31" t="s">
        <v>45</v>
      </c>
      <c r="D12" s="14" t="s">
        <v>124</v>
      </c>
      <c r="E12" s="43" t="s">
        <v>121</v>
      </c>
      <c r="H12" s="31" t="s">
        <v>104</v>
      </c>
      <c r="S12" s="31" t="s">
        <v>0</v>
      </c>
      <c r="T12" s="31" t="s">
        <v>108</v>
      </c>
      <c r="U12" s="31" t="s">
        <v>61</v>
      </c>
      <c r="V12" s="31" t="s">
        <v>58</v>
      </c>
      <c r="W12" s="32" t="s">
        <v>115</v>
      </c>
    </row>
    <row r="13" spans="2:25" ht="31.5">
      <c r="B13" s="50" t="str">
        <f>'קרנות נאמנות'!B7:O7</f>
        <v>6. קרנות נאמנות</v>
      </c>
      <c r="C13" s="31" t="s">
        <v>45</v>
      </c>
      <c r="D13" s="31" t="s">
        <v>124</v>
      </c>
      <c r="G13" s="31" t="s">
        <v>64</v>
      </c>
      <c r="H13" s="31" t="s">
        <v>104</v>
      </c>
      <c r="S13" s="31" t="s">
        <v>0</v>
      </c>
      <c r="T13" s="31" t="s">
        <v>108</v>
      </c>
      <c r="U13" s="31" t="s">
        <v>61</v>
      </c>
      <c r="V13" s="31" t="s">
        <v>58</v>
      </c>
      <c r="W13" s="32" t="s">
        <v>115</v>
      </c>
    </row>
    <row r="14" spans="2:25" ht="31.5">
      <c r="B14" s="50" t="str">
        <f>'כתבי אופציה'!B7:L7</f>
        <v>7. כתבי אופציה</v>
      </c>
      <c r="C14" s="31" t="s">
        <v>45</v>
      </c>
      <c r="D14" s="31" t="s">
        <v>124</v>
      </c>
      <c r="G14" s="31" t="s">
        <v>64</v>
      </c>
      <c r="H14" s="31" t="s">
        <v>104</v>
      </c>
      <c r="S14" s="31" t="s">
        <v>0</v>
      </c>
      <c r="T14" s="31" t="s">
        <v>108</v>
      </c>
      <c r="U14" s="31" t="s">
        <v>61</v>
      </c>
      <c r="V14" s="31" t="s">
        <v>58</v>
      </c>
      <c r="W14" s="32" t="s">
        <v>115</v>
      </c>
    </row>
    <row r="15" spans="2:25" ht="31.5">
      <c r="B15" s="50" t="str">
        <f>אופציות!B7</f>
        <v>8. אופציות</v>
      </c>
      <c r="C15" s="31" t="s">
        <v>45</v>
      </c>
      <c r="D15" s="31" t="s">
        <v>124</v>
      </c>
      <c r="G15" s="31" t="s">
        <v>64</v>
      </c>
      <c r="H15" s="31" t="s">
        <v>104</v>
      </c>
      <c r="S15" s="31" t="s">
        <v>0</v>
      </c>
      <c r="T15" s="31" t="s">
        <v>108</v>
      </c>
      <c r="U15" s="31" t="s">
        <v>61</v>
      </c>
      <c r="V15" s="31" t="s">
        <v>58</v>
      </c>
      <c r="W15" s="32" t="s">
        <v>115</v>
      </c>
    </row>
    <row r="16" spans="2:25" ht="31.5">
      <c r="B16" s="50" t="str">
        <f>'חוזים עתידיים'!B7:I7</f>
        <v>9. חוזים עתידיים</v>
      </c>
      <c r="C16" s="31" t="s">
        <v>45</v>
      </c>
      <c r="D16" s="31" t="s">
        <v>124</v>
      </c>
      <c r="G16" s="31" t="s">
        <v>64</v>
      </c>
      <c r="H16" s="31" t="s">
        <v>104</v>
      </c>
      <c r="S16" s="31" t="s">
        <v>0</v>
      </c>
      <c r="T16" s="32" t="s">
        <v>108</v>
      </c>
    </row>
    <row r="17" spans="2:25" ht="31.5">
      <c r="B17" s="50" t="str">
        <f>'מוצרים מובנים'!B7:Q7</f>
        <v>10. מוצרים מובנים</v>
      </c>
      <c r="C17" s="31" t="s">
        <v>45</v>
      </c>
      <c r="F17" s="14" t="s">
        <v>50</v>
      </c>
      <c r="I17" s="31" t="s">
        <v>15</v>
      </c>
      <c r="J17" s="31" t="s">
        <v>65</v>
      </c>
      <c r="K17" s="31" t="s">
        <v>105</v>
      </c>
      <c r="L17" s="31" t="s">
        <v>18</v>
      </c>
      <c r="M17" s="31" t="s">
        <v>104</v>
      </c>
      <c r="Q17" s="31" t="s">
        <v>17</v>
      </c>
      <c r="R17" s="31" t="s">
        <v>19</v>
      </c>
      <c r="S17" s="31" t="s">
        <v>0</v>
      </c>
      <c r="T17" s="31" t="s">
        <v>108</v>
      </c>
      <c r="U17" s="31" t="s">
        <v>61</v>
      </c>
      <c r="V17" s="31" t="s">
        <v>58</v>
      </c>
      <c r="W17" s="32" t="s">
        <v>115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45</v>
      </c>
      <c r="I19" s="31" t="s">
        <v>15</v>
      </c>
      <c r="J19" s="31" t="s">
        <v>65</v>
      </c>
      <c r="K19" s="31" t="s">
        <v>105</v>
      </c>
      <c r="L19" s="31" t="s">
        <v>18</v>
      </c>
      <c r="M19" s="31" t="s">
        <v>104</v>
      </c>
      <c r="Q19" s="31" t="s">
        <v>17</v>
      </c>
      <c r="R19" s="31" t="s">
        <v>19</v>
      </c>
      <c r="S19" s="31" t="s">
        <v>0</v>
      </c>
      <c r="T19" s="31" t="s">
        <v>108</v>
      </c>
      <c r="U19" s="31" t="s">
        <v>113</v>
      </c>
      <c r="V19" s="31" t="s">
        <v>58</v>
      </c>
      <c r="W19" s="32" t="s">
        <v>115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45</v>
      </c>
      <c r="D20" s="43" t="s">
        <v>122</v>
      </c>
      <c r="E20" s="43" t="s">
        <v>121</v>
      </c>
      <c r="G20" s="31" t="s">
        <v>64</v>
      </c>
      <c r="I20" s="31" t="s">
        <v>15</v>
      </c>
      <c r="J20" s="31" t="s">
        <v>65</v>
      </c>
      <c r="K20" s="31" t="s">
        <v>105</v>
      </c>
      <c r="L20" s="31" t="s">
        <v>18</v>
      </c>
      <c r="M20" s="31" t="s">
        <v>104</v>
      </c>
      <c r="Q20" s="31" t="s">
        <v>17</v>
      </c>
      <c r="R20" s="31" t="s">
        <v>19</v>
      </c>
      <c r="S20" s="31" t="s">
        <v>0</v>
      </c>
      <c r="T20" s="31" t="s">
        <v>108</v>
      </c>
      <c r="U20" s="31" t="s">
        <v>113</v>
      </c>
      <c r="V20" s="31" t="s">
        <v>58</v>
      </c>
      <c r="W20" s="32" t="s">
        <v>115</v>
      </c>
    </row>
    <row r="21" spans="2:25" ht="31.5">
      <c r="B21" s="50" t="str">
        <f>'לא סחיר - אג"ח קונצרני'!B7:S7</f>
        <v>3. אג"ח קונצרני</v>
      </c>
      <c r="C21" s="31" t="s">
        <v>45</v>
      </c>
      <c r="D21" s="43" t="s">
        <v>122</v>
      </c>
      <c r="E21" s="43" t="s">
        <v>121</v>
      </c>
      <c r="G21" s="31" t="s">
        <v>64</v>
      </c>
      <c r="I21" s="31" t="s">
        <v>15</v>
      </c>
      <c r="J21" s="31" t="s">
        <v>65</v>
      </c>
      <c r="K21" s="31" t="s">
        <v>105</v>
      </c>
      <c r="L21" s="31" t="s">
        <v>18</v>
      </c>
      <c r="M21" s="31" t="s">
        <v>104</v>
      </c>
      <c r="Q21" s="31" t="s">
        <v>17</v>
      </c>
      <c r="R21" s="31" t="s">
        <v>19</v>
      </c>
      <c r="S21" s="31" t="s">
        <v>0</v>
      </c>
      <c r="T21" s="31" t="s">
        <v>108</v>
      </c>
      <c r="U21" s="31" t="s">
        <v>113</v>
      </c>
      <c r="V21" s="31" t="s">
        <v>58</v>
      </c>
      <c r="W21" s="32" t="s">
        <v>115</v>
      </c>
    </row>
    <row r="22" spans="2:25" ht="31.5">
      <c r="B22" s="50" t="str">
        <f>'לא סחיר - מניות'!B7:M7</f>
        <v>4. מניות</v>
      </c>
      <c r="C22" s="31" t="s">
        <v>45</v>
      </c>
      <c r="D22" s="43" t="s">
        <v>122</v>
      </c>
      <c r="E22" s="43" t="s">
        <v>121</v>
      </c>
      <c r="G22" s="31" t="s">
        <v>64</v>
      </c>
      <c r="H22" s="31" t="s">
        <v>104</v>
      </c>
      <c r="S22" s="31" t="s">
        <v>0</v>
      </c>
      <c r="T22" s="31" t="s">
        <v>108</v>
      </c>
      <c r="U22" s="31" t="s">
        <v>113</v>
      </c>
      <c r="V22" s="31" t="s">
        <v>58</v>
      </c>
      <c r="W22" s="32" t="s">
        <v>115</v>
      </c>
    </row>
    <row r="23" spans="2:25" ht="31.5">
      <c r="B23" s="50" t="str">
        <f>'לא סחיר - קרנות השקעה'!B7:K7</f>
        <v>5. קרנות השקעה</v>
      </c>
      <c r="C23" s="31" t="s">
        <v>45</v>
      </c>
      <c r="G23" s="31" t="s">
        <v>64</v>
      </c>
      <c r="H23" s="31" t="s">
        <v>104</v>
      </c>
      <c r="K23" s="31" t="s">
        <v>105</v>
      </c>
      <c r="S23" s="31" t="s">
        <v>0</v>
      </c>
      <c r="T23" s="31" t="s">
        <v>108</v>
      </c>
      <c r="U23" s="31" t="s">
        <v>113</v>
      </c>
      <c r="V23" s="31" t="s">
        <v>58</v>
      </c>
      <c r="W23" s="32" t="s">
        <v>115</v>
      </c>
    </row>
    <row r="24" spans="2:25" ht="31.5">
      <c r="B24" s="50" t="str">
        <f>'לא סחיר - כתבי אופציה'!B7:L7</f>
        <v>6. כתבי אופציה</v>
      </c>
      <c r="C24" s="31" t="s">
        <v>45</v>
      </c>
      <c r="G24" s="31" t="s">
        <v>64</v>
      </c>
      <c r="H24" s="31" t="s">
        <v>104</v>
      </c>
      <c r="K24" s="31" t="s">
        <v>105</v>
      </c>
      <c r="S24" s="31" t="s">
        <v>0</v>
      </c>
      <c r="T24" s="31" t="s">
        <v>108</v>
      </c>
      <c r="U24" s="31" t="s">
        <v>113</v>
      </c>
      <c r="V24" s="31" t="s">
        <v>58</v>
      </c>
      <c r="W24" s="32" t="s">
        <v>115</v>
      </c>
    </row>
    <row r="25" spans="2:25" ht="31.5">
      <c r="B25" s="50" t="str">
        <f>'לא סחיר - אופציות'!B7:L7</f>
        <v>7. אופציות</v>
      </c>
      <c r="C25" s="31" t="s">
        <v>45</v>
      </c>
      <c r="G25" s="31" t="s">
        <v>64</v>
      </c>
      <c r="H25" s="31" t="s">
        <v>104</v>
      </c>
      <c r="K25" s="31" t="s">
        <v>105</v>
      </c>
      <c r="S25" s="31" t="s">
        <v>0</v>
      </c>
      <c r="T25" s="31" t="s">
        <v>108</v>
      </c>
      <c r="U25" s="31" t="s">
        <v>113</v>
      </c>
      <c r="V25" s="31" t="s">
        <v>58</v>
      </c>
      <c r="W25" s="32" t="s">
        <v>115</v>
      </c>
    </row>
    <row r="26" spans="2:25" ht="31.5">
      <c r="B26" s="50" t="str">
        <f>'לא סחיר - חוזים עתידיים'!B7:K7</f>
        <v>8. חוזים עתידיים</v>
      </c>
      <c r="C26" s="31" t="s">
        <v>45</v>
      </c>
      <c r="G26" s="31" t="s">
        <v>64</v>
      </c>
      <c r="H26" s="31" t="s">
        <v>104</v>
      </c>
      <c r="K26" s="31" t="s">
        <v>105</v>
      </c>
      <c r="S26" s="31" t="s">
        <v>0</v>
      </c>
      <c r="T26" s="31" t="s">
        <v>108</v>
      </c>
      <c r="U26" s="31" t="s">
        <v>113</v>
      </c>
      <c r="V26" s="32" t="s">
        <v>115</v>
      </c>
    </row>
    <row r="27" spans="2:25" ht="31.5">
      <c r="B27" s="50" t="str">
        <f>'לא סחיר - מוצרים מובנים'!B7:Q7</f>
        <v>9. מוצרים מובנים</v>
      </c>
      <c r="C27" s="31" t="s">
        <v>45</v>
      </c>
      <c r="F27" s="31" t="s">
        <v>50</v>
      </c>
      <c r="I27" s="31" t="s">
        <v>15</v>
      </c>
      <c r="J27" s="31" t="s">
        <v>65</v>
      </c>
      <c r="K27" s="31" t="s">
        <v>105</v>
      </c>
      <c r="L27" s="31" t="s">
        <v>18</v>
      </c>
      <c r="M27" s="31" t="s">
        <v>104</v>
      </c>
      <c r="Q27" s="31" t="s">
        <v>17</v>
      </c>
      <c r="R27" s="31" t="s">
        <v>19</v>
      </c>
      <c r="S27" s="31" t="s">
        <v>0</v>
      </c>
      <c r="T27" s="31" t="s">
        <v>108</v>
      </c>
      <c r="U27" s="31" t="s">
        <v>113</v>
      </c>
      <c r="V27" s="31" t="s">
        <v>58</v>
      </c>
      <c r="W27" s="32" t="s">
        <v>115</v>
      </c>
    </row>
    <row r="28" spans="2:25" ht="31.5">
      <c r="B28" s="54" t="str">
        <f>הלוואות!B6</f>
        <v>1.ד. הלוואות:</v>
      </c>
      <c r="C28" s="31" t="s">
        <v>45</v>
      </c>
      <c r="I28" s="31" t="s">
        <v>15</v>
      </c>
      <c r="J28" s="31" t="s">
        <v>65</v>
      </c>
      <c r="L28" s="31" t="s">
        <v>18</v>
      </c>
      <c r="M28" s="31" t="s">
        <v>104</v>
      </c>
      <c r="Q28" s="14" t="s">
        <v>36</v>
      </c>
      <c r="R28" s="31" t="s">
        <v>19</v>
      </c>
      <c r="S28" s="31" t="s">
        <v>0</v>
      </c>
      <c r="T28" s="31" t="s">
        <v>108</v>
      </c>
      <c r="U28" s="31" t="s">
        <v>113</v>
      </c>
      <c r="V28" s="32" t="s">
        <v>115</v>
      </c>
    </row>
    <row r="29" spans="2:25" ht="47.25">
      <c r="B29" s="54" t="str">
        <f>'פקדונות מעל 3 חודשים'!B6:O6</f>
        <v>1.ה. פקדונות מעל 3 חודשים:</v>
      </c>
      <c r="C29" s="31" t="s">
        <v>45</v>
      </c>
      <c r="E29" s="31" t="s">
        <v>121</v>
      </c>
      <c r="I29" s="31" t="s">
        <v>15</v>
      </c>
      <c r="J29" s="31" t="s">
        <v>65</v>
      </c>
      <c r="L29" s="31" t="s">
        <v>18</v>
      </c>
      <c r="M29" s="31" t="s">
        <v>104</v>
      </c>
      <c r="O29" s="51" t="s">
        <v>52</v>
      </c>
      <c r="P29" s="52"/>
      <c r="R29" s="31" t="s">
        <v>19</v>
      </c>
      <c r="S29" s="31" t="s">
        <v>0</v>
      </c>
      <c r="T29" s="31" t="s">
        <v>108</v>
      </c>
      <c r="U29" s="31" t="s">
        <v>113</v>
      </c>
      <c r="V29" s="32" t="s">
        <v>115</v>
      </c>
    </row>
    <row r="30" spans="2:25" ht="63">
      <c r="B30" s="54" t="str">
        <f>'זכויות מקרקעין'!B6</f>
        <v>1. ו. זכויות במקרקעין:</v>
      </c>
      <c r="C30" s="14" t="s">
        <v>54</v>
      </c>
      <c r="N30" s="51" t="s">
        <v>88</v>
      </c>
      <c r="P30" s="52" t="s">
        <v>55</v>
      </c>
      <c r="U30" s="31" t="s">
        <v>113</v>
      </c>
      <c r="V30" s="15" t="s">
        <v>57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56</v>
      </c>
      <c r="R31" s="14" t="s">
        <v>53</v>
      </c>
      <c r="U31" s="31" t="s">
        <v>113</v>
      </c>
      <c r="V31" s="15" t="s">
        <v>57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110</v>
      </c>
      <c r="Y32" s="15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184</v>
      </c>
      <c r="C1" s="80" t="s" vm="1">
        <v>255</v>
      </c>
    </row>
    <row r="2" spans="2:54">
      <c r="B2" s="58" t="s">
        <v>183</v>
      </c>
      <c r="C2" s="80" t="s">
        <v>256</v>
      </c>
    </row>
    <row r="3" spans="2:54">
      <c r="B3" s="58" t="s">
        <v>185</v>
      </c>
      <c r="C3" s="80" t="s">
        <v>257</v>
      </c>
    </row>
    <row r="4" spans="2:54">
      <c r="B4" s="58" t="s">
        <v>186</v>
      </c>
      <c r="C4" s="80">
        <v>9453</v>
      </c>
    </row>
    <row r="6" spans="2:54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4" ht="26.25" customHeight="1">
      <c r="B7" s="160" t="s">
        <v>101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4" s="3" customFormat="1" ht="78.75">
      <c r="B8" s="23" t="s">
        <v>120</v>
      </c>
      <c r="C8" s="31" t="s">
        <v>45</v>
      </c>
      <c r="D8" s="31" t="s">
        <v>64</v>
      </c>
      <c r="E8" s="31" t="s">
        <v>104</v>
      </c>
      <c r="F8" s="31" t="s">
        <v>105</v>
      </c>
      <c r="G8" s="31" t="s">
        <v>239</v>
      </c>
      <c r="H8" s="31" t="s">
        <v>238</v>
      </c>
      <c r="I8" s="31" t="s">
        <v>113</v>
      </c>
      <c r="J8" s="31" t="s">
        <v>58</v>
      </c>
      <c r="K8" s="31" t="s">
        <v>187</v>
      </c>
      <c r="L8" s="32" t="s">
        <v>189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246</v>
      </c>
      <c r="H9" s="17"/>
      <c r="I9" s="17" t="s">
        <v>242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184</v>
      </c>
      <c r="C1" s="80" t="s" vm="1">
        <v>255</v>
      </c>
    </row>
    <row r="2" spans="2:51">
      <c r="B2" s="58" t="s">
        <v>183</v>
      </c>
      <c r="C2" s="80" t="s">
        <v>256</v>
      </c>
    </row>
    <row r="3" spans="2:51">
      <c r="B3" s="58" t="s">
        <v>185</v>
      </c>
      <c r="C3" s="80" t="s">
        <v>257</v>
      </c>
    </row>
    <row r="4" spans="2:51">
      <c r="B4" s="58" t="s">
        <v>186</v>
      </c>
      <c r="C4" s="80">
        <v>9453</v>
      </c>
    </row>
    <row r="6" spans="2:51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51" ht="26.25" customHeight="1">
      <c r="B7" s="160" t="s">
        <v>102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51" s="3" customFormat="1" ht="63">
      <c r="B8" s="23" t="s">
        <v>120</v>
      </c>
      <c r="C8" s="31" t="s">
        <v>45</v>
      </c>
      <c r="D8" s="31" t="s">
        <v>64</v>
      </c>
      <c r="E8" s="31" t="s">
        <v>104</v>
      </c>
      <c r="F8" s="31" t="s">
        <v>105</v>
      </c>
      <c r="G8" s="31" t="s">
        <v>239</v>
      </c>
      <c r="H8" s="31" t="s">
        <v>238</v>
      </c>
      <c r="I8" s="31" t="s">
        <v>113</v>
      </c>
      <c r="J8" s="31" t="s">
        <v>187</v>
      </c>
      <c r="K8" s="32" t="s">
        <v>189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246</v>
      </c>
      <c r="H9" s="17"/>
      <c r="I9" s="17" t="s">
        <v>242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7" customFormat="1" ht="18" customHeight="1">
      <c r="B11" s="119" t="s">
        <v>49</v>
      </c>
      <c r="C11" s="120"/>
      <c r="D11" s="120"/>
      <c r="E11" s="120"/>
      <c r="F11" s="120"/>
      <c r="G11" s="121"/>
      <c r="H11" s="125"/>
      <c r="I11" s="121">
        <v>-421.71572999999995</v>
      </c>
      <c r="J11" s="122">
        <v>1</v>
      </c>
      <c r="K11" s="122">
        <f>I11/'סכום נכסי הקרן'!$C$42</f>
        <v>-4.5969638817027455E-3</v>
      </c>
      <c r="AW11" s="138"/>
    </row>
    <row r="12" spans="2:51" s="138" customFormat="1" ht="19.5" customHeight="1">
      <c r="B12" s="123" t="s">
        <v>35</v>
      </c>
      <c r="C12" s="120"/>
      <c r="D12" s="120"/>
      <c r="E12" s="120"/>
      <c r="F12" s="120"/>
      <c r="G12" s="121"/>
      <c r="H12" s="125"/>
      <c r="I12" s="121">
        <v>-421.71572999999995</v>
      </c>
      <c r="J12" s="122">
        <v>1</v>
      </c>
      <c r="K12" s="122">
        <f>I12/'סכום נכסי הקרן'!$C$42</f>
        <v>-4.5969638817027455E-3</v>
      </c>
    </row>
    <row r="13" spans="2:51" s="139" customFormat="1">
      <c r="B13" s="104" t="s">
        <v>1017</v>
      </c>
      <c r="C13" s="84"/>
      <c r="D13" s="84"/>
      <c r="E13" s="84"/>
      <c r="F13" s="84"/>
      <c r="G13" s="93"/>
      <c r="H13" s="95"/>
      <c r="I13" s="93">
        <v>-489.71606999999995</v>
      </c>
      <c r="J13" s="94">
        <v>1.161246866461443</v>
      </c>
      <c r="K13" s="94">
        <f>I13/'סכום נכסי הקרן'!$C$42</f>
        <v>-5.3382099028637456E-3</v>
      </c>
    </row>
    <row r="14" spans="2:51" s="139" customFormat="1">
      <c r="B14" s="89" t="s">
        <v>1018</v>
      </c>
      <c r="C14" s="86" t="s">
        <v>1019</v>
      </c>
      <c r="D14" s="99" t="s">
        <v>1020</v>
      </c>
      <c r="E14" s="99" t="s">
        <v>168</v>
      </c>
      <c r="F14" s="112">
        <v>43116</v>
      </c>
      <c r="G14" s="96">
        <v>333599.99999999994</v>
      </c>
      <c r="H14" s="98">
        <v>-7.6527000000000003</v>
      </c>
      <c r="I14" s="96">
        <v>-25.529429999999998</v>
      </c>
      <c r="J14" s="97">
        <v>6.0537058933040039E-2</v>
      </c>
      <c r="K14" s="97">
        <f>I14/'סכום נכסי הקרן'!$C$42</f>
        <v>-2.7828667341969564E-4</v>
      </c>
    </row>
    <row r="15" spans="2:51" s="139" customFormat="1">
      <c r="B15" s="89" t="s">
        <v>1021</v>
      </c>
      <c r="C15" s="86" t="s">
        <v>1022</v>
      </c>
      <c r="D15" s="99" t="s">
        <v>1020</v>
      </c>
      <c r="E15" s="99" t="s">
        <v>168</v>
      </c>
      <c r="F15" s="112">
        <v>43110</v>
      </c>
      <c r="G15" s="96">
        <v>234758.99999999997</v>
      </c>
      <c r="H15" s="98">
        <v>-7.085</v>
      </c>
      <c r="I15" s="96">
        <v>-16.632740000000002</v>
      </c>
      <c r="J15" s="97">
        <v>3.9440644056601831E-2</v>
      </c>
      <c r="K15" s="97">
        <f>I15/'סכום נכסי הקרן'!$C$42</f>
        <v>-1.813072161992927E-4</v>
      </c>
    </row>
    <row r="16" spans="2:51" s="144" customFormat="1">
      <c r="B16" s="89" t="s">
        <v>1023</v>
      </c>
      <c r="C16" s="86" t="s">
        <v>1024</v>
      </c>
      <c r="D16" s="99" t="s">
        <v>1020</v>
      </c>
      <c r="E16" s="99" t="s">
        <v>168</v>
      </c>
      <c r="F16" s="112">
        <v>43132</v>
      </c>
      <c r="G16" s="96">
        <v>1140869.9999999998</v>
      </c>
      <c r="H16" s="98">
        <v>-7.0275999999999996</v>
      </c>
      <c r="I16" s="96">
        <v>-80.17613999999999</v>
      </c>
      <c r="J16" s="97">
        <v>0.19011892205206574</v>
      </c>
      <c r="K16" s="97">
        <f>I16/'סכום נכסי הקרן'!$C$42</f>
        <v>-8.7396981790160587E-4</v>
      </c>
      <c r="AW16" s="139"/>
      <c r="AY16" s="139"/>
    </row>
    <row r="17" spans="2:51" s="144" customFormat="1">
      <c r="B17" s="89" t="s">
        <v>1025</v>
      </c>
      <c r="C17" s="86" t="s">
        <v>1026</v>
      </c>
      <c r="D17" s="99" t="s">
        <v>1020</v>
      </c>
      <c r="E17" s="99" t="s">
        <v>168</v>
      </c>
      <c r="F17" s="112">
        <v>43255</v>
      </c>
      <c r="G17" s="96">
        <v>11480057.159999998</v>
      </c>
      <c r="H17" s="98">
        <v>-2.8757000000000001</v>
      </c>
      <c r="I17" s="96">
        <v>-330.12712999999997</v>
      </c>
      <c r="J17" s="97">
        <v>0.78281910423402989</v>
      </c>
      <c r="K17" s="97">
        <f>I17/'סכום נכסי הקרן'!$C$42</f>
        <v>-3.5985911480707323E-3</v>
      </c>
      <c r="AW17" s="139"/>
      <c r="AY17" s="139"/>
    </row>
    <row r="18" spans="2:51" s="144" customFormat="1">
      <c r="B18" s="89" t="s">
        <v>1027</v>
      </c>
      <c r="C18" s="86" t="s">
        <v>1028</v>
      </c>
      <c r="D18" s="99" t="s">
        <v>1020</v>
      </c>
      <c r="E18" s="99" t="s">
        <v>168</v>
      </c>
      <c r="F18" s="112">
        <v>43258</v>
      </c>
      <c r="G18" s="96">
        <v>594268.99999999988</v>
      </c>
      <c r="H18" s="98">
        <v>-2.7387999999999999</v>
      </c>
      <c r="I18" s="96">
        <v>-16.275979999999997</v>
      </c>
      <c r="J18" s="97">
        <v>3.8594671344130319E-2</v>
      </c>
      <c r="K18" s="97">
        <f>I18/'סכום נכסי הקרן'!$C$42</f>
        <v>-1.7741831019515503E-4</v>
      </c>
      <c r="AW18" s="139"/>
      <c r="AY18" s="139"/>
    </row>
    <row r="19" spans="2:51" s="139" customFormat="1">
      <c r="B19" s="89" t="s">
        <v>1029</v>
      </c>
      <c r="C19" s="86" t="s">
        <v>1030</v>
      </c>
      <c r="D19" s="99" t="s">
        <v>1020</v>
      </c>
      <c r="E19" s="99" t="s">
        <v>168</v>
      </c>
      <c r="F19" s="112">
        <v>43264</v>
      </c>
      <c r="G19" s="96">
        <v>349649.99999999994</v>
      </c>
      <c r="H19" s="98">
        <v>-2.0501999999999998</v>
      </c>
      <c r="I19" s="96">
        <v>-7.168359999999999</v>
      </c>
      <c r="J19" s="97">
        <v>1.6998085416448656E-2</v>
      </c>
      <c r="K19" s="97">
        <f>I19/'סכום נכסי הקרן'!$C$42</f>
        <v>-7.8139584717512654E-5</v>
      </c>
    </row>
    <row r="20" spans="2:51" s="139" customFormat="1">
      <c r="B20" s="89" t="s">
        <v>1031</v>
      </c>
      <c r="C20" s="86" t="s">
        <v>1032</v>
      </c>
      <c r="D20" s="99" t="s">
        <v>1020</v>
      </c>
      <c r="E20" s="99" t="s">
        <v>168</v>
      </c>
      <c r="F20" s="112">
        <v>43269</v>
      </c>
      <c r="G20" s="96">
        <v>1695359.9999999998</v>
      </c>
      <c r="H20" s="98">
        <v>-0.81440000000000001</v>
      </c>
      <c r="I20" s="96">
        <v>-13.806290000000001</v>
      </c>
      <c r="J20" s="97">
        <v>3.2738380425126667E-2</v>
      </c>
      <c r="K20" s="97">
        <f>I20/'סכום נכסי הקרן'!$C$42</f>
        <v>-1.5049715235975148E-4</v>
      </c>
    </row>
    <row r="21" spans="2:51" s="139" customFormat="1">
      <c r="B21" s="85"/>
      <c r="C21" s="86"/>
      <c r="D21" s="86"/>
      <c r="E21" s="86"/>
      <c r="F21" s="86"/>
      <c r="G21" s="96"/>
      <c r="H21" s="98"/>
      <c r="I21" s="86"/>
      <c r="J21" s="97"/>
      <c r="K21" s="86"/>
    </row>
    <row r="22" spans="2:51" s="139" customFormat="1">
      <c r="B22" s="104" t="s">
        <v>233</v>
      </c>
      <c r="C22" s="84"/>
      <c r="D22" s="84"/>
      <c r="E22" s="84"/>
      <c r="F22" s="84"/>
      <c r="G22" s="93"/>
      <c r="H22" s="95"/>
      <c r="I22" s="93">
        <v>70.088529999999977</v>
      </c>
      <c r="J22" s="94">
        <v>-0.16619851955723819</v>
      </c>
      <c r="K22" s="94">
        <f>I22/'סכום נכסי הקרן'!$C$42</f>
        <v>7.6400859159709146E-4</v>
      </c>
    </row>
    <row r="23" spans="2:51" s="139" customFormat="1">
      <c r="B23" s="89" t="s">
        <v>1033</v>
      </c>
      <c r="C23" s="86" t="s">
        <v>1034</v>
      </c>
      <c r="D23" s="99" t="s">
        <v>1020</v>
      </c>
      <c r="E23" s="99" t="s">
        <v>170</v>
      </c>
      <c r="F23" s="112">
        <v>43178</v>
      </c>
      <c r="G23" s="96">
        <v>85101.999999999985</v>
      </c>
      <c r="H23" s="98">
        <v>-6.5183</v>
      </c>
      <c r="I23" s="96">
        <v>-5.547229999999999</v>
      </c>
      <c r="J23" s="97">
        <v>1.3153955627882317E-2</v>
      </c>
      <c r="K23" s="97">
        <f>I23/'סכום נכסי הקרן'!$C$42</f>
        <v>-6.0468258922895573E-5</v>
      </c>
    </row>
    <row r="24" spans="2:51" s="139" customFormat="1">
      <c r="B24" s="89" t="s">
        <v>1035</v>
      </c>
      <c r="C24" s="86" t="s">
        <v>1036</v>
      </c>
      <c r="D24" s="99" t="s">
        <v>1020</v>
      </c>
      <c r="E24" s="99" t="s">
        <v>170</v>
      </c>
      <c r="F24" s="112">
        <v>43243</v>
      </c>
      <c r="G24" s="96">
        <v>102995.69999999998</v>
      </c>
      <c r="H24" s="98">
        <v>0.67200000000000004</v>
      </c>
      <c r="I24" s="96">
        <v>0.69213999999999987</v>
      </c>
      <c r="J24" s="97">
        <v>-1.6412477665938615E-3</v>
      </c>
      <c r="K24" s="97">
        <f>I24/'סכום נכסי הקרן'!$C$42</f>
        <v>7.5447567039572797E-6</v>
      </c>
    </row>
    <row r="25" spans="2:51" s="139" customFormat="1">
      <c r="B25" s="89" t="s">
        <v>1037</v>
      </c>
      <c r="C25" s="86" t="s">
        <v>1038</v>
      </c>
      <c r="D25" s="99" t="s">
        <v>1020</v>
      </c>
      <c r="E25" s="99" t="s">
        <v>170</v>
      </c>
      <c r="F25" s="112">
        <v>43199</v>
      </c>
      <c r="G25" s="96">
        <v>237450.19999999995</v>
      </c>
      <c r="H25" s="98">
        <v>5.6547999999999998</v>
      </c>
      <c r="I25" s="96">
        <v>13.427339999999999</v>
      </c>
      <c r="J25" s="97">
        <v>-3.183978932917679E-2</v>
      </c>
      <c r="K25" s="97">
        <f>I25/'סכום נכסי הקרן'!$C$42</f>
        <v>1.4636636154725021E-4</v>
      </c>
    </row>
    <row r="26" spans="2:51" s="139" customFormat="1">
      <c r="B26" s="89" t="s">
        <v>1039</v>
      </c>
      <c r="C26" s="86" t="s">
        <v>1040</v>
      </c>
      <c r="D26" s="99" t="s">
        <v>1020</v>
      </c>
      <c r="E26" s="99" t="s">
        <v>170</v>
      </c>
      <c r="F26" s="112">
        <v>43172</v>
      </c>
      <c r="G26" s="96">
        <v>975461.91999999981</v>
      </c>
      <c r="H26" s="98">
        <v>6.2576999999999998</v>
      </c>
      <c r="I26" s="96">
        <v>61.041879999999992</v>
      </c>
      <c r="J26" s="97">
        <v>-0.14474650969267852</v>
      </c>
      <c r="K26" s="97">
        <f>I26/'סכום נכסי הקרן'!$C$42</f>
        <v>6.6539447705977963E-4</v>
      </c>
    </row>
    <row r="27" spans="2:51" s="139" customFormat="1">
      <c r="B27" s="89" t="s">
        <v>1041</v>
      </c>
      <c r="C27" s="86" t="s">
        <v>1042</v>
      </c>
      <c r="D27" s="99" t="s">
        <v>1020</v>
      </c>
      <c r="E27" s="99" t="s">
        <v>168</v>
      </c>
      <c r="F27" s="112">
        <v>43153</v>
      </c>
      <c r="G27" s="96">
        <v>12018.319999999998</v>
      </c>
      <c r="H27" s="98">
        <v>3.9472999999999998</v>
      </c>
      <c r="I27" s="96">
        <v>0.47439999999999993</v>
      </c>
      <c r="J27" s="97">
        <v>-1.1249283966713786E-3</v>
      </c>
      <c r="K27" s="97">
        <f>I27/'סכום נכסי הקרן'!$C$42</f>
        <v>5.1712552090001063E-6</v>
      </c>
    </row>
    <row r="28" spans="2:51" s="139" customFormat="1">
      <c r="B28" s="85"/>
      <c r="C28" s="86"/>
      <c r="D28" s="86"/>
      <c r="E28" s="86"/>
      <c r="F28" s="86"/>
      <c r="G28" s="96"/>
      <c r="H28" s="98"/>
      <c r="I28" s="86"/>
      <c r="J28" s="97"/>
      <c r="K28" s="86"/>
    </row>
    <row r="29" spans="2:51" s="139" customFormat="1">
      <c r="B29" s="104" t="s">
        <v>232</v>
      </c>
      <c r="C29" s="84"/>
      <c r="D29" s="84"/>
      <c r="E29" s="84"/>
      <c r="F29" s="84"/>
      <c r="G29" s="93"/>
      <c r="H29" s="95"/>
      <c r="I29" s="93">
        <v>-2.0881899999999995</v>
      </c>
      <c r="J29" s="94">
        <v>4.9516530957951221E-3</v>
      </c>
      <c r="K29" s="94">
        <f>I29/'סכום נכסי הקרן'!$C$42</f>
        <v>-2.2762570436091761E-5</v>
      </c>
    </row>
    <row r="30" spans="2:51" s="139" customFormat="1">
      <c r="B30" s="89" t="s">
        <v>1074</v>
      </c>
      <c r="C30" s="86" t="s">
        <v>1043</v>
      </c>
      <c r="D30" s="99" t="s">
        <v>1020</v>
      </c>
      <c r="E30" s="99" t="s">
        <v>169</v>
      </c>
      <c r="F30" s="112">
        <v>43108</v>
      </c>
      <c r="G30" s="96">
        <v>72.199999999999989</v>
      </c>
      <c r="H30" s="98">
        <v>984.0761</v>
      </c>
      <c r="I30" s="96">
        <v>-2.0881899999999995</v>
      </c>
      <c r="J30" s="97">
        <v>4.9516530957951221E-3</v>
      </c>
      <c r="K30" s="97">
        <f>I30/'סכום נכסי הקרן'!$C$42</f>
        <v>-2.2762570436091761E-5</v>
      </c>
    </row>
    <row r="31" spans="2:51">
      <c r="B31" s="85"/>
      <c r="C31" s="86"/>
      <c r="D31" s="86"/>
      <c r="E31" s="86"/>
      <c r="F31" s="86"/>
      <c r="G31" s="96"/>
      <c r="H31" s="98"/>
      <c r="I31" s="86"/>
      <c r="J31" s="97"/>
      <c r="K31" s="86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1" t="s">
        <v>254</v>
      </c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1" t="s">
        <v>116</v>
      </c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1" t="s">
        <v>237</v>
      </c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1" t="s">
        <v>245</v>
      </c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</row>
    <row r="128" spans="2:11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</row>
    <row r="129" spans="2:11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</row>
    <row r="130" spans="2:11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184</v>
      </c>
      <c r="C1" s="80" t="s" vm="1">
        <v>255</v>
      </c>
    </row>
    <row r="2" spans="2:78">
      <c r="B2" s="58" t="s">
        <v>183</v>
      </c>
      <c r="C2" s="80" t="s">
        <v>256</v>
      </c>
    </row>
    <row r="3" spans="2:78">
      <c r="B3" s="58" t="s">
        <v>185</v>
      </c>
      <c r="C3" s="80" t="s">
        <v>257</v>
      </c>
    </row>
    <row r="4" spans="2:78">
      <c r="B4" s="58" t="s">
        <v>186</v>
      </c>
      <c r="C4" s="80">
        <v>9453</v>
      </c>
    </row>
    <row r="6" spans="2:78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78" ht="26.25" customHeight="1">
      <c r="B7" s="160" t="s">
        <v>103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78" s="3" customFormat="1" ht="47.25">
      <c r="B8" s="23" t="s">
        <v>120</v>
      </c>
      <c r="C8" s="31" t="s">
        <v>45</v>
      </c>
      <c r="D8" s="31" t="s">
        <v>50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239</v>
      </c>
      <c r="M8" s="31" t="s">
        <v>238</v>
      </c>
      <c r="N8" s="31" t="s">
        <v>113</v>
      </c>
      <c r="O8" s="31" t="s">
        <v>58</v>
      </c>
      <c r="P8" s="31" t="s">
        <v>187</v>
      </c>
      <c r="Q8" s="32" t="s">
        <v>189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246</v>
      </c>
      <c r="M9" s="17"/>
      <c r="N9" s="17" t="s">
        <v>242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117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A52"/>
  <sheetViews>
    <sheetView rightToLeft="1" zoomScale="90" zoomScaleNormal="90" workbookViewId="0">
      <selection activeCell="B13" sqref="B13"/>
    </sheetView>
  </sheetViews>
  <sheetFormatPr defaultColWidth="9.140625" defaultRowHeight="18"/>
  <cols>
    <col min="1" max="1" width="8.425781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3">
      <c r="B1" s="58" t="s">
        <v>184</v>
      </c>
      <c r="C1" s="80" t="s" vm="1">
        <v>255</v>
      </c>
    </row>
    <row r="2" spans="2:53">
      <c r="B2" s="58" t="s">
        <v>183</v>
      </c>
      <c r="C2" s="80" t="s">
        <v>256</v>
      </c>
    </row>
    <row r="3" spans="2:53">
      <c r="B3" s="58" t="s">
        <v>185</v>
      </c>
      <c r="C3" s="80" t="s">
        <v>257</v>
      </c>
    </row>
    <row r="4" spans="2:53">
      <c r="B4" s="58" t="s">
        <v>186</v>
      </c>
      <c r="C4" s="80">
        <v>9453</v>
      </c>
    </row>
    <row r="6" spans="2:53" ht="26.25" customHeight="1">
      <c r="B6" s="160" t="s">
        <v>216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53" s="3" customFormat="1" ht="63">
      <c r="B7" s="23" t="s">
        <v>120</v>
      </c>
      <c r="C7" s="31" t="s">
        <v>228</v>
      </c>
      <c r="D7" s="31" t="s">
        <v>45</v>
      </c>
      <c r="E7" s="31" t="s">
        <v>121</v>
      </c>
      <c r="F7" s="31" t="s">
        <v>15</v>
      </c>
      <c r="G7" s="31" t="s">
        <v>105</v>
      </c>
      <c r="H7" s="31" t="s">
        <v>65</v>
      </c>
      <c r="I7" s="31" t="s">
        <v>18</v>
      </c>
      <c r="J7" s="31" t="s">
        <v>104</v>
      </c>
      <c r="K7" s="14" t="s">
        <v>36</v>
      </c>
      <c r="L7" s="73" t="s">
        <v>19</v>
      </c>
      <c r="M7" s="31" t="s">
        <v>239</v>
      </c>
      <c r="N7" s="31" t="s">
        <v>238</v>
      </c>
      <c r="O7" s="31" t="s">
        <v>113</v>
      </c>
      <c r="P7" s="31" t="s">
        <v>187</v>
      </c>
      <c r="Q7" s="32" t="s">
        <v>189</v>
      </c>
      <c r="R7" s="1"/>
      <c r="AZ7" s="3" t="s">
        <v>167</v>
      </c>
      <c r="BA7" s="3" t="s">
        <v>169</v>
      </c>
    </row>
    <row r="8" spans="2:53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246</v>
      </c>
      <c r="N8" s="17"/>
      <c r="O8" s="17" t="s">
        <v>242</v>
      </c>
      <c r="P8" s="33" t="s">
        <v>20</v>
      </c>
      <c r="Q8" s="18" t="s">
        <v>20</v>
      </c>
      <c r="R8" s="1"/>
      <c r="AZ8" s="3" t="s">
        <v>165</v>
      </c>
      <c r="BA8" s="3" t="s">
        <v>168</v>
      </c>
    </row>
    <row r="9" spans="2:53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117</v>
      </c>
      <c r="R9" s="1"/>
      <c r="AZ9" s="4" t="s">
        <v>166</v>
      </c>
      <c r="BA9" s="4" t="s">
        <v>170</v>
      </c>
    </row>
    <row r="10" spans="2:53" s="137" customFormat="1" ht="18" customHeight="1">
      <c r="B10" s="81" t="s">
        <v>41</v>
      </c>
      <c r="C10" s="82"/>
      <c r="D10" s="82"/>
      <c r="E10" s="82"/>
      <c r="F10" s="82"/>
      <c r="G10" s="82"/>
      <c r="H10" s="82"/>
      <c r="I10" s="90">
        <v>6.2032603749372317</v>
      </c>
      <c r="J10" s="82"/>
      <c r="K10" s="82"/>
      <c r="L10" s="105">
        <v>3.8337660812289537E-2</v>
      </c>
      <c r="M10" s="90"/>
      <c r="N10" s="92"/>
      <c r="O10" s="90">
        <v>1706.7064699999996</v>
      </c>
      <c r="P10" s="91">
        <v>1</v>
      </c>
      <c r="Q10" s="91">
        <f>O10/'סכום נכסי הקרן'!$C$42</f>
        <v>1.8604162570028844E-2</v>
      </c>
      <c r="R10" s="139"/>
      <c r="AZ10" s="139" t="s">
        <v>28</v>
      </c>
      <c r="BA10" s="137" t="s">
        <v>171</v>
      </c>
    </row>
    <row r="11" spans="2:53" s="139" customFormat="1" ht="21.75" customHeight="1">
      <c r="B11" s="83" t="s">
        <v>39</v>
      </c>
      <c r="C11" s="84"/>
      <c r="D11" s="84"/>
      <c r="E11" s="84"/>
      <c r="F11" s="84"/>
      <c r="G11" s="84"/>
      <c r="H11" s="84"/>
      <c r="I11" s="93">
        <v>6.1002091633866673</v>
      </c>
      <c r="J11" s="84"/>
      <c r="K11" s="84"/>
      <c r="L11" s="106">
        <v>3.5683800193571237E-2</v>
      </c>
      <c r="M11" s="93"/>
      <c r="N11" s="95"/>
      <c r="O11" s="93">
        <v>1392.5209599999998</v>
      </c>
      <c r="P11" s="94">
        <v>0.81591122110177516</v>
      </c>
      <c r="Q11" s="94">
        <f>O11/'סכום נכסי הקרן'!$C$42</f>
        <v>1.5179345000088173E-2</v>
      </c>
      <c r="BA11" s="139" t="s">
        <v>177</v>
      </c>
    </row>
    <row r="12" spans="2:53" s="139" customFormat="1">
      <c r="B12" s="104" t="s">
        <v>37</v>
      </c>
      <c r="C12" s="84"/>
      <c r="D12" s="84"/>
      <c r="E12" s="84"/>
      <c r="F12" s="84"/>
      <c r="G12" s="84"/>
      <c r="H12" s="84"/>
      <c r="I12" s="93">
        <v>9.1204899408893674</v>
      </c>
      <c r="J12" s="84"/>
      <c r="K12" s="84"/>
      <c r="L12" s="106">
        <v>3.132687045858925E-2</v>
      </c>
      <c r="M12" s="93"/>
      <c r="N12" s="95"/>
      <c r="O12" s="93">
        <v>746.13654000000008</v>
      </c>
      <c r="P12" s="94">
        <v>0.43717918289722091</v>
      </c>
      <c r="Q12" s="94">
        <f>O12/'סכום נכסי הקרן'!$C$42</f>
        <v>8.1333525908522716E-3</v>
      </c>
      <c r="BA12" s="139" t="s">
        <v>172</v>
      </c>
    </row>
    <row r="13" spans="2:53" s="139" customFormat="1">
      <c r="B13" s="89" t="s">
        <v>1075</v>
      </c>
      <c r="C13" s="99" t="s">
        <v>1059</v>
      </c>
      <c r="D13" s="86">
        <v>6028</v>
      </c>
      <c r="E13" s="99"/>
      <c r="F13" s="86" t="s">
        <v>1058</v>
      </c>
      <c r="G13" s="112">
        <v>43100</v>
      </c>
      <c r="H13" s="86"/>
      <c r="I13" s="96">
        <v>9.59</v>
      </c>
      <c r="J13" s="99" t="s">
        <v>169</v>
      </c>
      <c r="K13" s="100">
        <v>4.2699999999999995E-2</v>
      </c>
      <c r="L13" s="100">
        <v>4.2699999999999995E-2</v>
      </c>
      <c r="M13" s="96">
        <v>52459.829999999987</v>
      </c>
      <c r="N13" s="98">
        <v>102.26</v>
      </c>
      <c r="O13" s="96">
        <v>53.645419999999994</v>
      </c>
      <c r="P13" s="97">
        <v>3.1432130212760021E-2</v>
      </c>
      <c r="Q13" s="97">
        <f>O13/'סכום נכסי הקרן'!$C$42</f>
        <v>5.8476846040050282E-4</v>
      </c>
      <c r="BA13" s="139" t="s">
        <v>173</v>
      </c>
    </row>
    <row r="14" spans="2:53" s="139" customFormat="1">
      <c r="B14" s="89" t="s">
        <v>1075</v>
      </c>
      <c r="C14" s="99" t="s">
        <v>1059</v>
      </c>
      <c r="D14" s="86">
        <v>6027</v>
      </c>
      <c r="E14" s="99"/>
      <c r="F14" s="86" t="s">
        <v>1058</v>
      </c>
      <c r="G14" s="112">
        <v>43100</v>
      </c>
      <c r="H14" s="86"/>
      <c r="I14" s="96">
        <v>9.9899999999999967</v>
      </c>
      <c r="J14" s="99" t="s">
        <v>169</v>
      </c>
      <c r="K14" s="100">
        <v>3.1899999999999991E-2</v>
      </c>
      <c r="L14" s="100">
        <v>3.1899999999999991E-2</v>
      </c>
      <c r="M14" s="96">
        <v>196549.83999999997</v>
      </c>
      <c r="N14" s="98">
        <v>100.38</v>
      </c>
      <c r="O14" s="96">
        <v>197.29673</v>
      </c>
      <c r="P14" s="97">
        <v>0.11560085666048951</v>
      </c>
      <c r="Q14" s="97">
        <f>O14/'סכום נכסי הקרן'!$C$42</f>
        <v>2.1506571305463487E-3</v>
      </c>
      <c r="BA14" s="139" t="s">
        <v>174</v>
      </c>
    </row>
    <row r="15" spans="2:53" s="139" customFormat="1">
      <c r="B15" s="89" t="s">
        <v>1075</v>
      </c>
      <c r="C15" s="99" t="s">
        <v>1059</v>
      </c>
      <c r="D15" s="86">
        <v>6026</v>
      </c>
      <c r="E15" s="99"/>
      <c r="F15" s="86" t="s">
        <v>1058</v>
      </c>
      <c r="G15" s="112">
        <v>43100</v>
      </c>
      <c r="H15" s="86"/>
      <c r="I15" s="96">
        <v>8.02</v>
      </c>
      <c r="J15" s="99" t="s">
        <v>169</v>
      </c>
      <c r="K15" s="100">
        <v>3.3500000000000002E-2</v>
      </c>
      <c r="L15" s="100">
        <v>3.3500000000000002E-2</v>
      </c>
      <c r="M15" s="96">
        <v>273208.84999999992</v>
      </c>
      <c r="N15" s="98">
        <v>103.51</v>
      </c>
      <c r="O15" s="96">
        <v>282.79847999999993</v>
      </c>
      <c r="P15" s="97">
        <v>0.16569836991360323</v>
      </c>
      <c r="Q15" s="97">
        <f>O15/'סכום נכסי הקרן'!$C$42</f>
        <v>3.0826794114614509E-3</v>
      </c>
      <c r="BA15" s="139" t="s">
        <v>176</v>
      </c>
    </row>
    <row r="16" spans="2:53" s="139" customFormat="1">
      <c r="B16" s="89" t="s">
        <v>1075</v>
      </c>
      <c r="C16" s="99" t="s">
        <v>1059</v>
      </c>
      <c r="D16" s="86">
        <v>6025</v>
      </c>
      <c r="E16" s="99"/>
      <c r="F16" s="86" t="s">
        <v>1058</v>
      </c>
      <c r="G16" s="112">
        <v>43100</v>
      </c>
      <c r="H16" s="86"/>
      <c r="I16" s="96">
        <v>10.049999999999999</v>
      </c>
      <c r="J16" s="99" t="s">
        <v>169</v>
      </c>
      <c r="K16" s="100">
        <v>2.9200000000000004E-2</v>
      </c>
      <c r="L16" s="100">
        <v>2.9200000000000004E-2</v>
      </c>
      <c r="M16" s="96">
        <v>111347.14999999998</v>
      </c>
      <c r="N16" s="98">
        <v>106.1</v>
      </c>
      <c r="O16" s="96">
        <v>118.13930999999998</v>
      </c>
      <c r="P16" s="97">
        <v>6.9220637571028837E-2</v>
      </c>
      <c r="Q16" s="97">
        <f>O16/'סכום נכסי הקרן'!$C$42</f>
        <v>1.2877919945724671E-3</v>
      </c>
      <c r="BA16" s="139" t="s">
        <v>175</v>
      </c>
    </row>
    <row r="17" spans="1:53" s="139" customFormat="1">
      <c r="B17" s="89" t="s">
        <v>1075</v>
      </c>
      <c r="C17" s="99" t="s">
        <v>1059</v>
      </c>
      <c r="D17" s="86">
        <v>6024</v>
      </c>
      <c r="E17" s="99"/>
      <c r="F17" s="86" t="s">
        <v>1058</v>
      </c>
      <c r="G17" s="112">
        <v>43100</v>
      </c>
      <c r="H17" s="86"/>
      <c r="I17" s="96">
        <v>9.1699999999999982</v>
      </c>
      <c r="J17" s="99" t="s">
        <v>169</v>
      </c>
      <c r="K17" s="100">
        <v>1.9799999999999995E-2</v>
      </c>
      <c r="L17" s="100">
        <v>1.9799999999999995E-2</v>
      </c>
      <c r="M17" s="96">
        <v>88073.809999999983</v>
      </c>
      <c r="N17" s="98">
        <v>107.02</v>
      </c>
      <c r="O17" s="96">
        <v>94.256600000000006</v>
      </c>
      <c r="P17" s="97">
        <v>5.5227188539339181E-2</v>
      </c>
      <c r="Q17" s="97">
        <f>O17/'סכום נכסי הקרן'!$C$42</f>
        <v>1.0274555938715E-3</v>
      </c>
      <c r="BA17" s="139" t="s">
        <v>178</v>
      </c>
    </row>
    <row r="18" spans="1:53" s="139" customFormat="1"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96"/>
      <c r="N18" s="98"/>
      <c r="O18" s="86"/>
      <c r="P18" s="97"/>
      <c r="Q18" s="86"/>
      <c r="BA18" s="139" t="s">
        <v>179</v>
      </c>
    </row>
    <row r="19" spans="1:53" s="139" customFormat="1">
      <c r="B19" s="104" t="s">
        <v>38</v>
      </c>
      <c r="C19" s="84"/>
      <c r="D19" s="84"/>
      <c r="E19" s="84"/>
      <c r="F19" s="84"/>
      <c r="G19" s="84"/>
      <c r="H19" s="84"/>
      <c r="I19" s="93">
        <v>2.6138289546025884</v>
      </c>
      <c r="J19" s="84"/>
      <c r="K19" s="84"/>
      <c r="L19" s="106">
        <v>4.071310532051501E-2</v>
      </c>
      <c r="M19" s="93"/>
      <c r="N19" s="95"/>
      <c r="O19" s="93">
        <v>646.38441999999964</v>
      </c>
      <c r="P19" s="94">
        <v>0.37873203820455414</v>
      </c>
      <c r="Q19" s="94">
        <f>O19/'סכום נכסי הקרן'!$C$42</f>
        <v>7.0459924092359004E-3</v>
      </c>
      <c r="BA19" s="139" t="s">
        <v>180</v>
      </c>
    </row>
    <row r="20" spans="1:53" s="139" customFormat="1">
      <c r="A20" s="145"/>
      <c r="B20" s="89" t="s">
        <v>1076</v>
      </c>
      <c r="C20" s="99" t="s">
        <v>1059</v>
      </c>
      <c r="D20" s="86">
        <v>507852</v>
      </c>
      <c r="E20" s="99"/>
      <c r="F20" s="86" t="s">
        <v>1060</v>
      </c>
      <c r="G20" s="112">
        <v>43185</v>
      </c>
      <c r="H20" s="86" t="s">
        <v>1057</v>
      </c>
      <c r="I20" s="96">
        <v>1.6900000000000002</v>
      </c>
      <c r="J20" s="99" t="s">
        <v>168</v>
      </c>
      <c r="K20" s="100">
        <v>3.4355999999999998E-2</v>
      </c>
      <c r="L20" s="100">
        <v>3.7400000000000003E-2</v>
      </c>
      <c r="M20" s="96">
        <v>133061.99999999997</v>
      </c>
      <c r="N20" s="98">
        <v>99.63</v>
      </c>
      <c r="O20" s="96">
        <v>483.87921999999992</v>
      </c>
      <c r="P20" s="97">
        <v>0.28351636822470122</v>
      </c>
      <c r="Q20" s="97">
        <f>O20/'סכום נכסי הקרן'!$C$42</f>
        <v>5.2745846057165018E-3</v>
      </c>
      <c r="BA20" s="139" t="s">
        <v>181</v>
      </c>
    </row>
    <row r="21" spans="1:53" s="139" customFormat="1">
      <c r="A21" s="145"/>
      <c r="B21" s="89" t="s">
        <v>1077</v>
      </c>
      <c r="C21" s="99" t="s">
        <v>1061</v>
      </c>
      <c r="D21" s="86">
        <v>90840002</v>
      </c>
      <c r="E21" s="99"/>
      <c r="F21" s="86" t="s">
        <v>467</v>
      </c>
      <c r="G21" s="112">
        <v>43011</v>
      </c>
      <c r="H21" s="86" t="s">
        <v>165</v>
      </c>
      <c r="I21" s="96">
        <v>9.9099999999999984</v>
      </c>
      <c r="J21" s="99" t="s">
        <v>169</v>
      </c>
      <c r="K21" s="100">
        <v>3.9E-2</v>
      </c>
      <c r="L21" s="100">
        <v>3.7100000000000001E-2</v>
      </c>
      <c r="M21" s="96">
        <v>720.2399999999999</v>
      </c>
      <c r="N21" s="98">
        <v>103.42</v>
      </c>
      <c r="O21" s="96">
        <v>0.74486999999999992</v>
      </c>
      <c r="P21" s="97">
        <v>4.3643708692333021E-4</v>
      </c>
      <c r="Q21" s="97">
        <f>O21/'סכום נכסי הקרן'!$C$42</f>
        <v>8.1195465167114447E-6</v>
      </c>
      <c r="BA21" s="139" t="s">
        <v>182</v>
      </c>
    </row>
    <row r="22" spans="1:53" s="139" customFormat="1">
      <c r="A22" s="145"/>
      <c r="B22" s="89" t="s">
        <v>1077</v>
      </c>
      <c r="C22" s="99" t="s">
        <v>1061</v>
      </c>
      <c r="D22" s="86">
        <v>90840004</v>
      </c>
      <c r="E22" s="99"/>
      <c r="F22" s="86" t="s">
        <v>467</v>
      </c>
      <c r="G22" s="112">
        <v>43104</v>
      </c>
      <c r="H22" s="86" t="s">
        <v>165</v>
      </c>
      <c r="I22" s="96">
        <v>9.92</v>
      </c>
      <c r="J22" s="99" t="s">
        <v>169</v>
      </c>
      <c r="K22" s="100">
        <v>3.8199999999999998E-2</v>
      </c>
      <c r="L22" s="100">
        <v>0.04</v>
      </c>
      <c r="M22" s="96">
        <v>1283.3399999999997</v>
      </c>
      <c r="N22" s="98">
        <v>97.75</v>
      </c>
      <c r="O22" s="96">
        <v>1.2544599999999999</v>
      </c>
      <c r="P22" s="97">
        <v>7.3501801396463928E-4</v>
      </c>
      <c r="Q22" s="97">
        <f>O22/'סכום נכסי הקרן'!$C$42</f>
        <v>1.367439462369788E-5</v>
      </c>
      <c r="BA22" s="139" t="s">
        <v>28</v>
      </c>
    </row>
    <row r="23" spans="1:53" s="139" customFormat="1">
      <c r="A23" s="145"/>
      <c r="B23" s="89" t="s">
        <v>1077</v>
      </c>
      <c r="C23" s="99" t="s">
        <v>1061</v>
      </c>
      <c r="D23" s="86">
        <v>90840006</v>
      </c>
      <c r="E23" s="99"/>
      <c r="F23" s="86" t="s">
        <v>467</v>
      </c>
      <c r="G23" s="112">
        <v>43194</v>
      </c>
      <c r="H23" s="86" t="s">
        <v>165</v>
      </c>
      <c r="I23" s="96">
        <v>9.9699999999999989</v>
      </c>
      <c r="J23" s="99" t="s">
        <v>169</v>
      </c>
      <c r="K23" s="100">
        <v>3.7900000000000003E-2</v>
      </c>
      <c r="L23" s="100">
        <v>3.5999999999999997E-2</v>
      </c>
      <c r="M23" s="96">
        <v>828.87999999999988</v>
      </c>
      <c r="N23" s="98">
        <v>101.61</v>
      </c>
      <c r="O23" s="96">
        <v>0.84222999999999992</v>
      </c>
      <c r="P23" s="97">
        <v>4.9348263149198712E-4</v>
      </c>
      <c r="Q23" s="97">
        <f>O23/'סכום נכסי הקרן'!$C$42</f>
        <v>9.1808311017625637E-6</v>
      </c>
    </row>
    <row r="24" spans="1:53" s="139" customFormat="1">
      <c r="A24" s="145"/>
      <c r="B24" s="89" t="s">
        <v>1077</v>
      </c>
      <c r="C24" s="99" t="s">
        <v>1061</v>
      </c>
      <c r="D24" s="86">
        <v>90840000</v>
      </c>
      <c r="E24" s="99"/>
      <c r="F24" s="86" t="s">
        <v>467</v>
      </c>
      <c r="G24" s="112">
        <v>42935</v>
      </c>
      <c r="H24" s="86" t="s">
        <v>165</v>
      </c>
      <c r="I24" s="96">
        <v>11.43</v>
      </c>
      <c r="J24" s="99" t="s">
        <v>169</v>
      </c>
      <c r="K24" s="100">
        <v>4.0800000000000003E-2</v>
      </c>
      <c r="L24" s="100">
        <v>3.4400000000000007E-2</v>
      </c>
      <c r="M24" s="96">
        <v>3352.6499999999996</v>
      </c>
      <c r="N24" s="98">
        <v>106.62</v>
      </c>
      <c r="O24" s="96">
        <v>3.5745999999999993</v>
      </c>
      <c r="P24" s="97">
        <v>2.0944433403360802E-3</v>
      </c>
      <c r="Q24" s="97">
        <f>O24/'סכום נכסי הקרן'!$C$42</f>
        <v>3.8965364397326689E-5</v>
      </c>
    </row>
    <row r="25" spans="1:53" s="139" customFormat="1">
      <c r="A25" s="145"/>
      <c r="B25" s="89" t="s">
        <v>1078</v>
      </c>
      <c r="C25" s="99" t="s">
        <v>1061</v>
      </c>
      <c r="D25" s="86">
        <v>91102700</v>
      </c>
      <c r="E25" s="99"/>
      <c r="F25" s="86" t="s">
        <v>1062</v>
      </c>
      <c r="G25" s="112">
        <v>43093</v>
      </c>
      <c r="H25" s="86" t="s">
        <v>1057</v>
      </c>
      <c r="I25" s="96">
        <v>4.8099999999999996</v>
      </c>
      <c r="J25" s="99" t="s">
        <v>169</v>
      </c>
      <c r="K25" s="100">
        <v>2.6089999999999999E-2</v>
      </c>
      <c r="L25" s="100">
        <v>2.7099999999999999E-2</v>
      </c>
      <c r="M25" s="96">
        <v>4483.9999999999991</v>
      </c>
      <c r="N25" s="98">
        <v>101.76</v>
      </c>
      <c r="O25" s="96">
        <v>4.5629299999999997</v>
      </c>
      <c r="P25" s="97">
        <v>2.6735294441111485E-3</v>
      </c>
      <c r="Q25" s="97">
        <f>O25/'סכום נכסי הקרן'!$C$42</f>
        <v>4.9738776414002654E-5</v>
      </c>
    </row>
    <row r="26" spans="1:53" s="139" customFormat="1">
      <c r="A26" s="145"/>
      <c r="B26" s="89" t="s">
        <v>1079</v>
      </c>
      <c r="C26" s="99" t="s">
        <v>1061</v>
      </c>
      <c r="D26" s="86">
        <v>519608</v>
      </c>
      <c r="E26" s="99"/>
      <c r="F26" s="86" t="s">
        <v>488</v>
      </c>
      <c r="G26" s="112">
        <v>43281</v>
      </c>
      <c r="H26" s="86" t="s">
        <v>315</v>
      </c>
      <c r="I26" s="96">
        <v>2.46</v>
      </c>
      <c r="J26" s="99" t="s">
        <v>168</v>
      </c>
      <c r="K26" s="100">
        <v>6.0355999999999993E-2</v>
      </c>
      <c r="L26" s="100">
        <v>6.0199999999999997E-2</v>
      </c>
      <c r="M26" s="96">
        <v>19310.169999999995</v>
      </c>
      <c r="N26" s="98">
        <v>101.16</v>
      </c>
      <c r="O26" s="96">
        <v>71.299719999999994</v>
      </c>
      <c r="P26" s="97">
        <v>4.1776205371741523E-2</v>
      </c>
      <c r="Q26" s="97">
        <f>O26/'סכום נכסי הקרן'!$C$42</f>
        <v>7.7721131629479156E-4</v>
      </c>
    </row>
    <row r="27" spans="1:53" s="139" customFormat="1">
      <c r="A27" s="145"/>
      <c r="B27" s="89" t="s">
        <v>1079</v>
      </c>
      <c r="C27" s="99" t="s">
        <v>1061</v>
      </c>
      <c r="D27" s="86">
        <v>91050019</v>
      </c>
      <c r="E27" s="99"/>
      <c r="F27" s="86" t="s">
        <v>488</v>
      </c>
      <c r="G27" s="112">
        <v>43279</v>
      </c>
      <c r="H27" s="86" t="s">
        <v>315</v>
      </c>
      <c r="I27" s="96">
        <v>2.46</v>
      </c>
      <c r="J27" s="99" t="s">
        <v>168</v>
      </c>
      <c r="K27" s="100">
        <v>5.8058999999999999E-2</v>
      </c>
      <c r="L27" s="100">
        <v>6.430000000000001E-2</v>
      </c>
      <c r="M27" s="96">
        <v>2225.7499999999995</v>
      </c>
      <c r="N27" s="98">
        <v>100</v>
      </c>
      <c r="O27" s="96">
        <v>8.1239899999999992</v>
      </c>
      <c r="P27" s="97">
        <v>4.7600393757222942E-3</v>
      </c>
      <c r="Q27" s="97">
        <f>O27/'סכום נכסי הקרן'!$C$42</f>
        <v>8.8556546385676175E-5</v>
      </c>
    </row>
    <row r="28" spans="1:53" s="139" customFormat="1">
      <c r="A28" s="145"/>
      <c r="B28" s="89" t="s">
        <v>1079</v>
      </c>
      <c r="C28" s="99" t="s">
        <v>1061</v>
      </c>
      <c r="D28" s="86">
        <v>91040002</v>
      </c>
      <c r="E28" s="99"/>
      <c r="F28" s="86" t="s">
        <v>488</v>
      </c>
      <c r="G28" s="112">
        <v>43210</v>
      </c>
      <c r="H28" s="86" t="s">
        <v>315</v>
      </c>
      <c r="I28" s="96">
        <v>2.44</v>
      </c>
      <c r="J28" s="99" t="s">
        <v>168</v>
      </c>
      <c r="K28" s="100">
        <v>5.6086999999999998E-2</v>
      </c>
      <c r="L28" s="100">
        <v>6.3899999999999998E-2</v>
      </c>
      <c r="M28" s="96">
        <v>4207.4299999999994</v>
      </c>
      <c r="N28" s="98">
        <v>101.16</v>
      </c>
      <c r="O28" s="96">
        <v>15.535279999999997</v>
      </c>
      <c r="P28" s="97">
        <v>9.1024908342909137E-3</v>
      </c>
      <c r="Q28" s="97">
        <f>O28/'סכום נכסי הקרן'!$C$42</f>
        <v>1.6934421927334564E-4</v>
      </c>
    </row>
    <row r="29" spans="1:53" s="139" customFormat="1">
      <c r="A29" s="145"/>
      <c r="B29" s="89" t="s">
        <v>1079</v>
      </c>
      <c r="C29" s="99" t="s">
        <v>1061</v>
      </c>
      <c r="D29" s="86">
        <v>91050015</v>
      </c>
      <c r="E29" s="99"/>
      <c r="F29" s="86" t="s">
        <v>488</v>
      </c>
      <c r="G29" s="112">
        <v>43213</v>
      </c>
      <c r="H29" s="86" t="s">
        <v>315</v>
      </c>
      <c r="I29" s="96">
        <v>2.44</v>
      </c>
      <c r="J29" s="99" t="s">
        <v>168</v>
      </c>
      <c r="K29" s="100">
        <v>5.6086999999999998E-2</v>
      </c>
      <c r="L29" s="100">
        <v>6.3700000000000007E-2</v>
      </c>
      <c r="M29" s="96">
        <v>70.540000000000006</v>
      </c>
      <c r="N29" s="98">
        <v>101.16</v>
      </c>
      <c r="O29" s="96">
        <v>0.26045999999999991</v>
      </c>
      <c r="P29" s="97">
        <v>1.5260972204552548E-4</v>
      </c>
      <c r="Q29" s="97">
        <f>O29/'סכום נכסי הקרן'!$C$42</f>
        <v>2.8391760787018707E-6</v>
      </c>
    </row>
    <row r="30" spans="1:53" s="139" customFormat="1">
      <c r="A30" s="145"/>
      <c r="B30" s="89" t="s">
        <v>1079</v>
      </c>
      <c r="C30" s="99" t="s">
        <v>1061</v>
      </c>
      <c r="D30" s="86">
        <v>91050016</v>
      </c>
      <c r="E30" s="99"/>
      <c r="F30" s="86" t="s">
        <v>488</v>
      </c>
      <c r="G30" s="112">
        <v>43216</v>
      </c>
      <c r="H30" s="86" t="s">
        <v>315</v>
      </c>
      <c r="I30" s="96">
        <v>2.4400000000000004</v>
      </c>
      <c r="J30" s="99" t="s">
        <v>168</v>
      </c>
      <c r="K30" s="100">
        <v>5.5515000000000002E-2</v>
      </c>
      <c r="L30" s="100">
        <v>6.3900000000000012E-2</v>
      </c>
      <c r="M30" s="96">
        <v>562.62999999999988</v>
      </c>
      <c r="N30" s="98">
        <v>101.07</v>
      </c>
      <c r="O30" s="96">
        <v>2.0755399999999997</v>
      </c>
      <c r="P30" s="97">
        <v>1.2161083563478846E-3</v>
      </c>
      <c r="Q30" s="97">
        <f>O30/'סכום נכסי הקרן'!$C$42</f>
        <v>2.2624677564266615E-5</v>
      </c>
    </row>
    <row r="31" spans="1:53" s="139" customFormat="1">
      <c r="A31" s="145"/>
      <c r="B31" s="89" t="s">
        <v>1079</v>
      </c>
      <c r="C31" s="99" t="s">
        <v>1061</v>
      </c>
      <c r="D31" s="86">
        <v>91050017</v>
      </c>
      <c r="E31" s="99"/>
      <c r="F31" s="86" t="s">
        <v>488</v>
      </c>
      <c r="G31" s="112">
        <v>43250</v>
      </c>
      <c r="H31" s="86" t="s">
        <v>315</v>
      </c>
      <c r="I31" s="96">
        <v>2.4499999999999997</v>
      </c>
      <c r="J31" s="99" t="s">
        <v>168</v>
      </c>
      <c r="K31" s="100">
        <v>5.8095000000000001E-2</v>
      </c>
      <c r="L31" s="100">
        <v>6.4199999999999993E-2</v>
      </c>
      <c r="M31" s="96">
        <v>339.17</v>
      </c>
      <c r="N31" s="98">
        <v>100.5</v>
      </c>
      <c r="O31" s="96">
        <v>1.2441499999999999</v>
      </c>
      <c r="P31" s="97">
        <v>7.2897713922652453E-4</v>
      </c>
      <c r="Q31" s="97">
        <f>O31/'סכום נכסי הקרן'!$C$42</f>
        <v>1.3562009208004813E-5</v>
      </c>
    </row>
    <row r="32" spans="1:53" s="139" customFormat="1">
      <c r="A32" s="145"/>
      <c r="B32" s="89" t="s">
        <v>1080</v>
      </c>
      <c r="C32" s="99" t="s">
        <v>1059</v>
      </c>
      <c r="D32" s="86">
        <v>482154</v>
      </c>
      <c r="E32" s="99"/>
      <c r="F32" s="86" t="s">
        <v>1062</v>
      </c>
      <c r="G32" s="112">
        <v>42978</v>
      </c>
      <c r="H32" s="86" t="s">
        <v>1057</v>
      </c>
      <c r="I32" s="96">
        <v>3.49</v>
      </c>
      <c r="J32" s="99" t="s">
        <v>169</v>
      </c>
      <c r="K32" s="100">
        <v>2.3E-2</v>
      </c>
      <c r="L32" s="100">
        <v>2.2099999999999998E-2</v>
      </c>
      <c r="M32" s="96">
        <v>2075.1599999999994</v>
      </c>
      <c r="N32" s="98">
        <v>101.1</v>
      </c>
      <c r="O32" s="96">
        <v>2.0979799999999997</v>
      </c>
      <c r="P32" s="97">
        <v>1.2292564872036843E-3</v>
      </c>
      <c r="Q32" s="97">
        <f>O32/'סכום נכסי הקרן'!$C$42</f>
        <v>2.2869287528199923E-5</v>
      </c>
    </row>
    <row r="33" spans="1:17" s="139" customFormat="1">
      <c r="A33" s="145"/>
      <c r="B33" s="89" t="s">
        <v>1080</v>
      </c>
      <c r="C33" s="99" t="s">
        <v>1059</v>
      </c>
      <c r="D33" s="86">
        <v>482153</v>
      </c>
      <c r="E33" s="99"/>
      <c r="F33" s="86" t="s">
        <v>1062</v>
      </c>
      <c r="G33" s="112">
        <v>42978</v>
      </c>
      <c r="H33" s="86" t="s">
        <v>1057</v>
      </c>
      <c r="I33" s="96">
        <v>3.4299999999999997</v>
      </c>
      <c r="J33" s="99" t="s">
        <v>169</v>
      </c>
      <c r="K33" s="100">
        <v>2.76E-2</v>
      </c>
      <c r="L33" s="100">
        <v>3.2000000000000001E-2</v>
      </c>
      <c r="M33" s="96">
        <v>4842.0299999999988</v>
      </c>
      <c r="N33" s="98">
        <v>99.5</v>
      </c>
      <c r="O33" s="96">
        <v>4.8178199999999984</v>
      </c>
      <c r="P33" s="97">
        <v>2.8228755703961204E-3</v>
      </c>
      <c r="Q33" s="97">
        <f>O33/'סכום נכסי הקרן'!$C$42</f>
        <v>5.251723602661233E-5</v>
      </c>
    </row>
    <row r="34" spans="1:17" s="139" customFormat="1">
      <c r="A34" s="145"/>
      <c r="B34" s="89" t="s">
        <v>1081</v>
      </c>
      <c r="C34" s="99" t="s">
        <v>1061</v>
      </c>
      <c r="D34" s="86">
        <v>90320002</v>
      </c>
      <c r="E34" s="99"/>
      <c r="F34" s="86" t="s">
        <v>488</v>
      </c>
      <c r="G34" s="112">
        <v>43227</v>
      </c>
      <c r="H34" s="86" t="s">
        <v>165</v>
      </c>
      <c r="I34" s="96">
        <v>0.18999999999999997</v>
      </c>
      <c r="J34" s="99" t="s">
        <v>169</v>
      </c>
      <c r="K34" s="100">
        <v>2.6000000000000002E-2</v>
      </c>
      <c r="L34" s="100">
        <v>2.6799999999999997E-2</v>
      </c>
      <c r="M34" s="96">
        <v>37.259999999999991</v>
      </c>
      <c r="N34" s="98">
        <v>100.39</v>
      </c>
      <c r="O34" s="96">
        <v>3.7399999999999996E-2</v>
      </c>
      <c r="P34" s="97">
        <v>2.191355142633285E-5</v>
      </c>
      <c r="Q34" s="97">
        <f>O34/'סכום נכסי הקרן'!$C$42</f>
        <v>4.0768327322218381E-7</v>
      </c>
    </row>
    <row r="35" spans="1:17" s="139" customFormat="1">
      <c r="A35" s="145"/>
      <c r="B35" s="89" t="s">
        <v>1081</v>
      </c>
      <c r="C35" s="99" t="s">
        <v>1061</v>
      </c>
      <c r="D35" s="86">
        <v>90320003</v>
      </c>
      <c r="E35" s="99"/>
      <c r="F35" s="86" t="s">
        <v>488</v>
      </c>
      <c r="G35" s="112">
        <v>43279</v>
      </c>
      <c r="H35" s="86" t="s">
        <v>165</v>
      </c>
      <c r="I35" s="96">
        <v>0.16</v>
      </c>
      <c r="J35" s="99" t="s">
        <v>169</v>
      </c>
      <c r="K35" s="100">
        <v>2.6000000000000002E-2</v>
      </c>
      <c r="L35" s="100">
        <v>2.7199999999999998E-2</v>
      </c>
      <c r="M35" s="96">
        <v>161.73999999999998</v>
      </c>
      <c r="N35" s="98">
        <v>100</v>
      </c>
      <c r="O35" s="96">
        <v>0.16173999999999997</v>
      </c>
      <c r="P35" s="97">
        <v>9.476732106136564E-5</v>
      </c>
      <c r="Q35" s="97">
        <f>O35/'סכום נכסי הקרן'!$C$42</f>
        <v>1.7630666473517647E-6</v>
      </c>
    </row>
    <row r="36" spans="1:17" s="139" customFormat="1">
      <c r="A36" s="145"/>
      <c r="B36" s="89" t="s">
        <v>1081</v>
      </c>
      <c r="C36" s="99" t="s">
        <v>1061</v>
      </c>
      <c r="D36" s="86">
        <v>90320001</v>
      </c>
      <c r="E36" s="99"/>
      <c r="F36" s="86" t="s">
        <v>488</v>
      </c>
      <c r="G36" s="112">
        <v>43138</v>
      </c>
      <c r="H36" s="86" t="s">
        <v>165</v>
      </c>
      <c r="I36" s="96">
        <v>0.1</v>
      </c>
      <c r="J36" s="99" t="s">
        <v>169</v>
      </c>
      <c r="K36" s="100">
        <v>2.6000000000000002E-2</v>
      </c>
      <c r="L36" s="100">
        <v>5.8999999999999999E-3</v>
      </c>
      <c r="M36" s="96">
        <v>153.65999999999997</v>
      </c>
      <c r="N36" s="98">
        <v>100.71</v>
      </c>
      <c r="O36" s="96">
        <v>0.15474999999999997</v>
      </c>
      <c r="P36" s="97">
        <v>9.0671713455214124E-5</v>
      </c>
      <c r="Q36" s="97">
        <f>O36/'סכום נכסי הקרן'!$C$42</f>
        <v>1.6868712976238754E-6</v>
      </c>
    </row>
    <row r="37" spans="1:17" s="139" customFormat="1">
      <c r="A37" s="145"/>
      <c r="B37" s="89" t="s">
        <v>1081</v>
      </c>
      <c r="C37" s="99" t="s">
        <v>1061</v>
      </c>
      <c r="D37" s="86">
        <v>90310002</v>
      </c>
      <c r="E37" s="99"/>
      <c r="F37" s="86" t="s">
        <v>488</v>
      </c>
      <c r="G37" s="112">
        <v>43227</v>
      </c>
      <c r="H37" s="86" t="s">
        <v>165</v>
      </c>
      <c r="I37" s="96">
        <v>10.189999999999998</v>
      </c>
      <c r="J37" s="99" t="s">
        <v>169</v>
      </c>
      <c r="K37" s="100">
        <v>2.9805999999999999E-2</v>
      </c>
      <c r="L37" s="100">
        <v>2.9499999999999992E-2</v>
      </c>
      <c r="M37" s="96">
        <v>810.07</v>
      </c>
      <c r="N37" s="98">
        <v>100.51</v>
      </c>
      <c r="O37" s="96">
        <v>0.81420000000000003</v>
      </c>
      <c r="P37" s="97">
        <v>4.7705918639893611E-4</v>
      </c>
      <c r="Q37" s="97">
        <f>O37/'סכום נכסי הקרן'!$C$42</f>
        <v>8.8752866592915008E-6</v>
      </c>
    </row>
    <row r="38" spans="1:17" s="139" customFormat="1">
      <c r="A38" s="145"/>
      <c r="B38" s="89" t="s">
        <v>1081</v>
      </c>
      <c r="C38" s="99" t="s">
        <v>1061</v>
      </c>
      <c r="D38" s="86">
        <v>90310003</v>
      </c>
      <c r="E38" s="99"/>
      <c r="F38" s="86" t="s">
        <v>488</v>
      </c>
      <c r="G38" s="112">
        <v>43279</v>
      </c>
      <c r="H38" s="86" t="s">
        <v>165</v>
      </c>
      <c r="I38" s="96">
        <v>10.209999999999999</v>
      </c>
      <c r="J38" s="99" t="s">
        <v>169</v>
      </c>
      <c r="K38" s="100">
        <v>2.9796999999999997E-2</v>
      </c>
      <c r="L38" s="100">
        <v>2.8700000000000007E-2</v>
      </c>
      <c r="M38" s="96">
        <v>951.39999999999986</v>
      </c>
      <c r="N38" s="98">
        <v>100.02</v>
      </c>
      <c r="O38" s="96">
        <v>0.95158999999999982</v>
      </c>
      <c r="P38" s="97">
        <v>5.5755926207978811E-4</v>
      </c>
      <c r="Q38" s="97">
        <f>O38/'סכום נכסי הקרן'!$C$42</f>
        <v>1.0372923154157697E-5</v>
      </c>
    </row>
    <row r="39" spans="1:17" s="139" customFormat="1">
      <c r="A39" s="145"/>
      <c r="B39" s="89" t="s">
        <v>1081</v>
      </c>
      <c r="C39" s="99" t="s">
        <v>1061</v>
      </c>
      <c r="D39" s="86">
        <v>90310001</v>
      </c>
      <c r="E39" s="99"/>
      <c r="F39" s="86" t="s">
        <v>488</v>
      </c>
      <c r="G39" s="112">
        <v>43138</v>
      </c>
      <c r="H39" s="86" t="s">
        <v>165</v>
      </c>
      <c r="I39" s="96">
        <v>10.17</v>
      </c>
      <c r="J39" s="99" t="s">
        <v>169</v>
      </c>
      <c r="K39" s="100">
        <v>2.8239999999999998E-2</v>
      </c>
      <c r="L39" s="100">
        <v>3.1699999999999999E-2</v>
      </c>
      <c r="M39" s="96">
        <v>5074.66</v>
      </c>
      <c r="N39" s="98">
        <v>97</v>
      </c>
      <c r="O39" s="96">
        <v>4.9224299999999994</v>
      </c>
      <c r="P39" s="97">
        <v>2.8841690627680111E-3</v>
      </c>
      <c r="Q39" s="97">
        <f>O39/'סכום נכסי הקרן'!$C$42</f>
        <v>5.3657550123183801E-5</v>
      </c>
    </row>
    <row r="40" spans="1:17" s="139" customFormat="1">
      <c r="A40" s="145"/>
      <c r="B40" s="89" t="s">
        <v>1082</v>
      </c>
      <c r="C40" s="99" t="s">
        <v>1061</v>
      </c>
      <c r="D40" s="86">
        <v>11898601</v>
      </c>
      <c r="E40" s="99"/>
      <c r="F40" s="86" t="s">
        <v>1058</v>
      </c>
      <c r="G40" s="112">
        <v>43281</v>
      </c>
      <c r="H40" s="86"/>
      <c r="I40" s="96">
        <v>11.43</v>
      </c>
      <c r="J40" s="99" t="s">
        <v>169</v>
      </c>
      <c r="K40" s="100">
        <v>3.56E-2</v>
      </c>
      <c r="L40" s="100">
        <v>3.6600000000000001E-2</v>
      </c>
      <c r="M40" s="96">
        <v>6745.9599999999991</v>
      </c>
      <c r="N40" s="98">
        <v>99.4</v>
      </c>
      <c r="O40" s="96">
        <v>6.7054899999999993</v>
      </c>
      <c r="P40" s="97">
        <v>3.9289064158759537E-3</v>
      </c>
      <c r="Q40" s="97">
        <f>O40/'סכום נכסי הקרן'!$C$42</f>
        <v>7.309401368338559E-5</v>
      </c>
    </row>
    <row r="41" spans="1:17" s="139" customFormat="1">
      <c r="A41" s="145"/>
      <c r="B41" s="89" t="s">
        <v>1082</v>
      </c>
      <c r="C41" s="99" t="s">
        <v>1061</v>
      </c>
      <c r="D41" s="86">
        <v>11898600</v>
      </c>
      <c r="E41" s="99"/>
      <c r="F41" s="86" t="s">
        <v>1058</v>
      </c>
      <c r="G41" s="112">
        <v>43222</v>
      </c>
      <c r="H41" s="86"/>
      <c r="I41" s="96">
        <v>11.450000000000001</v>
      </c>
      <c r="J41" s="99" t="s">
        <v>169</v>
      </c>
      <c r="K41" s="100">
        <v>3.5200000000000002E-2</v>
      </c>
      <c r="L41" s="100">
        <v>3.6299999999999999E-2</v>
      </c>
      <c r="M41" s="96">
        <v>32268.709999999995</v>
      </c>
      <c r="N41" s="98">
        <v>100.17</v>
      </c>
      <c r="O41" s="96">
        <v>32.323569999999997</v>
      </c>
      <c r="P41" s="97">
        <v>1.8939150092985822E-2</v>
      </c>
      <c r="Q41" s="97">
        <f>O41/'סכום נכסי הקרן'!$C$42</f>
        <v>3.5234702726808512E-4</v>
      </c>
    </row>
    <row r="42" spans="1:17" s="139" customFormat="1">
      <c r="A42" s="145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96"/>
      <c r="N42" s="98"/>
      <c r="O42" s="86"/>
      <c r="P42" s="97"/>
      <c r="Q42" s="86"/>
    </row>
    <row r="43" spans="1:17" s="139" customFormat="1">
      <c r="A43" s="145"/>
      <c r="B43" s="83" t="s">
        <v>40</v>
      </c>
      <c r="C43" s="84"/>
      <c r="D43" s="84"/>
      <c r="E43" s="84"/>
      <c r="F43" s="84"/>
      <c r="G43" s="84"/>
      <c r="H43" s="84"/>
      <c r="I43" s="93">
        <v>6.66</v>
      </c>
      <c r="J43" s="84"/>
      <c r="K43" s="84"/>
      <c r="L43" s="106">
        <v>5.0100000000000006E-2</v>
      </c>
      <c r="M43" s="93"/>
      <c r="N43" s="95"/>
      <c r="O43" s="93">
        <v>314.18550999999997</v>
      </c>
      <c r="P43" s="94">
        <v>0.18408877889822498</v>
      </c>
      <c r="Q43" s="94">
        <f>O43/'סכום נכסי הקרן'!$C$42</f>
        <v>3.4248175699406729E-3</v>
      </c>
    </row>
    <row r="44" spans="1:17" s="139" customFormat="1">
      <c r="A44" s="145"/>
      <c r="B44" s="104" t="s">
        <v>38</v>
      </c>
      <c r="C44" s="84"/>
      <c r="D44" s="84"/>
      <c r="E44" s="84"/>
      <c r="F44" s="84"/>
      <c r="G44" s="84"/>
      <c r="H44" s="84"/>
      <c r="I44" s="93">
        <v>6.66</v>
      </c>
      <c r="J44" s="84"/>
      <c r="K44" s="84"/>
      <c r="L44" s="106">
        <v>5.0100000000000006E-2</v>
      </c>
      <c r="M44" s="93"/>
      <c r="N44" s="95"/>
      <c r="O44" s="93">
        <v>314.18550999999997</v>
      </c>
      <c r="P44" s="94">
        <v>0.18408877889822498</v>
      </c>
      <c r="Q44" s="94">
        <f>O44/'סכום נכסי הקרן'!$C$42</f>
        <v>3.4248175699406729E-3</v>
      </c>
    </row>
    <row r="45" spans="1:17" s="139" customFormat="1">
      <c r="A45" s="145"/>
      <c r="B45" s="89" t="s">
        <v>1083</v>
      </c>
      <c r="C45" s="99" t="s">
        <v>1059</v>
      </c>
      <c r="D45" s="86">
        <v>508506</v>
      </c>
      <c r="E45" s="99"/>
      <c r="F45" s="86" t="s">
        <v>1063</v>
      </c>
      <c r="G45" s="112">
        <v>43186</v>
      </c>
      <c r="H45" s="86" t="s">
        <v>1057</v>
      </c>
      <c r="I45" s="96">
        <v>6.66</v>
      </c>
      <c r="J45" s="99" t="s">
        <v>168</v>
      </c>
      <c r="K45" s="100">
        <v>4.8000000000000001E-2</v>
      </c>
      <c r="L45" s="100">
        <v>5.0100000000000006E-2</v>
      </c>
      <c r="M45" s="96">
        <v>85854.999999999985</v>
      </c>
      <c r="N45" s="98">
        <v>100.26</v>
      </c>
      <c r="O45" s="96">
        <v>314.18550999999997</v>
      </c>
      <c r="P45" s="97">
        <v>0.18408877889822498</v>
      </c>
      <c r="Q45" s="97">
        <f>O45/'סכום נכסי הקרן'!$C$42</f>
        <v>3.4248175699406729E-3</v>
      </c>
    </row>
    <row r="46" spans="1:17" s="139" customFormat="1">
      <c r="B46" s="142"/>
      <c r="C46" s="142"/>
      <c r="D46" s="142"/>
      <c r="E46" s="142"/>
    </row>
    <row r="47" spans="1:17" s="139" customFormat="1">
      <c r="B47" s="142"/>
      <c r="C47" s="142"/>
      <c r="D47" s="142"/>
      <c r="E47" s="142"/>
    </row>
    <row r="49" spans="2:2">
      <c r="B49" s="101" t="s">
        <v>254</v>
      </c>
    </row>
    <row r="50" spans="2:2">
      <c r="B50" s="101" t="s">
        <v>116</v>
      </c>
    </row>
    <row r="51" spans="2:2">
      <c r="B51" s="101" t="s">
        <v>237</v>
      </c>
    </row>
    <row r="52" spans="2:2">
      <c r="B52" s="101" t="s">
        <v>245</v>
      </c>
    </row>
  </sheetData>
  <sheetProtection sheet="1" objects="1" scenarios="1"/>
  <mergeCells count="1">
    <mergeCell ref="B6:Q6"/>
  </mergeCells>
  <phoneticPr fontId="3" type="noConversion"/>
  <conditionalFormatting sqref="B11:B12 B18:B43">
    <cfRule type="cellIs" dxfId="5" priority="16" operator="equal">
      <formula>"NR3"</formula>
    </cfRule>
  </conditionalFormatting>
  <conditionalFormatting sqref="B13:B17">
    <cfRule type="cellIs" dxfId="4" priority="15" operator="equal">
      <formula>"NR3"</formula>
    </cfRule>
  </conditionalFormatting>
  <dataValidations count="1">
    <dataValidation allowBlank="1" showInputMessage="1" showErrorMessage="1" sqref="D1:Q9 C5:C9 B1:B9 B46:R1048576 R1:R45 A1:A1048576 S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184</v>
      </c>
      <c r="C1" s="80" t="s" vm="1">
        <v>255</v>
      </c>
    </row>
    <row r="2" spans="2:64">
      <c r="B2" s="58" t="s">
        <v>183</v>
      </c>
      <c r="C2" s="80" t="s">
        <v>256</v>
      </c>
    </row>
    <row r="3" spans="2:64">
      <c r="B3" s="58" t="s">
        <v>185</v>
      </c>
      <c r="C3" s="80" t="s">
        <v>257</v>
      </c>
    </row>
    <row r="4" spans="2:64">
      <c r="B4" s="58" t="s">
        <v>186</v>
      </c>
      <c r="C4" s="80">
        <v>9453</v>
      </c>
    </row>
    <row r="6" spans="2:64" ht="26.25" customHeight="1">
      <c r="B6" s="160" t="s">
        <v>217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4" s="3" customFormat="1" ht="78.75">
      <c r="B7" s="61" t="s">
        <v>120</v>
      </c>
      <c r="C7" s="62" t="s">
        <v>45</v>
      </c>
      <c r="D7" s="62" t="s">
        <v>121</v>
      </c>
      <c r="E7" s="62" t="s">
        <v>15</v>
      </c>
      <c r="F7" s="62" t="s">
        <v>65</v>
      </c>
      <c r="G7" s="62" t="s">
        <v>18</v>
      </c>
      <c r="H7" s="62" t="s">
        <v>104</v>
      </c>
      <c r="I7" s="62" t="s">
        <v>52</v>
      </c>
      <c r="J7" s="62" t="s">
        <v>19</v>
      </c>
      <c r="K7" s="62" t="s">
        <v>239</v>
      </c>
      <c r="L7" s="62" t="s">
        <v>238</v>
      </c>
      <c r="M7" s="62" t="s">
        <v>113</v>
      </c>
      <c r="N7" s="62" t="s">
        <v>187</v>
      </c>
      <c r="O7" s="64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246</v>
      </c>
      <c r="L8" s="33"/>
      <c r="M8" s="33" t="s">
        <v>242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254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245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184</v>
      </c>
      <c r="C1" s="80" t="s" vm="1">
        <v>255</v>
      </c>
    </row>
    <row r="2" spans="2:56">
      <c r="B2" s="58" t="s">
        <v>183</v>
      </c>
      <c r="C2" s="80" t="s">
        <v>256</v>
      </c>
    </row>
    <row r="3" spans="2:56">
      <c r="B3" s="58" t="s">
        <v>185</v>
      </c>
      <c r="C3" s="80" t="s">
        <v>257</v>
      </c>
    </row>
    <row r="4" spans="2:56">
      <c r="B4" s="58" t="s">
        <v>186</v>
      </c>
      <c r="C4" s="80">
        <v>9453</v>
      </c>
    </row>
    <row r="6" spans="2:56" ht="26.25" customHeight="1">
      <c r="B6" s="160" t="s">
        <v>218</v>
      </c>
      <c r="C6" s="161"/>
      <c r="D6" s="161"/>
      <c r="E6" s="161"/>
      <c r="F6" s="161"/>
      <c r="G6" s="161"/>
      <c r="H6" s="161"/>
      <c r="I6" s="161"/>
      <c r="J6" s="162"/>
    </row>
    <row r="7" spans="2:56" s="3" customFormat="1" ht="78.75">
      <c r="B7" s="61" t="s">
        <v>120</v>
      </c>
      <c r="C7" s="63" t="s">
        <v>54</v>
      </c>
      <c r="D7" s="63" t="s">
        <v>88</v>
      </c>
      <c r="E7" s="63" t="s">
        <v>55</v>
      </c>
      <c r="F7" s="63" t="s">
        <v>104</v>
      </c>
      <c r="G7" s="63" t="s">
        <v>229</v>
      </c>
      <c r="H7" s="63" t="s">
        <v>187</v>
      </c>
      <c r="I7" s="65" t="s">
        <v>188</v>
      </c>
      <c r="J7" s="79" t="s">
        <v>249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6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255</v>
      </c>
    </row>
    <row r="2" spans="2:60">
      <c r="B2" s="58" t="s">
        <v>183</v>
      </c>
      <c r="C2" s="80" t="s">
        <v>256</v>
      </c>
    </row>
    <row r="3" spans="2:60">
      <c r="B3" s="58" t="s">
        <v>185</v>
      </c>
      <c r="C3" s="80" t="s">
        <v>257</v>
      </c>
    </row>
    <row r="4" spans="2:60">
      <c r="B4" s="58" t="s">
        <v>186</v>
      </c>
      <c r="C4" s="80">
        <v>9453</v>
      </c>
    </row>
    <row r="6" spans="2:60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66">
      <c r="B7" s="61" t="s">
        <v>120</v>
      </c>
      <c r="C7" s="61" t="s">
        <v>121</v>
      </c>
      <c r="D7" s="61" t="s">
        <v>15</v>
      </c>
      <c r="E7" s="61" t="s">
        <v>16</v>
      </c>
      <c r="F7" s="61" t="s">
        <v>56</v>
      </c>
      <c r="G7" s="61" t="s">
        <v>104</v>
      </c>
      <c r="H7" s="61" t="s">
        <v>53</v>
      </c>
      <c r="I7" s="61" t="s">
        <v>113</v>
      </c>
      <c r="J7" s="61" t="s">
        <v>187</v>
      </c>
      <c r="K7" s="61" t="s">
        <v>188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184</v>
      </c>
      <c r="C1" s="80" t="s" vm="1">
        <v>255</v>
      </c>
    </row>
    <row r="2" spans="2:60">
      <c r="B2" s="58" t="s">
        <v>183</v>
      </c>
      <c r="C2" s="80" t="s">
        <v>256</v>
      </c>
    </row>
    <row r="3" spans="2:60">
      <c r="B3" s="58" t="s">
        <v>185</v>
      </c>
      <c r="C3" s="80" t="s">
        <v>257</v>
      </c>
    </row>
    <row r="4" spans="2:60">
      <c r="B4" s="58" t="s">
        <v>186</v>
      </c>
      <c r="C4" s="80">
        <v>9453</v>
      </c>
    </row>
    <row r="6" spans="2:60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78.75">
      <c r="B7" s="61" t="s">
        <v>120</v>
      </c>
      <c r="C7" s="63" t="s">
        <v>45</v>
      </c>
      <c r="D7" s="63" t="s">
        <v>15</v>
      </c>
      <c r="E7" s="63" t="s">
        <v>16</v>
      </c>
      <c r="F7" s="63" t="s">
        <v>56</v>
      </c>
      <c r="G7" s="63" t="s">
        <v>104</v>
      </c>
      <c r="H7" s="63" t="s">
        <v>53</v>
      </c>
      <c r="I7" s="63" t="s">
        <v>113</v>
      </c>
      <c r="J7" s="63" t="s">
        <v>187</v>
      </c>
      <c r="K7" s="65" t="s">
        <v>188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6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S101"/>
  <sheetViews>
    <sheetView rightToLeft="1" workbookViewId="0">
      <selection activeCell="S17" sqref="S17"/>
    </sheetView>
  </sheetViews>
  <sheetFormatPr defaultColWidth="9.140625" defaultRowHeight="18"/>
  <cols>
    <col min="1" max="1" width="6.28515625" style="1" customWidth="1"/>
    <col min="2" max="2" width="32.28515625" style="2" bestFit="1" customWidth="1"/>
    <col min="3" max="3" width="41.7109375" style="1" bestFit="1" customWidth="1"/>
    <col min="4" max="4" width="11.85546875" style="1" customWidth="1"/>
    <col min="5" max="16384" width="9.140625" style="1"/>
  </cols>
  <sheetData>
    <row r="1" spans="2:19">
      <c r="B1" s="58" t="s">
        <v>184</v>
      </c>
      <c r="C1" s="80" t="s" vm="1">
        <v>255</v>
      </c>
    </row>
    <row r="2" spans="2:19">
      <c r="B2" s="58" t="s">
        <v>183</v>
      </c>
      <c r="C2" s="80" t="s">
        <v>256</v>
      </c>
    </row>
    <row r="3" spans="2:19">
      <c r="B3" s="58" t="s">
        <v>185</v>
      </c>
      <c r="C3" s="80" t="s">
        <v>257</v>
      </c>
    </row>
    <row r="4" spans="2:19">
      <c r="B4" s="58" t="s">
        <v>186</v>
      </c>
      <c r="C4" s="80">
        <v>9453</v>
      </c>
    </row>
    <row r="6" spans="2:19" ht="26.25" customHeight="1">
      <c r="B6" s="160" t="s">
        <v>221</v>
      </c>
      <c r="C6" s="161"/>
      <c r="D6" s="162"/>
    </row>
    <row r="7" spans="2:19" s="3" customFormat="1" ht="31.5">
      <c r="B7" s="61" t="s">
        <v>120</v>
      </c>
      <c r="C7" s="66" t="s">
        <v>110</v>
      </c>
      <c r="D7" s="67" t="s">
        <v>109</v>
      </c>
    </row>
    <row r="8" spans="2:19" s="3" customFormat="1">
      <c r="B8" s="16"/>
      <c r="C8" s="33" t="s">
        <v>242</v>
      </c>
      <c r="D8" s="18" t="s">
        <v>22</v>
      </c>
    </row>
    <row r="9" spans="2:19" s="4" customFormat="1" ht="18" customHeight="1">
      <c r="B9" s="19"/>
      <c r="C9" s="20" t="s">
        <v>1</v>
      </c>
      <c r="D9" s="21" t="s">
        <v>2</v>
      </c>
    </row>
    <row r="10" spans="2:19" s="4" customFormat="1" ht="18" customHeight="1">
      <c r="B10" s="129" t="s">
        <v>1066</v>
      </c>
      <c r="C10" s="134">
        <f>C11+C19</f>
        <v>797.88856498848622</v>
      </c>
      <c r="D10" s="103"/>
    </row>
    <row r="11" spans="2:19">
      <c r="B11" s="129" t="s">
        <v>26</v>
      </c>
      <c r="C11" s="134">
        <f>SUM(C12:C17)</f>
        <v>431.59457903648621</v>
      </c>
      <c r="D11" s="103"/>
    </row>
    <row r="12" spans="2:19">
      <c r="B12" s="130" t="s">
        <v>1069</v>
      </c>
      <c r="C12" s="132">
        <v>37.22371437587185</v>
      </c>
      <c r="D12" s="133">
        <v>46100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2:19">
      <c r="B13" s="130" t="s">
        <v>1070</v>
      </c>
      <c r="C13" s="132">
        <v>6.277599610741734</v>
      </c>
      <c r="D13" s="133">
        <v>43824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2:19">
      <c r="B14" s="130" t="s">
        <v>1071</v>
      </c>
      <c r="C14" s="132">
        <v>101.20422566775852</v>
      </c>
      <c r="D14" s="133">
        <v>44246</v>
      </c>
    </row>
    <row r="15" spans="2:19">
      <c r="B15" s="130" t="s">
        <v>1072</v>
      </c>
      <c r="C15" s="132">
        <v>73.135000000000005</v>
      </c>
      <c r="D15" s="133">
        <v>43800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2:19">
      <c r="B16" s="130" t="s">
        <v>1073</v>
      </c>
      <c r="C16" s="132">
        <v>39.92466123608019</v>
      </c>
      <c r="D16" s="133">
        <v>44739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2:4">
      <c r="B17" s="130" t="s">
        <v>1068</v>
      </c>
      <c r="C17" s="132">
        <v>173.82937814603395</v>
      </c>
      <c r="D17" s="133">
        <v>44255</v>
      </c>
    </row>
    <row r="18" spans="2:4">
      <c r="B18" s="130"/>
      <c r="C18" s="103"/>
      <c r="D18" s="103"/>
    </row>
    <row r="19" spans="2:4">
      <c r="B19" s="131" t="s">
        <v>1067</v>
      </c>
      <c r="C19" s="134">
        <f>SUM(C20:C21)</f>
        <v>366.29398595199996</v>
      </c>
      <c r="D19" s="103"/>
    </row>
    <row r="20" spans="2:4">
      <c r="B20" s="130" t="s">
        <v>1065</v>
      </c>
      <c r="C20" s="132">
        <v>211.11955231499996</v>
      </c>
      <c r="D20" s="133">
        <v>45485</v>
      </c>
    </row>
    <row r="21" spans="2:4">
      <c r="B21" s="130" t="s">
        <v>1016</v>
      </c>
      <c r="C21" s="132">
        <v>155.17443363699996</v>
      </c>
      <c r="D21" s="133">
        <v>45710</v>
      </c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</sheetData>
  <sheetProtection sheet="1" objects="1" scenarios="1"/>
  <mergeCells count="1">
    <mergeCell ref="B6:D6"/>
  </mergeCells>
  <phoneticPr fontId="3" type="noConversion"/>
  <conditionalFormatting sqref="B10:B11">
    <cfRule type="cellIs" dxfId="3" priority="5" operator="equal">
      <formula>"NR3"</formula>
    </cfRule>
  </conditionalFormatting>
  <conditionalFormatting sqref="B18">
    <cfRule type="cellIs" dxfId="2" priority="4" operator="equal">
      <formula>"NR3"</formula>
    </cfRule>
  </conditionalFormatting>
  <conditionalFormatting sqref="B20:B21">
    <cfRule type="cellIs" dxfId="1" priority="3" operator="equal">
      <formula>"NR3"</formula>
    </cfRule>
  </conditionalFormatting>
  <conditionalFormatting sqref="B12:B17">
    <cfRule type="cellIs" dxfId="0" priority="2" operator="equal">
      <formula>"NR3"</formula>
    </cfRule>
  </conditionalFormatting>
  <dataValidations count="1">
    <dataValidation allowBlank="1" showInputMessage="1" showErrorMessage="1" sqref="F28:XFD29 C5:C17 A18:D1048576 A1:B17 D1:D17 E30:XFD1048576 E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255</v>
      </c>
    </row>
    <row r="2" spans="2:18">
      <c r="B2" s="58" t="s">
        <v>183</v>
      </c>
      <c r="C2" s="80" t="s">
        <v>256</v>
      </c>
    </row>
    <row r="3" spans="2:18">
      <c r="B3" s="58" t="s">
        <v>185</v>
      </c>
      <c r="C3" s="80" t="s">
        <v>257</v>
      </c>
    </row>
    <row r="4" spans="2:18">
      <c r="B4" s="58" t="s">
        <v>186</v>
      </c>
      <c r="C4" s="80">
        <v>9453</v>
      </c>
    </row>
    <row r="6" spans="2:18" ht="26.25" customHeight="1">
      <c r="B6" s="160" t="s">
        <v>224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3" t="s">
        <v>120</v>
      </c>
      <c r="C7" s="31" t="s">
        <v>45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222</v>
      </c>
      <c r="L7" s="31" t="s">
        <v>244</v>
      </c>
      <c r="M7" s="31" t="s">
        <v>223</v>
      </c>
      <c r="N7" s="31" t="s">
        <v>58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246</v>
      </c>
      <c r="M8" s="33" t="s">
        <v>242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90" zoomScaleNormal="90" workbookViewId="0">
      <selection activeCell="J16" sqref="J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8" t="s">
        <v>184</v>
      </c>
      <c r="C1" s="80" t="s" vm="1">
        <v>255</v>
      </c>
    </row>
    <row r="2" spans="2:14">
      <c r="B2" s="58" t="s">
        <v>183</v>
      </c>
      <c r="C2" s="80" t="s">
        <v>256</v>
      </c>
    </row>
    <row r="3" spans="2:14">
      <c r="B3" s="58" t="s">
        <v>185</v>
      </c>
      <c r="C3" s="80" t="s">
        <v>257</v>
      </c>
    </row>
    <row r="4" spans="2:14">
      <c r="B4" s="58" t="s">
        <v>186</v>
      </c>
      <c r="C4" s="80">
        <v>9453</v>
      </c>
    </row>
    <row r="6" spans="2:14" ht="26.25" customHeight="1">
      <c r="B6" s="149" t="s">
        <v>213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</row>
    <row r="7" spans="2:14" s="3" customFormat="1" ht="63">
      <c r="B7" s="13" t="s">
        <v>119</v>
      </c>
      <c r="C7" s="14" t="s">
        <v>45</v>
      </c>
      <c r="D7" s="14" t="s">
        <v>121</v>
      </c>
      <c r="E7" s="14" t="s">
        <v>15</v>
      </c>
      <c r="F7" s="14" t="s">
        <v>65</v>
      </c>
      <c r="G7" s="14" t="s">
        <v>104</v>
      </c>
      <c r="H7" s="14" t="s">
        <v>17</v>
      </c>
      <c r="I7" s="14" t="s">
        <v>19</v>
      </c>
      <c r="J7" s="14" t="s">
        <v>61</v>
      </c>
      <c r="K7" s="14" t="s">
        <v>187</v>
      </c>
      <c r="L7" s="14" t="s">
        <v>188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242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19" t="s">
        <v>44</v>
      </c>
      <c r="C10" s="120"/>
      <c r="D10" s="120"/>
      <c r="E10" s="120"/>
      <c r="F10" s="120"/>
      <c r="G10" s="120"/>
      <c r="H10" s="120"/>
      <c r="I10" s="120"/>
      <c r="J10" s="121">
        <f>J11</f>
        <v>7543.0407999999998</v>
      </c>
      <c r="K10" s="122">
        <v>1</v>
      </c>
      <c r="L10" s="122">
        <f>J10/'סכום נכסי הקרן'!$C$42</f>
        <v>8.2223838593381823E-2</v>
      </c>
      <c r="M10" s="137"/>
      <c r="N10" s="137"/>
    </row>
    <row r="11" spans="2:14" s="102" customFormat="1">
      <c r="B11" s="123" t="s">
        <v>236</v>
      </c>
      <c r="C11" s="120"/>
      <c r="D11" s="120"/>
      <c r="E11" s="120"/>
      <c r="F11" s="120"/>
      <c r="G11" s="120"/>
      <c r="H11" s="120"/>
      <c r="I11" s="120"/>
      <c r="J11" s="121">
        <f>J12+J15</f>
        <v>7543.0407999999998</v>
      </c>
      <c r="K11" s="122">
        <v>1</v>
      </c>
      <c r="L11" s="122">
        <f>J11/'סכום נכסי הקרן'!$C$42</f>
        <v>8.2223838593381823E-2</v>
      </c>
      <c r="M11" s="138"/>
      <c r="N11" s="138"/>
    </row>
    <row r="12" spans="2:14">
      <c r="B12" s="104" t="s">
        <v>42</v>
      </c>
      <c r="C12" s="84"/>
      <c r="D12" s="84"/>
      <c r="E12" s="84"/>
      <c r="F12" s="84"/>
      <c r="G12" s="84"/>
      <c r="H12" s="84"/>
      <c r="I12" s="84"/>
      <c r="J12" s="93">
        <f>J13</f>
        <v>7516.44</v>
      </c>
      <c r="K12" s="94">
        <v>0.99648722739763018</v>
      </c>
      <c r="L12" s="94">
        <f>J12/'סכום נכסי הקרן'!$C$42</f>
        <v>8.1933873320271425E-2</v>
      </c>
      <c r="M12" s="139"/>
      <c r="N12" s="139"/>
    </row>
    <row r="13" spans="2:14">
      <c r="B13" s="89" t="s">
        <v>1049</v>
      </c>
      <c r="C13" s="86" t="s">
        <v>1050</v>
      </c>
      <c r="D13" s="99">
        <v>10</v>
      </c>
      <c r="E13" s="86" t="s">
        <v>314</v>
      </c>
      <c r="F13" s="86" t="s">
        <v>315</v>
      </c>
      <c r="G13" s="99" t="s">
        <v>169</v>
      </c>
      <c r="H13" s="100">
        <v>0</v>
      </c>
      <c r="I13" s="100">
        <v>0</v>
      </c>
      <c r="J13" s="96">
        <v>7516.44</v>
      </c>
      <c r="K13" s="97">
        <v>0.99648722739763018</v>
      </c>
      <c r="L13" s="97">
        <f>J13/'סכום נכסי הקרן'!$C$42</f>
        <v>8.1933873320271425E-2</v>
      </c>
      <c r="M13" s="139"/>
      <c r="N13" s="139"/>
    </row>
    <row r="14" spans="2:14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  <c r="M14" s="139"/>
      <c r="N14" s="139"/>
    </row>
    <row r="15" spans="2:14">
      <c r="B15" s="104" t="s">
        <v>43</v>
      </c>
      <c r="C15" s="84"/>
      <c r="D15" s="84"/>
      <c r="E15" s="84"/>
      <c r="F15" s="84"/>
      <c r="G15" s="84"/>
      <c r="H15" s="84"/>
      <c r="I15" s="84"/>
      <c r="J15" s="93">
        <f>SUM(J16:J21)</f>
        <v>26.60080000000001</v>
      </c>
      <c r="K15" s="94">
        <v>3.512772602369851E-3</v>
      </c>
      <c r="L15" s="94">
        <f>J15/'סכום נכסי הקרן'!$C$42</f>
        <v>2.8996527311039231E-4</v>
      </c>
      <c r="M15" s="139"/>
      <c r="N15" s="139"/>
    </row>
    <row r="16" spans="2:14">
      <c r="B16" s="89" t="s">
        <v>1049</v>
      </c>
      <c r="C16" s="86" t="s">
        <v>1051</v>
      </c>
      <c r="D16" s="99">
        <v>10</v>
      </c>
      <c r="E16" s="86" t="s">
        <v>314</v>
      </c>
      <c r="F16" s="86" t="s">
        <v>315</v>
      </c>
      <c r="G16" s="99" t="s">
        <v>172</v>
      </c>
      <c r="H16" s="100">
        <v>0</v>
      </c>
      <c r="I16" s="100">
        <v>0</v>
      </c>
      <c r="J16" s="96">
        <v>48.936160000000001</v>
      </c>
      <c r="K16" s="97">
        <v>6.4888975248120597E-3</v>
      </c>
      <c r="L16" s="97">
        <f>J16/'סכום נכסי הקרן'!$C$42</f>
        <v>5.3343459592846267E-4</v>
      </c>
      <c r="M16" s="139"/>
      <c r="N16" s="139"/>
    </row>
    <row r="17" spans="2:14">
      <c r="B17" s="89" t="s">
        <v>1049</v>
      </c>
      <c r="C17" s="86" t="s">
        <v>1052</v>
      </c>
      <c r="D17" s="99">
        <v>10</v>
      </c>
      <c r="E17" s="86" t="s">
        <v>314</v>
      </c>
      <c r="F17" s="86" t="s">
        <v>315</v>
      </c>
      <c r="G17" s="99" t="s">
        <v>170</v>
      </c>
      <c r="H17" s="100">
        <v>0</v>
      </c>
      <c r="I17" s="100">
        <v>0</v>
      </c>
      <c r="J17" s="96">
        <v>-28.361619999999995</v>
      </c>
      <c r="K17" s="97">
        <v>-3.760729199382628E-3</v>
      </c>
      <c r="L17" s="97">
        <f>J17/'סכום נכסי הקרן'!$C$42</f>
        <v>-3.0915930683111638E-4</v>
      </c>
      <c r="M17" s="139"/>
      <c r="N17" s="139"/>
    </row>
    <row r="18" spans="2:14">
      <c r="B18" s="89" t="s">
        <v>1049</v>
      </c>
      <c r="C18" s="86" t="s">
        <v>1053</v>
      </c>
      <c r="D18" s="99">
        <v>10</v>
      </c>
      <c r="E18" s="86" t="s">
        <v>314</v>
      </c>
      <c r="F18" s="86" t="s">
        <v>315</v>
      </c>
      <c r="G18" s="99" t="s">
        <v>177</v>
      </c>
      <c r="H18" s="100">
        <v>0</v>
      </c>
      <c r="I18" s="100">
        <v>0</v>
      </c>
      <c r="J18" s="96">
        <v>50.16</v>
      </c>
      <c r="K18" s="97">
        <v>6.6511074986039921E-3</v>
      </c>
      <c r="L18" s="97">
        <f>J18/'סכום נכסי הקרן'!$C$42</f>
        <v>5.4677521349798773E-4</v>
      </c>
      <c r="M18" s="139"/>
      <c r="N18" s="139"/>
    </row>
    <row r="19" spans="2:14">
      <c r="B19" s="89" t="s">
        <v>1049</v>
      </c>
      <c r="C19" s="86" t="s">
        <v>1054</v>
      </c>
      <c r="D19" s="99">
        <v>10</v>
      </c>
      <c r="E19" s="86" t="s">
        <v>314</v>
      </c>
      <c r="F19" s="86" t="s">
        <v>315</v>
      </c>
      <c r="G19" s="99" t="s">
        <v>171</v>
      </c>
      <c r="H19" s="100">
        <v>0</v>
      </c>
      <c r="I19" s="100">
        <v>0</v>
      </c>
      <c r="J19" s="96">
        <v>0.18965999999999997</v>
      </c>
      <c r="K19" s="97">
        <v>2.5148771471971955E-5</v>
      </c>
      <c r="L19" s="97">
        <f>J19/'סכום נכסי הקרן'!$C$42</f>
        <v>2.0674120213721759E-6</v>
      </c>
      <c r="M19" s="139"/>
      <c r="N19" s="139"/>
    </row>
    <row r="20" spans="2:14">
      <c r="B20" s="89" t="s">
        <v>1049</v>
      </c>
      <c r="C20" s="86" t="s">
        <v>1055</v>
      </c>
      <c r="D20" s="99">
        <v>10</v>
      </c>
      <c r="E20" s="86" t="s">
        <v>314</v>
      </c>
      <c r="F20" s="86" t="s">
        <v>315</v>
      </c>
      <c r="G20" s="99" t="s">
        <v>168</v>
      </c>
      <c r="H20" s="100">
        <v>0</v>
      </c>
      <c r="I20" s="100">
        <v>0</v>
      </c>
      <c r="J20" s="96">
        <v>-42.2</v>
      </c>
      <c r="K20" s="97">
        <v>-5.6509591823783543E-3</v>
      </c>
      <c r="L20" s="97">
        <f>J20/'סכום נכסי הקרן'!$C$42</f>
        <v>-4.6000626015979036E-4</v>
      </c>
      <c r="M20" s="139"/>
      <c r="N20" s="139"/>
    </row>
    <row r="21" spans="2:14">
      <c r="B21" s="89" t="s">
        <v>1049</v>
      </c>
      <c r="C21" s="86" t="s">
        <v>1056</v>
      </c>
      <c r="D21" s="99">
        <v>10</v>
      </c>
      <c r="E21" s="86" t="s">
        <v>314</v>
      </c>
      <c r="F21" s="86" t="s">
        <v>315</v>
      </c>
      <c r="G21" s="99" t="s">
        <v>178</v>
      </c>
      <c r="H21" s="100">
        <v>0</v>
      </c>
      <c r="I21" s="100">
        <v>0</v>
      </c>
      <c r="J21" s="96">
        <v>-2.1233999999999997</v>
      </c>
      <c r="K21" s="97">
        <v>-2.8156122188961958E-4</v>
      </c>
      <c r="L21" s="97">
        <f>J21/'סכום נכסי הקרן'!$C$42</f>
        <v>-2.3146381346523666E-5</v>
      </c>
      <c r="M21" s="139"/>
      <c r="N21" s="139"/>
    </row>
    <row r="22" spans="2:14">
      <c r="B22" s="85"/>
      <c r="C22" s="86"/>
      <c r="D22" s="86"/>
      <c r="E22" s="86"/>
      <c r="F22" s="86"/>
      <c r="G22" s="86"/>
      <c r="H22" s="86"/>
      <c r="I22" s="86"/>
      <c r="J22" s="86"/>
      <c r="K22" s="97"/>
      <c r="L22" s="86"/>
      <c r="M22" s="139"/>
      <c r="N22" s="139"/>
    </row>
    <row r="23" spans="2:1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4">
      <c r="B25" s="101" t="s">
        <v>254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4">
      <c r="B26" s="116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255</v>
      </c>
    </row>
    <row r="2" spans="2:18">
      <c r="B2" s="58" t="s">
        <v>183</v>
      </c>
      <c r="C2" s="80" t="s">
        <v>256</v>
      </c>
    </row>
    <row r="3" spans="2:18">
      <c r="B3" s="58" t="s">
        <v>185</v>
      </c>
      <c r="C3" s="80" t="s">
        <v>257</v>
      </c>
    </row>
    <row r="4" spans="2:18">
      <c r="B4" s="58" t="s">
        <v>186</v>
      </c>
      <c r="C4" s="80">
        <v>9453</v>
      </c>
    </row>
    <row r="6" spans="2:18" ht="26.25" customHeight="1">
      <c r="B6" s="160" t="s">
        <v>225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3" t="s">
        <v>120</v>
      </c>
      <c r="C7" s="31" t="s">
        <v>45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222</v>
      </c>
      <c r="L7" s="31" t="s">
        <v>239</v>
      </c>
      <c r="M7" s="31" t="s">
        <v>223</v>
      </c>
      <c r="N7" s="31" t="s">
        <v>58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246</v>
      </c>
      <c r="M8" s="33" t="s">
        <v>242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184</v>
      </c>
      <c r="C1" s="80" t="s" vm="1">
        <v>255</v>
      </c>
    </row>
    <row r="2" spans="2:18">
      <c r="B2" s="58" t="s">
        <v>183</v>
      </c>
      <c r="C2" s="80" t="s">
        <v>256</v>
      </c>
    </row>
    <row r="3" spans="2:18">
      <c r="B3" s="58" t="s">
        <v>185</v>
      </c>
      <c r="C3" s="80" t="s">
        <v>257</v>
      </c>
    </row>
    <row r="4" spans="2:18">
      <c r="B4" s="58" t="s">
        <v>186</v>
      </c>
      <c r="C4" s="80">
        <v>9453</v>
      </c>
    </row>
    <row r="6" spans="2:18" ht="26.25" customHeight="1">
      <c r="B6" s="160" t="s">
        <v>227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3" t="s">
        <v>120</v>
      </c>
      <c r="C7" s="31" t="s">
        <v>45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222</v>
      </c>
      <c r="L7" s="31" t="s">
        <v>239</v>
      </c>
      <c r="M7" s="31" t="s">
        <v>223</v>
      </c>
      <c r="N7" s="31" t="s">
        <v>58</v>
      </c>
      <c r="O7" s="31" t="s">
        <v>187</v>
      </c>
      <c r="P7" s="32" t="s">
        <v>189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246</v>
      </c>
      <c r="M8" s="33" t="s">
        <v>242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184</v>
      </c>
      <c r="C1" s="80" t="s" vm="1">
        <v>255</v>
      </c>
    </row>
    <row r="2" spans="2:53">
      <c r="B2" s="58" t="s">
        <v>183</v>
      </c>
      <c r="C2" s="80" t="s">
        <v>256</v>
      </c>
    </row>
    <row r="3" spans="2:53">
      <c r="B3" s="58" t="s">
        <v>185</v>
      </c>
      <c r="C3" s="80" t="s">
        <v>257</v>
      </c>
    </row>
    <row r="4" spans="2:53">
      <c r="B4" s="58" t="s">
        <v>186</v>
      </c>
      <c r="C4" s="80">
        <v>9453</v>
      </c>
    </row>
    <row r="6" spans="2:53" ht="21.75" customHeight="1">
      <c r="B6" s="151" t="s">
        <v>214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</row>
    <row r="7" spans="2:53" ht="27.75" customHeight="1">
      <c r="B7" s="154" t="s">
        <v>89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6"/>
      <c r="AU7" s="3"/>
      <c r="AV7" s="3"/>
    </row>
    <row r="8" spans="2:53" s="3" customFormat="1" ht="66" customHeight="1">
      <c r="B8" s="23" t="s">
        <v>119</v>
      </c>
      <c r="C8" s="31" t="s">
        <v>45</v>
      </c>
      <c r="D8" s="31" t="s">
        <v>124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239</v>
      </c>
      <c r="M8" s="31" t="s">
        <v>238</v>
      </c>
      <c r="N8" s="31" t="s">
        <v>253</v>
      </c>
      <c r="O8" s="31" t="s">
        <v>61</v>
      </c>
      <c r="P8" s="31" t="s">
        <v>241</v>
      </c>
      <c r="Q8" s="31" t="s">
        <v>187</v>
      </c>
      <c r="R8" s="74" t="s">
        <v>189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246</v>
      </c>
      <c r="M9" s="33"/>
      <c r="N9" s="17" t="s">
        <v>242</v>
      </c>
      <c r="O9" s="33" t="s">
        <v>247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117</v>
      </c>
      <c r="R10" s="21" t="s">
        <v>118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7" customFormat="1" ht="18" customHeight="1">
      <c r="B11" s="81" t="s">
        <v>27</v>
      </c>
      <c r="C11" s="82"/>
      <c r="D11" s="82"/>
      <c r="E11" s="82"/>
      <c r="F11" s="82"/>
      <c r="G11" s="82"/>
      <c r="H11" s="90">
        <v>4.9497915835805175</v>
      </c>
      <c r="I11" s="82"/>
      <c r="J11" s="82"/>
      <c r="K11" s="91">
        <v>5.9512632615909399E-3</v>
      </c>
      <c r="L11" s="90"/>
      <c r="M11" s="92"/>
      <c r="N11" s="82"/>
      <c r="O11" s="90">
        <v>11846.21349</v>
      </c>
      <c r="P11" s="82"/>
      <c r="Q11" s="91">
        <v>1</v>
      </c>
      <c r="R11" s="91">
        <f>O11/'סכום נכסי הקרן'!$C$42</f>
        <v>0.12913109868695161</v>
      </c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U11" s="139"/>
      <c r="AV11" s="139"/>
      <c r="AW11" s="141"/>
      <c r="BA11" s="139"/>
    </row>
    <row r="12" spans="2:53" s="139" customFormat="1" ht="22.5" customHeight="1">
      <c r="B12" s="83" t="s">
        <v>236</v>
      </c>
      <c r="C12" s="84"/>
      <c r="D12" s="84"/>
      <c r="E12" s="84"/>
      <c r="F12" s="84"/>
      <c r="G12" s="84"/>
      <c r="H12" s="93">
        <v>4.9497915835805193</v>
      </c>
      <c r="I12" s="84"/>
      <c r="J12" s="84"/>
      <c r="K12" s="94">
        <v>5.9512632615909408E-3</v>
      </c>
      <c r="L12" s="93"/>
      <c r="M12" s="95"/>
      <c r="N12" s="84"/>
      <c r="O12" s="93">
        <v>11846.213489999998</v>
      </c>
      <c r="P12" s="84"/>
      <c r="Q12" s="94">
        <v>0.99999999999999989</v>
      </c>
      <c r="R12" s="94">
        <f>O12/'סכום נכסי הקרן'!$C$42</f>
        <v>0.12913109868695158</v>
      </c>
      <c r="AW12" s="137"/>
    </row>
    <row r="13" spans="2:53" s="138" customFormat="1">
      <c r="B13" s="124" t="s">
        <v>25</v>
      </c>
      <c r="C13" s="120"/>
      <c r="D13" s="120"/>
      <c r="E13" s="120"/>
      <c r="F13" s="120"/>
      <c r="G13" s="120"/>
      <c r="H13" s="121">
        <v>4.6066508319712192</v>
      </c>
      <c r="I13" s="120"/>
      <c r="J13" s="120"/>
      <c r="K13" s="122">
        <v>-3.5122604923795669E-3</v>
      </c>
      <c r="L13" s="121"/>
      <c r="M13" s="125"/>
      <c r="N13" s="120"/>
      <c r="O13" s="121">
        <v>4633.2414099999996</v>
      </c>
      <c r="P13" s="120"/>
      <c r="Q13" s="122">
        <v>0.39111581214631641</v>
      </c>
      <c r="R13" s="122">
        <f>O13/'סכום נכסי הקרן'!$C$42</f>
        <v>5.0505214536293211E-2</v>
      </c>
    </row>
    <row r="14" spans="2:53" s="139" customFormat="1">
      <c r="B14" s="87" t="s">
        <v>24</v>
      </c>
      <c r="C14" s="84"/>
      <c r="D14" s="84"/>
      <c r="E14" s="84"/>
      <c r="F14" s="84"/>
      <c r="G14" s="84"/>
      <c r="H14" s="93">
        <v>4.6066508319712192</v>
      </c>
      <c r="I14" s="84"/>
      <c r="J14" s="84"/>
      <c r="K14" s="94">
        <v>-3.5122604923795669E-3</v>
      </c>
      <c r="L14" s="93"/>
      <c r="M14" s="95"/>
      <c r="N14" s="84"/>
      <c r="O14" s="93">
        <v>4633.2414099999996</v>
      </c>
      <c r="P14" s="84"/>
      <c r="Q14" s="94">
        <v>0.39111581214631641</v>
      </c>
      <c r="R14" s="94">
        <f>O14/'סכום נכסי הקרן'!$C$42</f>
        <v>5.0505214536293211E-2</v>
      </c>
    </row>
    <row r="15" spans="2:53" s="139" customFormat="1">
      <c r="B15" s="88" t="s">
        <v>258</v>
      </c>
      <c r="C15" s="86" t="s">
        <v>259</v>
      </c>
      <c r="D15" s="99" t="s">
        <v>125</v>
      </c>
      <c r="E15" s="86" t="s">
        <v>260</v>
      </c>
      <c r="F15" s="86"/>
      <c r="G15" s="86"/>
      <c r="H15" s="96">
        <v>2.8800000000000003</v>
      </c>
      <c r="I15" s="99" t="s">
        <v>169</v>
      </c>
      <c r="J15" s="100">
        <v>0.04</v>
      </c>
      <c r="K15" s="97">
        <v>-5.6000000000000008E-3</v>
      </c>
      <c r="L15" s="96">
        <v>21343.999999999996</v>
      </c>
      <c r="M15" s="98">
        <v>153.91</v>
      </c>
      <c r="N15" s="86"/>
      <c r="O15" s="96">
        <v>32.850559999999987</v>
      </c>
      <c r="P15" s="97">
        <v>1.3727981058679206E-6</v>
      </c>
      <c r="Q15" s="97">
        <v>2.7730852586550832E-3</v>
      </c>
      <c r="R15" s="97">
        <f>O15/'סכום נכסי הקרן'!$C$42</f>
        <v>3.5809154620272031E-4</v>
      </c>
    </row>
    <row r="16" spans="2:53" s="139" customFormat="1" ht="20.25">
      <c r="B16" s="88" t="s">
        <v>261</v>
      </c>
      <c r="C16" s="86" t="s">
        <v>262</v>
      </c>
      <c r="D16" s="99" t="s">
        <v>125</v>
      </c>
      <c r="E16" s="86" t="s">
        <v>260</v>
      </c>
      <c r="F16" s="86"/>
      <c r="G16" s="86"/>
      <c r="H16" s="96">
        <v>5.44</v>
      </c>
      <c r="I16" s="99" t="s">
        <v>169</v>
      </c>
      <c r="J16" s="100">
        <v>0.04</v>
      </c>
      <c r="K16" s="97">
        <v>-1E-4</v>
      </c>
      <c r="L16" s="96">
        <v>286629.99999999994</v>
      </c>
      <c r="M16" s="98">
        <v>158.29</v>
      </c>
      <c r="N16" s="86"/>
      <c r="O16" s="96">
        <v>453.70661999999993</v>
      </c>
      <c r="P16" s="97">
        <v>2.7111429175162926E-5</v>
      </c>
      <c r="Q16" s="97">
        <v>3.8299716646420151E-2</v>
      </c>
      <c r="R16" s="97">
        <f>O16/'סכום נכסי הקרן'!$C$42</f>
        <v>4.9456844899511635E-3</v>
      </c>
      <c r="AU16" s="137"/>
    </row>
    <row r="17" spans="2:48" s="139" customFormat="1" ht="20.25">
      <c r="B17" s="88" t="s">
        <v>263</v>
      </c>
      <c r="C17" s="86" t="s">
        <v>264</v>
      </c>
      <c r="D17" s="99" t="s">
        <v>125</v>
      </c>
      <c r="E17" s="86" t="s">
        <v>260</v>
      </c>
      <c r="F17" s="86"/>
      <c r="G17" s="86"/>
      <c r="H17" s="96">
        <v>8.6699999999999982</v>
      </c>
      <c r="I17" s="99" t="s">
        <v>169</v>
      </c>
      <c r="J17" s="100">
        <v>7.4999999999999997E-3</v>
      </c>
      <c r="K17" s="97">
        <v>4.5999999999999999E-3</v>
      </c>
      <c r="L17" s="96">
        <v>48455.999999999993</v>
      </c>
      <c r="M17" s="98">
        <v>103.7</v>
      </c>
      <c r="N17" s="86"/>
      <c r="O17" s="96">
        <v>50.248870000000004</v>
      </c>
      <c r="P17" s="97">
        <v>5.669161998035635E-6</v>
      </c>
      <c r="Q17" s="97">
        <v>4.2417663705299306E-3</v>
      </c>
      <c r="R17" s="97">
        <f>O17/'סכום נכסי הקרן'!$C$42</f>
        <v>5.4774395179989297E-4</v>
      </c>
      <c r="AV17" s="137"/>
    </row>
    <row r="18" spans="2:48" s="139" customFormat="1">
      <c r="B18" s="88" t="s">
        <v>265</v>
      </c>
      <c r="C18" s="86" t="s">
        <v>266</v>
      </c>
      <c r="D18" s="99" t="s">
        <v>125</v>
      </c>
      <c r="E18" s="86" t="s">
        <v>260</v>
      </c>
      <c r="F18" s="86"/>
      <c r="G18" s="86"/>
      <c r="H18" s="96">
        <v>14.049999999999999</v>
      </c>
      <c r="I18" s="99" t="s">
        <v>169</v>
      </c>
      <c r="J18" s="100">
        <v>0.04</v>
      </c>
      <c r="K18" s="97">
        <v>1.0800000000000001E-2</v>
      </c>
      <c r="L18" s="96">
        <v>254676.99999999997</v>
      </c>
      <c r="M18" s="98">
        <v>175.58</v>
      </c>
      <c r="N18" s="86"/>
      <c r="O18" s="96">
        <v>447.1618499999999</v>
      </c>
      <c r="P18" s="97">
        <v>1.5699866406544406E-5</v>
      </c>
      <c r="Q18" s="97">
        <v>3.7747238843658548E-2</v>
      </c>
      <c r="R18" s="97">
        <f>O18/'סכום נכסי הקרן'!$C$42</f>
        <v>4.8743424242804053E-3</v>
      </c>
      <c r="AU18" s="141"/>
    </row>
    <row r="19" spans="2:48" s="139" customFormat="1">
      <c r="B19" s="88" t="s">
        <v>267</v>
      </c>
      <c r="C19" s="86" t="s">
        <v>268</v>
      </c>
      <c r="D19" s="99" t="s">
        <v>125</v>
      </c>
      <c r="E19" s="86" t="s">
        <v>260</v>
      </c>
      <c r="F19" s="86"/>
      <c r="G19" s="86"/>
      <c r="H19" s="96">
        <v>17.899999999999999</v>
      </c>
      <c r="I19" s="99" t="s">
        <v>169</v>
      </c>
      <c r="J19" s="100">
        <v>2.75E-2</v>
      </c>
      <c r="K19" s="97">
        <v>1.3299999999999999E-2</v>
      </c>
      <c r="L19" s="96">
        <v>187309.99999999997</v>
      </c>
      <c r="M19" s="98">
        <v>139.80000000000001</v>
      </c>
      <c r="N19" s="86"/>
      <c r="O19" s="96">
        <v>261.85937999999999</v>
      </c>
      <c r="P19" s="97">
        <v>1.0597413859873909E-5</v>
      </c>
      <c r="Q19" s="97">
        <v>2.2104901302095307E-2</v>
      </c>
      <c r="R19" s="97">
        <f>O19/'סכום נכסי הקרן'!$C$42</f>
        <v>2.854430191506194E-3</v>
      </c>
      <c r="AV19" s="141"/>
    </row>
    <row r="20" spans="2:48" s="139" customFormat="1">
      <c r="B20" s="88" t="s">
        <v>269</v>
      </c>
      <c r="C20" s="86" t="s">
        <v>270</v>
      </c>
      <c r="D20" s="99" t="s">
        <v>125</v>
      </c>
      <c r="E20" s="86" t="s">
        <v>260</v>
      </c>
      <c r="F20" s="86"/>
      <c r="G20" s="86"/>
      <c r="H20" s="96">
        <v>5.0200000000000005</v>
      </c>
      <c r="I20" s="99" t="s">
        <v>169</v>
      </c>
      <c r="J20" s="100">
        <v>1.7500000000000002E-2</v>
      </c>
      <c r="K20" s="97">
        <v>-1.7000000000000001E-3</v>
      </c>
      <c r="L20" s="96">
        <v>142428.99999999997</v>
      </c>
      <c r="M20" s="98">
        <v>113.42</v>
      </c>
      <c r="N20" s="86"/>
      <c r="O20" s="96">
        <v>161.54296999999997</v>
      </c>
      <c r="P20" s="97">
        <v>9.9454091451203381E-6</v>
      </c>
      <c r="Q20" s="97">
        <v>1.363667556188876E-2</v>
      </c>
      <c r="R20" s="97">
        <f>O20/'סכום נכסי הקרן'!$C$42</f>
        <v>1.7609188977441988E-3</v>
      </c>
    </row>
    <row r="21" spans="2:48" s="139" customFormat="1">
      <c r="B21" s="88" t="s">
        <v>271</v>
      </c>
      <c r="C21" s="86" t="s">
        <v>272</v>
      </c>
      <c r="D21" s="99" t="s">
        <v>125</v>
      </c>
      <c r="E21" s="86" t="s">
        <v>260</v>
      </c>
      <c r="F21" s="86"/>
      <c r="G21" s="86"/>
      <c r="H21" s="96">
        <v>1.3099999999999998</v>
      </c>
      <c r="I21" s="99" t="s">
        <v>169</v>
      </c>
      <c r="J21" s="100">
        <v>0.03</v>
      </c>
      <c r="K21" s="97">
        <v>-8.9000000000000017E-3</v>
      </c>
      <c r="L21" s="96">
        <v>1386319.9999999998</v>
      </c>
      <c r="M21" s="98">
        <v>118.19</v>
      </c>
      <c r="N21" s="86"/>
      <c r="O21" s="96">
        <v>1638.4916499999997</v>
      </c>
      <c r="P21" s="97">
        <v>9.043030518923391E-5</v>
      </c>
      <c r="Q21" s="97">
        <v>0.13831353380412525</v>
      </c>
      <c r="R21" s="97">
        <f>O21/'סכום נכסי הקרן'!$C$42</f>
        <v>1.7860578583401517E-2</v>
      </c>
    </row>
    <row r="22" spans="2:48" s="139" customFormat="1">
      <c r="B22" s="88" t="s">
        <v>273</v>
      </c>
      <c r="C22" s="86" t="s">
        <v>274</v>
      </c>
      <c r="D22" s="99" t="s">
        <v>125</v>
      </c>
      <c r="E22" s="86" t="s">
        <v>260</v>
      </c>
      <c r="F22" s="86"/>
      <c r="G22" s="86"/>
      <c r="H22" s="96">
        <v>2.339999999999999</v>
      </c>
      <c r="I22" s="99" t="s">
        <v>169</v>
      </c>
      <c r="J22" s="100">
        <v>1E-3</v>
      </c>
      <c r="K22" s="97">
        <v>-6.9999999999999984E-3</v>
      </c>
      <c r="L22" s="96">
        <v>1325486.9999999998</v>
      </c>
      <c r="M22" s="98">
        <v>102.86</v>
      </c>
      <c r="N22" s="86"/>
      <c r="O22" s="96">
        <v>1363.3958500000001</v>
      </c>
      <c r="P22" s="97">
        <v>9.1342990815925204E-5</v>
      </c>
      <c r="Q22" s="97">
        <v>0.11509127799789468</v>
      </c>
      <c r="R22" s="97">
        <f>O22/'סכום נכסי הקרן'!$C$42</f>
        <v>1.4861863177153519E-2</v>
      </c>
    </row>
    <row r="23" spans="2:48" s="139" customFormat="1">
      <c r="B23" s="88" t="s">
        <v>275</v>
      </c>
      <c r="C23" s="86" t="s">
        <v>276</v>
      </c>
      <c r="D23" s="99" t="s">
        <v>125</v>
      </c>
      <c r="E23" s="86" t="s">
        <v>260</v>
      </c>
      <c r="F23" s="86"/>
      <c r="G23" s="86"/>
      <c r="H23" s="96">
        <v>7.14</v>
      </c>
      <c r="I23" s="99" t="s">
        <v>169</v>
      </c>
      <c r="J23" s="100">
        <v>7.4999999999999997E-3</v>
      </c>
      <c r="K23" s="97">
        <v>2.2000000000000001E-3</v>
      </c>
      <c r="L23" s="96">
        <v>99999.999999999985</v>
      </c>
      <c r="M23" s="98">
        <v>104.89</v>
      </c>
      <c r="N23" s="86"/>
      <c r="O23" s="96">
        <v>104.88999999999999</v>
      </c>
      <c r="P23" s="97">
        <v>7.1750237995539421E-6</v>
      </c>
      <c r="Q23" s="97">
        <v>8.8543060690694994E-3</v>
      </c>
      <c r="R23" s="97">
        <f>O23/'סכום נכסי הקרן'!$C$42</f>
        <v>1.1433662708094882E-3</v>
      </c>
    </row>
    <row r="24" spans="2:48" s="139" customFormat="1">
      <c r="B24" s="88" t="s">
        <v>277</v>
      </c>
      <c r="C24" s="86" t="s">
        <v>278</v>
      </c>
      <c r="D24" s="99" t="s">
        <v>125</v>
      </c>
      <c r="E24" s="86" t="s">
        <v>260</v>
      </c>
      <c r="F24" s="86"/>
      <c r="G24" s="86"/>
      <c r="H24" s="96">
        <v>4.0200000000000005</v>
      </c>
      <c r="I24" s="99" t="s">
        <v>169</v>
      </c>
      <c r="J24" s="100">
        <v>2.75E-2</v>
      </c>
      <c r="K24" s="97">
        <v>-3.5000000000000005E-3</v>
      </c>
      <c r="L24" s="96">
        <v>99559.999999999985</v>
      </c>
      <c r="M24" s="98">
        <v>119.62</v>
      </c>
      <c r="N24" s="86"/>
      <c r="O24" s="96">
        <v>119.09365999999997</v>
      </c>
      <c r="P24" s="97">
        <v>6.0694941226618171E-6</v>
      </c>
      <c r="Q24" s="97">
        <v>1.0053310291979211E-2</v>
      </c>
      <c r="R24" s="97">
        <f>O24/'סכום נכסי הקרן'!$C$42</f>
        <v>1.2981950034441137E-3</v>
      </c>
    </row>
    <row r="25" spans="2:48" s="139" customFormat="1">
      <c r="B25" s="89"/>
      <c r="C25" s="86"/>
      <c r="D25" s="86"/>
      <c r="E25" s="86"/>
      <c r="F25" s="86"/>
      <c r="G25" s="86"/>
      <c r="H25" s="86"/>
      <c r="I25" s="86"/>
      <c r="J25" s="86"/>
      <c r="K25" s="97"/>
      <c r="L25" s="96"/>
      <c r="M25" s="98"/>
      <c r="N25" s="86"/>
      <c r="O25" s="86"/>
      <c r="P25" s="86"/>
      <c r="Q25" s="97"/>
      <c r="R25" s="86"/>
    </row>
    <row r="26" spans="2:48" s="138" customFormat="1">
      <c r="B26" s="124" t="s">
        <v>46</v>
      </c>
      <c r="C26" s="120"/>
      <c r="D26" s="120"/>
      <c r="E26" s="120"/>
      <c r="F26" s="120"/>
      <c r="G26" s="120"/>
      <c r="H26" s="121">
        <v>5.1702075122963747</v>
      </c>
      <c r="I26" s="120"/>
      <c r="J26" s="120"/>
      <c r="K26" s="122">
        <v>1.2030143043060278E-2</v>
      </c>
      <c r="L26" s="121"/>
      <c r="M26" s="125"/>
      <c r="N26" s="120"/>
      <c r="O26" s="121">
        <v>7212.9720799999977</v>
      </c>
      <c r="P26" s="120"/>
      <c r="Q26" s="122">
        <v>0.60888418785368337</v>
      </c>
      <c r="R26" s="122">
        <f>O26/'סכום נכסי הקרן'!$C$42</f>
        <v>7.8625884150658368E-2</v>
      </c>
    </row>
    <row r="27" spans="2:48" s="139" customFormat="1">
      <c r="B27" s="87" t="s">
        <v>23</v>
      </c>
      <c r="C27" s="84"/>
      <c r="D27" s="84"/>
      <c r="E27" s="84"/>
      <c r="F27" s="84"/>
      <c r="G27" s="84"/>
      <c r="H27" s="93">
        <v>5.1702075122963747</v>
      </c>
      <c r="I27" s="84"/>
      <c r="J27" s="84"/>
      <c r="K27" s="94">
        <v>1.2030143043060278E-2</v>
      </c>
      <c r="L27" s="93"/>
      <c r="M27" s="95"/>
      <c r="N27" s="84"/>
      <c r="O27" s="93">
        <v>7212.9720799999977</v>
      </c>
      <c r="P27" s="84"/>
      <c r="Q27" s="94">
        <v>0.60888418785368337</v>
      </c>
      <c r="R27" s="94">
        <f>O27/'סכום נכסי הקרן'!$C$42</f>
        <v>7.8625884150658368E-2</v>
      </c>
    </row>
    <row r="28" spans="2:48" s="139" customFormat="1">
      <c r="B28" s="88" t="s">
        <v>279</v>
      </c>
      <c r="C28" s="86" t="s">
        <v>280</v>
      </c>
      <c r="D28" s="99" t="s">
        <v>125</v>
      </c>
      <c r="E28" s="86" t="s">
        <v>260</v>
      </c>
      <c r="F28" s="86"/>
      <c r="G28" s="86"/>
      <c r="H28" s="96">
        <v>0.66999999999999982</v>
      </c>
      <c r="I28" s="99" t="s">
        <v>169</v>
      </c>
      <c r="J28" s="100">
        <v>0.06</v>
      </c>
      <c r="K28" s="97">
        <v>1.6999999999999995E-3</v>
      </c>
      <c r="L28" s="96">
        <v>503990.99999999994</v>
      </c>
      <c r="M28" s="98">
        <v>105.88</v>
      </c>
      <c r="N28" s="86"/>
      <c r="O28" s="96">
        <v>533.62567000000001</v>
      </c>
      <c r="P28" s="97">
        <v>2.7497972126242712E-5</v>
      </c>
      <c r="Q28" s="97">
        <v>4.5046095990964624E-2</v>
      </c>
      <c r="R28" s="97">
        <f>O28/'סכום נכסי הקרן'!$C$42</f>
        <v>5.8168518668711474E-3</v>
      </c>
    </row>
    <row r="29" spans="2:48" s="139" customFormat="1">
      <c r="B29" s="88" t="s">
        <v>281</v>
      </c>
      <c r="C29" s="86" t="s">
        <v>282</v>
      </c>
      <c r="D29" s="99" t="s">
        <v>125</v>
      </c>
      <c r="E29" s="86" t="s">
        <v>260</v>
      </c>
      <c r="F29" s="86"/>
      <c r="G29" s="86"/>
      <c r="H29" s="96">
        <v>6.79</v>
      </c>
      <c r="I29" s="99" t="s">
        <v>169</v>
      </c>
      <c r="J29" s="100">
        <v>6.25E-2</v>
      </c>
      <c r="K29" s="97">
        <v>1.84E-2</v>
      </c>
      <c r="L29" s="96">
        <v>376036.99999999994</v>
      </c>
      <c r="M29" s="98">
        <v>137.97</v>
      </c>
      <c r="N29" s="86"/>
      <c r="O29" s="96">
        <v>518.81823999999995</v>
      </c>
      <c r="P29" s="97">
        <v>2.1914018667624725E-5</v>
      </c>
      <c r="Q29" s="97">
        <v>4.3796124427266249E-2</v>
      </c>
      <c r="R29" s="97">
        <f>O29/'סכום נכסי הקרן'!$C$42</f>
        <v>5.6554416655233298E-3</v>
      </c>
    </row>
    <row r="30" spans="2:48" s="139" customFormat="1">
      <c r="B30" s="88" t="s">
        <v>283</v>
      </c>
      <c r="C30" s="86" t="s">
        <v>284</v>
      </c>
      <c r="D30" s="99" t="s">
        <v>125</v>
      </c>
      <c r="E30" s="86" t="s">
        <v>260</v>
      </c>
      <c r="F30" s="86"/>
      <c r="G30" s="86"/>
      <c r="H30" s="96">
        <v>5.28</v>
      </c>
      <c r="I30" s="99" t="s">
        <v>169</v>
      </c>
      <c r="J30" s="100">
        <v>3.7499999999999999E-2</v>
      </c>
      <c r="K30" s="97">
        <v>1.4000000000000005E-2</v>
      </c>
      <c r="L30" s="96">
        <v>124145.99999999999</v>
      </c>
      <c r="M30" s="98">
        <v>113.84</v>
      </c>
      <c r="N30" s="86"/>
      <c r="O30" s="96">
        <v>141.32779999999997</v>
      </c>
      <c r="P30" s="97">
        <v>7.9373264113439839E-6</v>
      </c>
      <c r="Q30" s="97">
        <v>1.1930208764117078E-2</v>
      </c>
      <c r="R30" s="97">
        <f>O30/'סכום נכסי הקרן'!$C$42</f>
        <v>1.5405609652751374E-3</v>
      </c>
    </row>
    <row r="31" spans="2:48" s="139" customFormat="1">
      <c r="B31" s="88" t="s">
        <v>285</v>
      </c>
      <c r="C31" s="86" t="s">
        <v>286</v>
      </c>
      <c r="D31" s="99" t="s">
        <v>125</v>
      </c>
      <c r="E31" s="86" t="s">
        <v>260</v>
      </c>
      <c r="F31" s="86"/>
      <c r="G31" s="86"/>
      <c r="H31" s="96">
        <v>18.46</v>
      </c>
      <c r="I31" s="99" t="s">
        <v>169</v>
      </c>
      <c r="J31" s="100">
        <v>3.7499999999999999E-2</v>
      </c>
      <c r="K31" s="97">
        <v>3.2000000000000001E-2</v>
      </c>
      <c r="L31" s="96">
        <v>40944.999999999993</v>
      </c>
      <c r="M31" s="98">
        <v>111.1</v>
      </c>
      <c r="N31" s="86"/>
      <c r="O31" s="96">
        <v>45.489899999999992</v>
      </c>
      <c r="P31" s="97">
        <v>6.722774896145482E-6</v>
      </c>
      <c r="Q31" s="97">
        <v>3.8400371594181013E-3</v>
      </c>
      <c r="R31" s="97">
        <f>O31/'סכום נכסי הקרן'!$C$42</f>
        <v>4.9586821739438017E-4</v>
      </c>
    </row>
    <row r="32" spans="2:48" s="139" customFormat="1">
      <c r="B32" s="88" t="s">
        <v>287</v>
      </c>
      <c r="C32" s="86" t="s">
        <v>288</v>
      </c>
      <c r="D32" s="99" t="s">
        <v>125</v>
      </c>
      <c r="E32" s="86" t="s">
        <v>260</v>
      </c>
      <c r="F32" s="86"/>
      <c r="G32" s="86"/>
      <c r="H32" s="96">
        <v>0.92000000000000026</v>
      </c>
      <c r="I32" s="99" t="s">
        <v>169</v>
      </c>
      <c r="J32" s="100">
        <v>2.2499999999999999E-2</v>
      </c>
      <c r="K32" s="97">
        <v>1.9E-3</v>
      </c>
      <c r="L32" s="96">
        <v>629369.99999999988</v>
      </c>
      <c r="M32" s="98">
        <v>102.07</v>
      </c>
      <c r="N32" s="86"/>
      <c r="O32" s="96">
        <v>642.39796999999987</v>
      </c>
      <c r="P32" s="97">
        <v>3.2739257926799764E-5</v>
      </c>
      <c r="Q32" s="97">
        <v>5.4228127033358053E-2</v>
      </c>
      <c r="R32" s="97">
        <f>O32/'סכום נכסי הקרן'!$C$42</f>
        <v>7.0025376235531072E-3</v>
      </c>
    </row>
    <row r="33" spans="2:18" s="139" customFormat="1">
      <c r="B33" s="88" t="s">
        <v>289</v>
      </c>
      <c r="C33" s="86" t="s">
        <v>290</v>
      </c>
      <c r="D33" s="99" t="s">
        <v>125</v>
      </c>
      <c r="E33" s="86" t="s">
        <v>260</v>
      </c>
      <c r="F33" s="86"/>
      <c r="G33" s="86"/>
      <c r="H33" s="96">
        <v>0.33999999999999997</v>
      </c>
      <c r="I33" s="99" t="s">
        <v>169</v>
      </c>
      <c r="J33" s="100">
        <v>5.0000000000000001E-3</v>
      </c>
      <c r="K33" s="97">
        <v>9.0000000000000008E-4</v>
      </c>
      <c r="L33" s="96">
        <v>488225.99999999994</v>
      </c>
      <c r="M33" s="98">
        <v>100.47</v>
      </c>
      <c r="N33" s="86"/>
      <c r="O33" s="96">
        <v>490.5206399999999</v>
      </c>
      <c r="P33" s="97">
        <v>4.9333790685830452E-5</v>
      </c>
      <c r="Q33" s="97">
        <v>4.1407378012735772E-2</v>
      </c>
      <c r="R33" s="97">
        <f>O33/'סכום נכסי הקרן'!$C$42</f>
        <v>5.3469802165304935E-3</v>
      </c>
    </row>
    <row r="34" spans="2:18" s="139" customFormat="1">
      <c r="B34" s="88" t="s">
        <v>291</v>
      </c>
      <c r="C34" s="86" t="s">
        <v>292</v>
      </c>
      <c r="D34" s="99" t="s">
        <v>125</v>
      </c>
      <c r="E34" s="86" t="s">
        <v>260</v>
      </c>
      <c r="F34" s="86"/>
      <c r="G34" s="86"/>
      <c r="H34" s="96">
        <v>4.3</v>
      </c>
      <c r="I34" s="99" t="s">
        <v>169</v>
      </c>
      <c r="J34" s="100">
        <v>1.2500000000000001E-2</v>
      </c>
      <c r="K34" s="97">
        <v>1.1199999999999998E-2</v>
      </c>
      <c r="L34" s="96">
        <v>565805.99999999988</v>
      </c>
      <c r="M34" s="98">
        <v>101.3</v>
      </c>
      <c r="N34" s="86"/>
      <c r="O34" s="96">
        <v>573.16147000000001</v>
      </c>
      <c r="P34" s="97">
        <v>5.4051787138715199E-5</v>
      </c>
      <c r="Q34" s="97">
        <v>4.8383516849821687E-2</v>
      </c>
      <c r="R34" s="97">
        <f>O34/'סכום נכסי הקרן'!$C$42</f>
        <v>6.2478166891561104E-3</v>
      </c>
    </row>
    <row r="35" spans="2:18" s="139" customFormat="1">
      <c r="B35" s="88" t="s">
        <v>293</v>
      </c>
      <c r="C35" s="86" t="s">
        <v>294</v>
      </c>
      <c r="D35" s="99" t="s">
        <v>125</v>
      </c>
      <c r="E35" s="86" t="s">
        <v>260</v>
      </c>
      <c r="F35" s="86"/>
      <c r="G35" s="86"/>
      <c r="H35" s="96">
        <v>2.5799999999999996</v>
      </c>
      <c r="I35" s="99" t="s">
        <v>169</v>
      </c>
      <c r="J35" s="100">
        <v>5.0000000000000001E-3</v>
      </c>
      <c r="K35" s="97">
        <v>6.2999999999999992E-3</v>
      </c>
      <c r="L35" s="96">
        <v>185886.99999999997</v>
      </c>
      <c r="M35" s="98">
        <v>99.86</v>
      </c>
      <c r="N35" s="86"/>
      <c r="O35" s="96">
        <v>185.62676000000002</v>
      </c>
      <c r="P35" s="97">
        <v>3.0251682633587439E-5</v>
      </c>
      <c r="Q35" s="97">
        <v>1.5669712533603851E-2</v>
      </c>
      <c r="R35" s="97">
        <f>O35/'סכום נכסי הקרן'!$C$42</f>
        <v>2.0234471955729613E-3</v>
      </c>
    </row>
    <row r="36" spans="2:18" s="139" customFormat="1">
      <c r="B36" s="88" t="s">
        <v>295</v>
      </c>
      <c r="C36" s="86" t="s">
        <v>296</v>
      </c>
      <c r="D36" s="99" t="s">
        <v>125</v>
      </c>
      <c r="E36" s="86" t="s">
        <v>260</v>
      </c>
      <c r="F36" s="86"/>
      <c r="G36" s="86"/>
      <c r="H36" s="96">
        <v>3.32</v>
      </c>
      <c r="I36" s="99" t="s">
        <v>169</v>
      </c>
      <c r="J36" s="100">
        <v>5.5E-2</v>
      </c>
      <c r="K36" s="97">
        <v>8.7999999999999988E-3</v>
      </c>
      <c r="L36" s="96">
        <v>535374.99999999988</v>
      </c>
      <c r="M36" s="98">
        <v>118.53</v>
      </c>
      <c r="N36" s="86"/>
      <c r="O36" s="96">
        <v>634.5800099999999</v>
      </c>
      <c r="P36" s="97">
        <v>2.9813773828733626E-5</v>
      </c>
      <c r="Q36" s="97">
        <v>5.3568172693804789E-2</v>
      </c>
      <c r="R36" s="97">
        <f>O36/'סכום נכסי הקרן'!$C$42</f>
        <v>6.9173169946033725E-3</v>
      </c>
    </row>
    <row r="37" spans="2:18" s="139" customFormat="1">
      <c r="B37" s="88" t="s">
        <v>297</v>
      </c>
      <c r="C37" s="86" t="s">
        <v>298</v>
      </c>
      <c r="D37" s="99" t="s">
        <v>125</v>
      </c>
      <c r="E37" s="86" t="s">
        <v>260</v>
      </c>
      <c r="F37" s="86"/>
      <c r="G37" s="86"/>
      <c r="H37" s="96">
        <v>15.19</v>
      </c>
      <c r="I37" s="99" t="s">
        <v>169</v>
      </c>
      <c r="J37" s="100">
        <v>5.5E-2</v>
      </c>
      <c r="K37" s="97">
        <v>2.9500000000000002E-2</v>
      </c>
      <c r="L37" s="96">
        <v>539917.99999999988</v>
      </c>
      <c r="M37" s="98">
        <v>145.16999999999999</v>
      </c>
      <c r="N37" s="86"/>
      <c r="O37" s="96">
        <v>783.79896999999983</v>
      </c>
      <c r="P37" s="97">
        <v>2.953013805904802E-5</v>
      </c>
      <c r="Q37" s="97">
        <v>6.6164514987142931E-2</v>
      </c>
      <c r="R37" s="97">
        <f>O37/'סכום נכסי הקרן'!$C$42</f>
        <v>8.5438965143790433E-3</v>
      </c>
    </row>
    <row r="38" spans="2:18" s="139" customFormat="1">
      <c r="B38" s="88" t="s">
        <v>299</v>
      </c>
      <c r="C38" s="86" t="s">
        <v>300</v>
      </c>
      <c r="D38" s="99" t="s">
        <v>125</v>
      </c>
      <c r="E38" s="86" t="s">
        <v>260</v>
      </c>
      <c r="F38" s="86"/>
      <c r="G38" s="86"/>
      <c r="H38" s="96">
        <v>4.3900000000000006</v>
      </c>
      <c r="I38" s="99" t="s">
        <v>169</v>
      </c>
      <c r="J38" s="100">
        <v>4.2500000000000003E-2</v>
      </c>
      <c r="K38" s="97">
        <v>1.1700000000000002E-2</v>
      </c>
      <c r="L38" s="96">
        <v>18926.999999999996</v>
      </c>
      <c r="M38" s="98">
        <v>115.24</v>
      </c>
      <c r="N38" s="86"/>
      <c r="O38" s="96">
        <v>21.811479999999996</v>
      </c>
      <c r="P38" s="97">
        <v>1.0258237456829616E-6</v>
      </c>
      <c r="Q38" s="97">
        <v>1.8412195608674613E-3</v>
      </c>
      <c r="R38" s="97">
        <f>O38/'סכום נכסי הקרן'!$C$42</f>
        <v>2.3775870481872186E-4</v>
      </c>
    </row>
    <row r="39" spans="2:18" s="139" customFormat="1">
      <c r="B39" s="88" t="s">
        <v>301</v>
      </c>
      <c r="C39" s="86" t="s">
        <v>302</v>
      </c>
      <c r="D39" s="99" t="s">
        <v>125</v>
      </c>
      <c r="E39" s="86" t="s">
        <v>260</v>
      </c>
      <c r="F39" s="86"/>
      <c r="G39" s="86"/>
      <c r="H39" s="96">
        <v>8.08</v>
      </c>
      <c r="I39" s="99" t="s">
        <v>169</v>
      </c>
      <c r="J39" s="100">
        <v>0.02</v>
      </c>
      <c r="K39" s="97">
        <v>1.9800000000000002E-2</v>
      </c>
      <c r="L39" s="96">
        <v>961330.99999999988</v>
      </c>
      <c r="M39" s="98">
        <v>100.68</v>
      </c>
      <c r="N39" s="86"/>
      <c r="O39" s="96">
        <v>967.86804999999981</v>
      </c>
      <c r="P39" s="97">
        <v>6.1912109922169578E-5</v>
      </c>
      <c r="Q39" s="97">
        <v>8.1702735715258476E-2</v>
      </c>
      <c r="R39" s="97">
        <f>O39/'סכום נכסי הקרן'!$C$42</f>
        <v>1.0550364028640968E-2</v>
      </c>
    </row>
    <row r="40" spans="2:18" s="139" customFormat="1">
      <c r="B40" s="88" t="s">
        <v>303</v>
      </c>
      <c r="C40" s="86" t="s">
        <v>304</v>
      </c>
      <c r="D40" s="99" t="s">
        <v>125</v>
      </c>
      <c r="E40" s="86" t="s">
        <v>260</v>
      </c>
      <c r="F40" s="86"/>
      <c r="G40" s="86"/>
      <c r="H40" s="96">
        <v>2.8099999999999992</v>
      </c>
      <c r="I40" s="99" t="s">
        <v>169</v>
      </c>
      <c r="J40" s="100">
        <v>0.01</v>
      </c>
      <c r="K40" s="97">
        <v>6.8999999999999981E-3</v>
      </c>
      <c r="L40" s="96">
        <v>449757.99999999994</v>
      </c>
      <c r="M40" s="98">
        <v>101.03</v>
      </c>
      <c r="N40" s="86"/>
      <c r="O40" s="96">
        <v>454.39053000000001</v>
      </c>
      <c r="P40" s="97">
        <v>3.0882330423316258E-5</v>
      </c>
      <c r="Q40" s="97">
        <v>3.8357449018082822E-2</v>
      </c>
      <c r="R40" s="97">
        <f>O40/'סכום נכסי הקרן'!$C$42</f>
        <v>4.9531395345337684E-3</v>
      </c>
    </row>
    <row r="41" spans="2:18" s="139" customFormat="1">
      <c r="B41" s="88" t="s">
        <v>305</v>
      </c>
      <c r="C41" s="86" t="s">
        <v>306</v>
      </c>
      <c r="D41" s="99" t="s">
        <v>125</v>
      </c>
      <c r="E41" s="86" t="s">
        <v>260</v>
      </c>
      <c r="F41" s="86"/>
      <c r="G41" s="86"/>
      <c r="H41" s="96">
        <v>6.71</v>
      </c>
      <c r="I41" s="99" t="s">
        <v>169</v>
      </c>
      <c r="J41" s="100">
        <v>1.7500000000000002E-2</v>
      </c>
      <c r="K41" s="97">
        <v>1.72E-2</v>
      </c>
      <c r="L41" s="96">
        <v>577320.99999999988</v>
      </c>
      <c r="M41" s="98">
        <v>101.68</v>
      </c>
      <c r="N41" s="86"/>
      <c r="O41" s="96">
        <v>587.02001999999993</v>
      </c>
      <c r="P41" s="97">
        <v>3.58647602938306E-5</v>
      </c>
      <c r="Q41" s="97">
        <v>4.9553388557072163E-2</v>
      </c>
      <c r="R41" s="97">
        <f>O41/'סכום נכסי הקרן'!$C$42</f>
        <v>6.3988835080361446E-3</v>
      </c>
    </row>
    <row r="42" spans="2:18" s="139" customFormat="1">
      <c r="B42" s="88" t="s">
        <v>307</v>
      </c>
      <c r="C42" s="86" t="s">
        <v>308</v>
      </c>
      <c r="D42" s="99" t="s">
        <v>125</v>
      </c>
      <c r="E42" s="86" t="s">
        <v>260</v>
      </c>
      <c r="F42" s="86"/>
      <c r="G42" s="86"/>
      <c r="H42" s="96">
        <v>1.55</v>
      </c>
      <c r="I42" s="99" t="s">
        <v>169</v>
      </c>
      <c r="J42" s="100">
        <v>0.05</v>
      </c>
      <c r="K42" s="97">
        <v>3.6000000000000003E-3</v>
      </c>
      <c r="L42" s="96">
        <v>578237.99999999988</v>
      </c>
      <c r="M42" s="98">
        <v>109.39</v>
      </c>
      <c r="N42" s="86"/>
      <c r="O42" s="96">
        <v>632.5345699999998</v>
      </c>
      <c r="P42" s="97">
        <v>3.1240622891247952E-5</v>
      </c>
      <c r="Q42" s="97">
        <v>5.3395506550169371E-2</v>
      </c>
      <c r="R42" s="97">
        <f>O42/'סכום נכסי הקרן'!$C$42</f>
        <v>6.895020425769692E-3</v>
      </c>
    </row>
    <row r="43" spans="2:18" s="139" customFormat="1">
      <c r="B43" s="142"/>
    </row>
    <row r="44" spans="2:18" s="139" customFormat="1">
      <c r="B44" s="142"/>
    </row>
    <row r="45" spans="2:18" s="139" customFormat="1">
      <c r="B45" s="142"/>
    </row>
    <row r="46" spans="2:18" s="139" customFormat="1">
      <c r="B46" s="143" t="s">
        <v>116</v>
      </c>
      <c r="C46" s="138"/>
      <c r="D46" s="138"/>
    </row>
    <row r="47" spans="2:18" s="139" customFormat="1">
      <c r="B47" s="143" t="s">
        <v>237</v>
      </c>
      <c r="C47" s="138"/>
      <c r="D47" s="138"/>
    </row>
    <row r="48" spans="2:18" s="139" customFormat="1">
      <c r="B48" s="157" t="s">
        <v>245</v>
      </c>
      <c r="C48" s="157"/>
      <c r="D48" s="157"/>
    </row>
    <row r="49" spans="2:4" s="139" customFormat="1">
      <c r="B49" s="142"/>
    </row>
    <row r="50" spans="2:4" s="139" customFormat="1">
      <c r="B50" s="142"/>
    </row>
    <row r="51" spans="2:4" s="139" customFormat="1">
      <c r="B51" s="142"/>
    </row>
    <row r="52" spans="2:4" s="139" customFormat="1">
      <c r="B52" s="142"/>
    </row>
    <row r="53" spans="2:4" s="139" customFormat="1">
      <c r="B53" s="142"/>
    </row>
    <row r="54" spans="2:4" s="139" customFormat="1">
      <c r="B54" s="142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3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184</v>
      </c>
      <c r="C1" s="80" t="s" vm="1">
        <v>255</v>
      </c>
    </row>
    <row r="2" spans="2:67">
      <c r="B2" s="58" t="s">
        <v>183</v>
      </c>
      <c r="C2" s="80" t="s">
        <v>256</v>
      </c>
    </row>
    <row r="3" spans="2:67">
      <c r="B3" s="58" t="s">
        <v>185</v>
      </c>
      <c r="C3" s="80" t="s">
        <v>257</v>
      </c>
    </row>
    <row r="4" spans="2:67">
      <c r="B4" s="58" t="s">
        <v>186</v>
      </c>
      <c r="C4" s="80">
        <v>9453</v>
      </c>
    </row>
    <row r="6" spans="2:67" ht="26.25" customHeight="1">
      <c r="B6" s="154" t="s">
        <v>214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9"/>
      <c r="BO6" s="3"/>
    </row>
    <row r="7" spans="2:67" ht="26.25" customHeight="1">
      <c r="B7" s="154" t="s">
        <v>90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9"/>
      <c r="AZ7" s="45"/>
      <c r="BJ7" s="3"/>
      <c r="BO7" s="3"/>
    </row>
    <row r="8" spans="2:67" s="3" customFormat="1" ht="78.75">
      <c r="B8" s="39" t="s">
        <v>119</v>
      </c>
      <c r="C8" s="14" t="s">
        <v>45</v>
      </c>
      <c r="D8" s="14" t="s">
        <v>124</v>
      </c>
      <c r="E8" s="14" t="s">
        <v>230</v>
      </c>
      <c r="F8" s="14" t="s">
        <v>121</v>
      </c>
      <c r="G8" s="14" t="s">
        <v>64</v>
      </c>
      <c r="H8" s="14" t="s">
        <v>15</v>
      </c>
      <c r="I8" s="14" t="s">
        <v>65</v>
      </c>
      <c r="J8" s="14" t="s">
        <v>105</v>
      </c>
      <c r="K8" s="14" t="s">
        <v>18</v>
      </c>
      <c r="L8" s="14" t="s">
        <v>104</v>
      </c>
      <c r="M8" s="14" t="s">
        <v>17</v>
      </c>
      <c r="N8" s="14" t="s">
        <v>19</v>
      </c>
      <c r="O8" s="14" t="s">
        <v>239</v>
      </c>
      <c r="P8" s="14" t="s">
        <v>238</v>
      </c>
      <c r="Q8" s="14" t="s">
        <v>61</v>
      </c>
      <c r="R8" s="14" t="s">
        <v>58</v>
      </c>
      <c r="S8" s="14" t="s">
        <v>187</v>
      </c>
      <c r="T8" s="40" t="s">
        <v>189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246</v>
      </c>
      <c r="P9" s="17"/>
      <c r="Q9" s="17" t="s">
        <v>242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117</v>
      </c>
      <c r="R10" s="20" t="s">
        <v>118</v>
      </c>
      <c r="S10" s="47" t="s">
        <v>190</v>
      </c>
      <c r="T10" s="75" t="s">
        <v>231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J830"/>
  <sheetViews>
    <sheetView rightToLeft="1" zoomScale="80" zoomScaleNormal="80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9.28515625" style="2" customWidth="1"/>
    <col min="7" max="7" width="24.28515625" style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12" style="1" customWidth="1"/>
    <col min="12" max="12" width="9" style="1" bestFit="1" customWidth="1"/>
    <col min="13" max="13" width="7.42578125" style="1" bestFit="1" customWidth="1"/>
    <col min="14" max="14" width="8.140625" style="1" bestFit="1" customWidth="1"/>
    <col min="15" max="15" width="17.5703125" style="1" customWidth="1"/>
    <col min="16" max="16" width="14.140625" style="1" customWidth="1"/>
    <col min="17" max="17" width="8.28515625" style="1" bestFit="1" customWidth="1"/>
    <col min="18" max="18" width="14.140625" style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2">
      <c r="B1" s="58" t="s">
        <v>184</v>
      </c>
      <c r="C1" s="80" t="s" vm="1">
        <v>255</v>
      </c>
    </row>
    <row r="2" spans="2:62">
      <c r="B2" s="58" t="s">
        <v>183</v>
      </c>
      <c r="C2" s="80" t="s">
        <v>256</v>
      </c>
    </row>
    <row r="3" spans="2:62">
      <c r="B3" s="58" t="s">
        <v>185</v>
      </c>
      <c r="C3" s="80" t="s">
        <v>257</v>
      </c>
    </row>
    <row r="4" spans="2:62">
      <c r="B4" s="58" t="s">
        <v>186</v>
      </c>
      <c r="C4" s="80">
        <v>9453</v>
      </c>
    </row>
    <row r="6" spans="2:62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2"/>
    </row>
    <row r="7" spans="2:62" ht="26.25" customHeight="1">
      <c r="B7" s="160" t="s">
        <v>91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2"/>
      <c r="BJ7" s="3"/>
    </row>
    <row r="8" spans="2:62" s="3" customFormat="1" ht="78.75">
      <c r="B8" s="23" t="s">
        <v>119</v>
      </c>
      <c r="C8" s="31" t="s">
        <v>45</v>
      </c>
      <c r="D8" s="31" t="s">
        <v>124</v>
      </c>
      <c r="E8" s="31" t="s">
        <v>230</v>
      </c>
      <c r="F8" s="31" t="s">
        <v>121</v>
      </c>
      <c r="G8" s="31" t="s">
        <v>64</v>
      </c>
      <c r="H8" s="31" t="s">
        <v>15</v>
      </c>
      <c r="I8" s="31" t="s">
        <v>65</v>
      </c>
      <c r="J8" s="31" t="s">
        <v>105</v>
      </c>
      <c r="K8" s="31" t="s">
        <v>18</v>
      </c>
      <c r="L8" s="31" t="s">
        <v>104</v>
      </c>
      <c r="M8" s="31" t="s">
        <v>17</v>
      </c>
      <c r="N8" s="31" t="s">
        <v>19</v>
      </c>
      <c r="O8" s="14" t="s">
        <v>239</v>
      </c>
      <c r="P8" s="31" t="s">
        <v>238</v>
      </c>
      <c r="Q8" s="31" t="s">
        <v>253</v>
      </c>
      <c r="R8" s="31" t="s">
        <v>61</v>
      </c>
      <c r="S8" s="14" t="s">
        <v>58</v>
      </c>
      <c r="T8" s="31" t="s">
        <v>187</v>
      </c>
      <c r="U8" s="15" t="s">
        <v>189</v>
      </c>
      <c r="V8" s="1"/>
      <c r="BF8" s="1"/>
      <c r="BG8" s="1"/>
    </row>
    <row r="9" spans="2:62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246</v>
      </c>
      <c r="P9" s="33"/>
      <c r="Q9" s="17" t="s">
        <v>242</v>
      </c>
      <c r="R9" s="33" t="s">
        <v>242</v>
      </c>
      <c r="S9" s="17" t="s">
        <v>20</v>
      </c>
      <c r="T9" s="33" t="s">
        <v>242</v>
      </c>
      <c r="U9" s="18" t="s">
        <v>20</v>
      </c>
      <c r="BE9" s="1"/>
      <c r="BF9" s="1"/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117</v>
      </c>
      <c r="R10" s="20" t="s">
        <v>118</v>
      </c>
      <c r="S10" s="20" t="s">
        <v>190</v>
      </c>
      <c r="T10" s="21" t="s">
        <v>231</v>
      </c>
      <c r="U10" s="21" t="s">
        <v>248</v>
      </c>
      <c r="V10" s="5"/>
      <c r="BE10" s="1"/>
      <c r="BF10" s="3"/>
      <c r="BG10" s="1"/>
    </row>
    <row r="11" spans="2:62" s="137" customFormat="1" ht="18" customHeight="1">
      <c r="B11" s="81" t="s">
        <v>34</v>
      </c>
      <c r="C11" s="82"/>
      <c r="D11" s="82"/>
      <c r="E11" s="82"/>
      <c r="F11" s="82"/>
      <c r="G11" s="82"/>
      <c r="H11" s="82"/>
      <c r="I11" s="82"/>
      <c r="J11" s="82"/>
      <c r="K11" s="90">
        <v>4.4760266525998524</v>
      </c>
      <c r="L11" s="82"/>
      <c r="M11" s="82"/>
      <c r="N11" s="105">
        <v>1.2428960755552493E-2</v>
      </c>
      <c r="O11" s="90"/>
      <c r="P11" s="92"/>
      <c r="Q11" s="90">
        <v>70.582379999999986</v>
      </c>
      <c r="R11" s="90">
        <v>15899.263199999998</v>
      </c>
      <c r="S11" s="82"/>
      <c r="T11" s="91">
        <v>1</v>
      </c>
      <c r="U11" s="91">
        <f>R11/'סכום נכסי הקרן'!$C$42</f>
        <v>0.17331186265232654</v>
      </c>
      <c r="V11" s="140"/>
      <c r="BE11" s="139"/>
      <c r="BF11" s="141"/>
      <c r="BG11" s="139"/>
      <c r="BJ11" s="139"/>
    </row>
    <row r="12" spans="2:62" s="139" customFormat="1">
      <c r="B12" s="83" t="s">
        <v>236</v>
      </c>
      <c r="C12" s="84"/>
      <c r="D12" s="84"/>
      <c r="E12" s="84"/>
      <c r="F12" s="84"/>
      <c r="G12" s="84"/>
      <c r="H12" s="84"/>
      <c r="I12" s="84"/>
      <c r="J12" s="84"/>
      <c r="K12" s="93">
        <v>4.4760266525998516</v>
      </c>
      <c r="L12" s="84"/>
      <c r="M12" s="84"/>
      <c r="N12" s="106">
        <v>1.2428960755552497E-2</v>
      </c>
      <c r="O12" s="93"/>
      <c r="P12" s="95"/>
      <c r="Q12" s="93">
        <v>70.582379999999986</v>
      </c>
      <c r="R12" s="93">
        <v>15899.263199999999</v>
      </c>
      <c r="S12" s="84"/>
      <c r="T12" s="94">
        <v>1.0000000000000002</v>
      </c>
      <c r="U12" s="94">
        <f>R12/'סכום נכסי הקרן'!$C$42</f>
        <v>0.17331186265232654</v>
      </c>
      <c r="BF12" s="141"/>
    </row>
    <row r="13" spans="2:62" s="139" customFormat="1" ht="20.25">
      <c r="B13" s="104" t="s">
        <v>33</v>
      </c>
      <c r="C13" s="84"/>
      <c r="D13" s="84"/>
      <c r="E13" s="84"/>
      <c r="F13" s="84"/>
      <c r="G13" s="84"/>
      <c r="H13" s="84"/>
      <c r="I13" s="84"/>
      <c r="J13" s="84"/>
      <c r="K13" s="93">
        <v>4.5084778448755003</v>
      </c>
      <c r="L13" s="84"/>
      <c r="M13" s="84"/>
      <c r="N13" s="106">
        <v>8.5722466389397314E-3</v>
      </c>
      <c r="O13" s="93"/>
      <c r="P13" s="95"/>
      <c r="Q13" s="93">
        <v>61.424799999999991</v>
      </c>
      <c r="R13" s="93">
        <v>12869.231449999999</v>
      </c>
      <c r="S13" s="84"/>
      <c r="T13" s="94">
        <v>0.80942313414875733</v>
      </c>
      <c r="U13" s="94">
        <f>R13/'סכום נכסי הקרן'!$C$42</f>
        <v>0.1402826310532051</v>
      </c>
      <c r="BF13" s="137"/>
    </row>
    <row r="14" spans="2:62" s="139" customFormat="1">
      <c r="B14" s="89" t="s">
        <v>309</v>
      </c>
      <c r="C14" s="86" t="s">
        <v>310</v>
      </c>
      <c r="D14" s="99" t="s">
        <v>125</v>
      </c>
      <c r="E14" s="99" t="s">
        <v>311</v>
      </c>
      <c r="F14" s="99" t="s">
        <v>312</v>
      </c>
      <c r="G14" s="99" t="s">
        <v>313</v>
      </c>
      <c r="H14" s="86" t="s">
        <v>314</v>
      </c>
      <c r="I14" s="86" t="s">
        <v>315</v>
      </c>
      <c r="J14" s="86"/>
      <c r="K14" s="96">
        <v>4.2799999999999994</v>
      </c>
      <c r="L14" s="99" t="s">
        <v>169</v>
      </c>
      <c r="M14" s="100">
        <v>6.1999999999999998E-3</v>
      </c>
      <c r="N14" s="100">
        <v>4.2999999999999991E-3</v>
      </c>
      <c r="O14" s="96">
        <v>579434.99999999988</v>
      </c>
      <c r="P14" s="98">
        <v>102.11</v>
      </c>
      <c r="Q14" s="86"/>
      <c r="R14" s="96">
        <v>591.66106000000002</v>
      </c>
      <c r="S14" s="97">
        <v>1.8540608808145084E-4</v>
      </c>
      <c r="T14" s="97">
        <v>3.7213111862944702E-2</v>
      </c>
      <c r="U14" s="97">
        <f>R14/'סכום נכסי הקרן'!$C$42</f>
        <v>6.4494737320563347E-3</v>
      </c>
    </row>
    <row r="15" spans="2:62" s="139" customFormat="1">
      <c r="B15" s="89" t="s">
        <v>316</v>
      </c>
      <c r="C15" s="86" t="s">
        <v>317</v>
      </c>
      <c r="D15" s="99" t="s">
        <v>125</v>
      </c>
      <c r="E15" s="99" t="s">
        <v>311</v>
      </c>
      <c r="F15" s="99" t="s">
        <v>318</v>
      </c>
      <c r="G15" s="99" t="s">
        <v>319</v>
      </c>
      <c r="H15" s="86" t="s">
        <v>314</v>
      </c>
      <c r="I15" s="86" t="s">
        <v>165</v>
      </c>
      <c r="J15" s="86"/>
      <c r="K15" s="96">
        <v>2</v>
      </c>
      <c r="L15" s="99" t="s">
        <v>169</v>
      </c>
      <c r="M15" s="100">
        <v>5.8999999999999999E-3</v>
      </c>
      <c r="N15" s="100">
        <v>-5.0000000000000001E-4</v>
      </c>
      <c r="O15" s="96">
        <v>536258.99999999988</v>
      </c>
      <c r="P15" s="98">
        <v>101.47</v>
      </c>
      <c r="Q15" s="86"/>
      <c r="R15" s="96">
        <v>544.14199999999994</v>
      </c>
      <c r="S15" s="97">
        <v>1.0045781769755106E-4</v>
      </c>
      <c r="T15" s="97">
        <v>3.422435323921174E-2</v>
      </c>
      <c r="U15" s="97">
        <f>R15/'סכום נכסי הקרן'!$C$42</f>
        <v>5.9314864079589719E-3</v>
      </c>
    </row>
    <row r="16" spans="2:62" s="139" customFormat="1">
      <c r="B16" s="89" t="s">
        <v>320</v>
      </c>
      <c r="C16" s="86" t="s">
        <v>321</v>
      </c>
      <c r="D16" s="99" t="s">
        <v>125</v>
      </c>
      <c r="E16" s="99" t="s">
        <v>311</v>
      </c>
      <c r="F16" s="99" t="s">
        <v>318</v>
      </c>
      <c r="G16" s="99" t="s">
        <v>319</v>
      </c>
      <c r="H16" s="86" t="s">
        <v>314</v>
      </c>
      <c r="I16" s="86" t="s">
        <v>165</v>
      </c>
      <c r="J16" s="86"/>
      <c r="K16" s="96">
        <v>6.8299999999999992</v>
      </c>
      <c r="L16" s="99" t="s">
        <v>169</v>
      </c>
      <c r="M16" s="100">
        <v>8.3000000000000001E-3</v>
      </c>
      <c r="N16" s="100">
        <v>9.1999999999999998E-3</v>
      </c>
      <c r="O16" s="96">
        <v>90999.999999999985</v>
      </c>
      <c r="P16" s="98">
        <v>99.4</v>
      </c>
      <c r="Q16" s="86"/>
      <c r="R16" s="96">
        <v>90.453999999999979</v>
      </c>
      <c r="S16" s="97">
        <v>7.0763703663382499E-5</v>
      </c>
      <c r="T16" s="97">
        <v>5.6891944527341365E-3</v>
      </c>
      <c r="U16" s="97">
        <f>R16/'סכום נכסי הקרן'!$C$42</f>
        <v>9.8600488759463664E-4</v>
      </c>
    </row>
    <row r="17" spans="2:57" s="139" customFormat="1" ht="20.25">
      <c r="B17" s="89" t="s">
        <v>322</v>
      </c>
      <c r="C17" s="86" t="s">
        <v>323</v>
      </c>
      <c r="D17" s="99" t="s">
        <v>125</v>
      </c>
      <c r="E17" s="99" t="s">
        <v>311</v>
      </c>
      <c r="F17" s="99" t="s">
        <v>324</v>
      </c>
      <c r="G17" s="99" t="s">
        <v>319</v>
      </c>
      <c r="H17" s="86" t="s">
        <v>314</v>
      </c>
      <c r="I17" s="86" t="s">
        <v>165</v>
      </c>
      <c r="J17" s="86"/>
      <c r="K17" s="96">
        <v>2.890000000000001</v>
      </c>
      <c r="L17" s="99" t="s">
        <v>169</v>
      </c>
      <c r="M17" s="100">
        <v>0.04</v>
      </c>
      <c r="N17" s="100">
        <v>1.2999999999999999E-3</v>
      </c>
      <c r="O17" s="96">
        <v>169999.99999999997</v>
      </c>
      <c r="P17" s="98">
        <v>117.3</v>
      </c>
      <c r="Q17" s="86"/>
      <c r="R17" s="96">
        <v>199.41000999999994</v>
      </c>
      <c r="S17" s="97">
        <v>8.2058371498520998E-5</v>
      </c>
      <c r="T17" s="97">
        <v>1.2542091258669142E-2</v>
      </c>
      <c r="U17" s="97">
        <f>R17/'סכום נכסי הקרן'!$C$42</f>
        <v>2.1736931975954114E-3</v>
      </c>
      <c r="BE17" s="137"/>
    </row>
    <row r="18" spans="2:57" s="139" customFormat="1">
      <c r="B18" s="89" t="s">
        <v>325</v>
      </c>
      <c r="C18" s="86" t="s">
        <v>326</v>
      </c>
      <c r="D18" s="99" t="s">
        <v>125</v>
      </c>
      <c r="E18" s="99" t="s">
        <v>311</v>
      </c>
      <c r="F18" s="99" t="s">
        <v>324</v>
      </c>
      <c r="G18" s="99" t="s">
        <v>319</v>
      </c>
      <c r="H18" s="86" t="s">
        <v>314</v>
      </c>
      <c r="I18" s="86" t="s">
        <v>165</v>
      </c>
      <c r="J18" s="86"/>
      <c r="K18" s="96">
        <v>4.1500000000000004</v>
      </c>
      <c r="L18" s="99" t="s">
        <v>169</v>
      </c>
      <c r="M18" s="100">
        <v>9.8999999999999991E-3</v>
      </c>
      <c r="N18" s="100">
        <v>3.4999999999999996E-3</v>
      </c>
      <c r="O18" s="96">
        <v>457983.99999999994</v>
      </c>
      <c r="P18" s="98">
        <v>104.37</v>
      </c>
      <c r="Q18" s="86"/>
      <c r="R18" s="96">
        <v>477.99791999999991</v>
      </c>
      <c r="S18" s="97">
        <v>1.5195857557416135E-4</v>
      </c>
      <c r="T18" s="97">
        <v>3.0064155425768409E-2</v>
      </c>
      <c r="U18" s="97">
        <f>R18/'סכום נכסי הקרן'!$C$42</f>
        <v>5.2104747759089713E-3</v>
      </c>
    </row>
    <row r="19" spans="2:57" s="139" customFormat="1">
      <c r="B19" s="89" t="s">
        <v>327</v>
      </c>
      <c r="C19" s="86" t="s">
        <v>328</v>
      </c>
      <c r="D19" s="99" t="s">
        <v>125</v>
      </c>
      <c r="E19" s="99" t="s">
        <v>311</v>
      </c>
      <c r="F19" s="99" t="s">
        <v>324</v>
      </c>
      <c r="G19" s="99" t="s">
        <v>319</v>
      </c>
      <c r="H19" s="86" t="s">
        <v>314</v>
      </c>
      <c r="I19" s="86" t="s">
        <v>165</v>
      </c>
      <c r="J19" s="86"/>
      <c r="K19" s="96">
        <v>6.08</v>
      </c>
      <c r="L19" s="99" t="s">
        <v>169</v>
      </c>
      <c r="M19" s="100">
        <v>8.6E-3</v>
      </c>
      <c r="N19" s="100">
        <v>8.0000000000000002E-3</v>
      </c>
      <c r="O19" s="96">
        <v>406999.99999999994</v>
      </c>
      <c r="P19" s="98">
        <v>102.02</v>
      </c>
      <c r="Q19" s="86"/>
      <c r="R19" s="96">
        <v>415.22141999999991</v>
      </c>
      <c r="S19" s="97">
        <v>1.6271207039715737E-4</v>
      </c>
      <c r="T19" s="97">
        <v>2.6115764911672133E-2</v>
      </c>
      <c r="U19" s="97">
        <f>R19/'סכום נכסי הקרן'!$C$42</f>
        <v>4.5261718614321685E-3</v>
      </c>
      <c r="BE19" s="141"/>
    </row>
    <row r="20" spans="2:57" s="139" customFormat="1">
      <c r="B20" s="89" t="s">
        <v>329</v>
      </c>
      <c r="C20" s="86" t="s">
        <v>330</v>
      </c>
      <c r="D20" s="99" t="s">
        <v>125</v>
      </c>
      <c r="E20" s="99" t="s">
        <v>311</v>
      </c>
      <c r="F20" s="99" t="s">
        <v>324</v>
      </c>
      <c r="G20" s="99" t="s">
        <v>319</v>
      </c>
      <c r="H20" s="86" t="s">
        <v>314</v>
      </c>
      <c r="I20" s="86" t="s">
        <v>165</v>
      </c>
      <c r="J20" s="86"/>
      <c r="K20" s="96">
        <v>11.47</v>
      </c>
      <c r="L20" s="99" t="s">
        <v>169</v>
      </c>
      <c r="M20" s="100">
        <v>8.8000000000000005E-3</v>
      </c>
      <c r="N20" s="100">
        <v>8.6000000000000017E-3</v>
      </c>
      <c r="O20" s="96">
        <v>116769.99999999999</v>
      </c>
      <c r="P20" s="98">
        <v>100.21</v>
      </c>
      <c r="Q20" s="86"/>
      <c r="R20" s="96">
        <v>117.01520999999998</v>
      </c>
      <c r="S20" s="97">
        <v>1.6635633050160483E-4</v>
      </c>
      <c r="T20" s="97">
        <v>7.3597882196201397E-3</v>
      </c>
      <c r="U20" s="97">
        <f>R20/'סכום נכסי הקרן'!$C$42</f>
        <v>1.2755386050690165E-3</v>
      </c>
    </row>
    <row r="21" spans="2:57" s="139" customFormat="1">
      <c r="B21" s="89" t="s">
        <v>331</v>
      </c>
      <c r="C21" s="86" t="s">
        <v>332</v>
      </c>
      <c r="D21" s="99" t="s">
        <v>125</v>
      </c>
      <c r="E21" s="99" t="s">
        <v>311</v>
      </c>
      <c r="F21" s="99" t="s">
        <v>324</v>
      </c>
      <c r="G21" s="99" t="s">
        <v>319</v>
      </c>
      <c r="H21" s="86" t="s">
        <v>314</v>
      </c>
      <c r="I21" s="86" t="s">
        <v>165</v>
      </c>
      <c r="J21" s="86"/>
      <c r="K21" s="96">
        <v>1.6999999999999997</v>
      </c>
      <c r="L21" s="99" t="s">
        <v>169</v>
      </c>
      <c r="M21" s="100">
        <v>4.0999999999999995E-3</v>
      </c>
      <c r="N21" s="100">
        <v>1E-4</v>
      </c>
      <c r="O21" s="96">
        <v>88001.539999999979</v>
      </c>
      <c r="P21" s="98">
        <v>100.7</v>
      </c>
      <c r="Q21" s="86"/>
      <c r="R21" s="96">
        <v>88.617549999999994</v>
      </c>
      <c r="S21" s="97">
        <v>5.3537554243673315E-5</v>
      </c>
      <c r="T21" s="97">
        <v>5.5736891002596909E-3</v>
      </c>
      <c r="U21" s="97">
        <f>R21/'סכום נכסי הקרן'!$C$42</f>
        <v>9.6598643981097687E-4</v>
      </c>
    </row>
    <row r="22" spans="2:57" s="139" customFormat="1">
      <c r="B22" s="89" t="s">
        <v>333</v>
      </c>
      <c r="C22" s="86" t="s">
        <v>334</v>
      </c>
      <c r="D22" s="99" t="s">
        <v>125</v>
      </c>
      <c r="E22" s="99" t="s">
        <v>311</v>
      </c>
      <c r="F22" s="99" t="s">
        <v>324</v>
      </c>
      <c r="G22" s="99" t="s">
        <v>319</v>
      </c>
      <c r="H22" s="86" t="s">
        <v>314</v>
      </c>
      <c r="I22" s="86" t="s">
        <v>165</v>
      </c>
      <c r="J22" s="86"/>
      <c r="K22" s="96">
        <v>1.5899999999999999</v>
      </c>
      <c r="L22" s="99" t="s">
        <v>169</v>
      </c>
      <c r="M22" s="100">
        <v>6.4000000000000003E-3</v>
      </c>
      <c r="N22" s="100">
        <v>-5.0000000000000001E-4</v>
      </c>
      <c r="O22" s="96">
        <v>219999.99999999997</v>
      </c>
      <c r="P22" s="98">
        <v>101.35</v>
      </c>
      <c r="Q22" s="86"/>
      <c r="R22" s="96">
        <v>222.96999999999997</v>
      </c>
      <c r="S22" s="97">
        <v>6.9839163580780886E-5</v>
      </c>
      <c r="T22" s="97">
        <v>1.4023920303426389E-2</v>
      </c>
      <c r="U22" s="97">
        <f>R22/'סכום נכסי הקרן'!$C$42</f>
        <v>2.4305117494746076E-3</v>
      </c>
    </row>
    <row r="23" spans="2:57" s="139" customFormat="1">
      <c r="B23" s="89" t="s">
        <v>335</v>
      </c>
      <c r="C23" s="86" t="s">
        <v>336</v>
      </c>
      <c r="D23" s="99" t="s">
        <v>125</v>
      </c>
      <c r="E23" s="99" t="s">
        <v>311</v>
      </c>
      <c r="F23" s="99" t="s">
        <v>337</v>
      </c>
      <c r="G23" s="99" t="s">
        <v>319</v>
      </c>
      <c r="H23" s="86" t="s">
        <v>314</v>
      </c>
      <c r="I23" s="86" t="s">
        <v>165</v>
      </c>
      <c r="J23" s="86"/>
      <c r="K23" s="96">
        <v>3.75</v>
      </c>
      <c r="L23" s="99" t="s">
        <v>169</v>
      </c>
      <c r="M23" s="100">
        <v>0.05</v>
      </c>
      <c r="N23" s="100">
        <v>2.8999999999999998E-3</v>
      </c>
      <c r="O23" s="96">
        <v>51923.999999999993</v>
      </c>
      <c r="P23" s="98">
        <v>125.14</v>
      </c>
      <c r="Q23" s="86"/>
      <c r="R23" s="96">
        <v>64.977699999999984</v>
      </c>
      <c r="S23" s="97">
        <v>1.6475404452395234E-5</v>
      </c>
      <c r="T23" s="97">
        <v>4.0868371812349136E-3</v>
      </c>
      <c r="U23" s="97">
        <f>R23/'סכום נכסי הקרן'!$C$42</f>
        <v>7.0829736423660668E-4</v>
      </c>
    </row>
    <row r="24" spans="2:57" s="139" customFormat="1">
      <c r="B24" s="89" t="s">
        <v>338</v>
      </c>
      <c r="C24" s="86" t="s">
        <v>339</v>
      </c>
      <c r="D24" s="99" t="s">
        <v>125</v>
      </c>
      <c r="E24" s="99" t="s">
        <v>311</v>
      </c>
      <c r="F24" s="99" t="s">
        <v>337</v>
      </c>
      <c r="G24" s="99" t="s">
        <v>319</v>
      </c>
      <c r="H24" s="86" t="s">
        <v>314</v>
      </c>
      <c r="I24" s="86" t="s">
        <v>165</v>
      </c>
      <c r="J24" s="86"/>
      <c r="K24" s="96">
        <v>5.24</v>
      </c>
      <c r="L24" s="99" t="s">
        <v>169</v>
      </c>
      <c r="M24" s="100">
        <v>6.0000000000000001E-3</v>
      </c>
      <c r="N24" s="100">
        <v>6.5999999999999991E-3</v>
      </c>
      <c r="O24" s="96">
        <v>3106.9999999999995</v>
      </c>
      <c r="P24" s="98">
        <v>100.6</v>
      </c>
      <c r="Q24" s="86"/>
      <c r="R24" s="96">
        <v>3.1256499999999998</v>
      </c>
      <c r="S24" s="97">
        <v>1.3969412965431658E-6</v>
      </c>
      <c r="T24" s="97">
        <v>1.9659087095306405E-4</v>
      </c>
      <c r="U24" s="97">
        <f>R24/'סכום נכסי הקרן'!$C$42</f>
        <v>3.4071530025318685E-5</v>
      </c>
    </row>
    <row r="25" spans="2:57" s="139" customFormat="1">
      <c r="B25" s="89" t="s">
        <v>340</v>
      </c>
      <c r="C25" s="86" t="s">
        <v>341</v>
      </c>
      <c r="D25" s="99" t="s">
        <v>125</v>
      </c>
      <c r="E25" s="99" t="s">
        <v>311</v>
      </c>
      <c r="F25" s="99" t="s">
        <v>318</v>
      </c>
      <c r="G25" s="99" t="s">
        <v>319</v>
      </c>
      <c r="H25" s="86" t="s">
        <v>342</v>
      </c>
      <c r="I25" s="86" t="s">
        <v>165</v>
      </c>
      <c r="J25" s="86"/>
      <c r="K25" s="96">
        <v>2.2799999999999994</v>
      </c>
      <c r="L25" s="99" t="s">
        <v>169</v>
      </c>
      <c r="M25" s="100">
        <v>3.4000000000000002E-2</v>
      </c>
      <c r="N25" s="100">
        <v>-9.9999999999999991E-5</v>
      </c>
      <c r="O25" s="96">
        <v>233589.99999999997</v>
      </c>
      <c r="P25" s="98">
        <v>113.83</v>
      </c>
      <c r="Q25" s="86"/>
      <c r="R25" s="96">
        <v>265.89549</v>
      </c>
      <c r="S25" s="97">
        <v>1.2486469294318572E-4</v>
      </c>
      <c r="T25" s="97">
        <v>1.672376176526218E-2</v>
      </c>
      <c r="U25" s="97">
        <f>R25/'סכום נכסי הקרן'!$C$42</f>
        <v>2.8984263020913489E-3</v>
      </c>
    </row>
    <row r="26" spans="2:57" s="139" customFormat="1">
      <c r="B26" s="89" t="s">
        <v>343</v>
      </c>
      <c r="C26" s="86" t="s">
        <v>344</v>
      </c>
      <c r="D26" s="99" t="s">
        <v>125</v>
      </c>
      <c r="E26" s="99" t="s">
        <v>311</v>
      </c>
      <c r="F26" s="99" t="s">
        <v>345</v>
      </c>
      <c r="G26" s="99" t="s">
        <v>346</v>
      </c>
      <c r="H26" s="86" t="s">
        <v>342</v>
      </c>
      <c r="I26" s="86" t="s">
        <v>165</v>
      </c>
      <c r="J26" s="86"/>
      <c r="K26" s="96">
        <v>6.919999999999999</v>
      </c>
      <c r="L26" s="99" t="s">
        <v>169</v>
      </c>
      <c r="M26" s="100">
        <v>8.3000000000000001E-3</v>
      </c>
      <c r="N26" s="100">
        <v>1.04E-2</v>
      </c>
      <c r="O26" s="96">
        <v>245999.99999999997</v>
      </c>
      <c r="P26" s="98">
        <v>99.55</v>
      </c>
      <c r="Q26" s="86"/>
      <c r="R26" s="96">
        <v>244.89299999999997</v>
      </c>
      <c r="S26" s="97">
        <v>1.6063501765026228E-4</v>
      </c>
      <c r="T26" s="97">
        <v>1.5402789231138711E-2</v>
      </c>
      <c r="U26" s="97">
        <f>R26/'סכום נכסי הקרן'!$C$42</f>
        <v>2.6694860916898467E-3</v>
      </c>
    </row>
    <row r="27" spans="2:57" s="139" customFormat="1">
      <c r="B27" s="89" t="s">
        <v>347</v>
      </c>
      <c r="C27" s="86" t="s">
        <v>348</v>
      </c>
      <c r="D27" s="99" t="s">
        <v>125</v>
      </c>
      <c r="E27" s="99" t="s">
        <v>311</v>
      </c>
      <c r="F27" s="99" t="s">
        <v>345</v>
      </c>
      <c r="G27" s="99" t="s">
        <v>346</v>
      </c>
      <c r="H27" s="86" t="s">
        <v>342</v>
      </c>
      <c r="I27" s="86" t="s">
        <v>165</v>
      </c>
      <c r="J27" s="86"/>
      <c r="K27" s="96">
        <v>10.48</v>
      </c>
      <c r="L27" s="99" t="s">
        <v>169</v>
      </c>
      <c r="M27" s="100">
        <v>1.6500000000000001E-2</v>
      </c>
      <c r="N27" s="100">
        <v>1.8699999999999998E-2</v>
      </c>
      <c r="O27" s="96">
        <v>36999.999999999993</v>
      </c>
      <c r="P27" s="98">
        <v>98.88</v>
      </c>
      <c r="Q27" s="86"/>
      <c r="R27" s="96">
        <v>36.585599999999999</v>
      </c>
      <c r="S27" s="97">
        <v>8.749837418561478E-5</v>
      </c>
      <c r="T27" s="97">
        <v>2.3010877636141028E-3</v>
      </c>
      <c r="U27" s="97">
        <f>R27/'סכום נכסי הקרן'!$C$42</f>
        <v>3.9880580643843661E-4</v>
      </c>
    </row>
    <row r="28" spans="2:57" s="139" customFormat="1">
      <c r="B28" s="89" t="s">
        <v>349</v>
      </c>
      <c r="C28" s="86" t="s">
        <v>350</v>
      </c>
      <c r="D28" s="99" t="s">
        <v>125</v>
      </c>
      <c r="E28" s="99" t="s">
        <v>311</v>
      </c>
      <c r="F28" s="99" t="s">
        <v>351</v>
      </c>
      <c r="G28" s="99" t="s">
        <v>352</v>
      </c>
      <c r="H28" s="86" t="s">
        <v>342</v>
      </c>
      <c r="I28" s="86" t="s">
        <v>315</v>
      </c>
      <c r="J28" s="86"/>
      <c r="K28" s="96">
        <v>3.7100000000000009</v>
      </c>
      <c r="L28" s="99" t="s">
        <v>169</v>
      </c>
      <c r="M28" s="100">
        <v>6.5000000000000006E-3</v>
      </c>
      <c r="N28" s="100">
        <v>3.9000000000000007E-3</v>
      </c>
      <c r="O28" s="96">
        <v>71077.119999999981</v>
      </c>
      <c r="P28" s="98">
        <v>101.13</v>
      </c>
      <c r="Q28" s="86"/>
      <c r="R28" s="96">
        <v>71.880289999999974</v>
      </c>
      <c r="S28" s="97">
        <v>6.7260392059375108E-5</v>
      </c>
      <c r="T28" s="97">
        <v>4.5209824565958494E-3</v>
      </c>
      <c r="U28" s="97">
        <f>R28/'סכום נכסי הקרן'!$C$42</f>
        <v>7.8353989057111759E-4</v>
      </c>
    </row>
    <row r="29" spans="2:57" s="139" customFormat="1">
      <c r="B29" s="89" t="s">
        <v>353</v>
      </c>
      <c r="C29" s="86" t="s">
        <v>354</v>
      </c>
      <c r="D29" s="99" t="s">
        <v>125</v>
      </c>
      <c r="E29" s="99" t="s">
        <v>311</v>
      </c>
      <c r="F29" s="99" t="s">
        <v>351</v>
      </c>
      <c r="G29" s="99" t="s">
        <v>352</v>
      </c>
      <c r="H29" s="86" t="s">
        <v>342</v>
      </c>
      <c r="I29" s="86" t="s">
        <v>315</v>
      </c>
      <c r="J29" s="86"/>
      <c r="K29" s="96">
        <v>4.84</v>
      </c>
      <c r="L29" s="99" t="s">
        <v>169</v>
      </c>
      <c r="M29" s="100">
        <v>1.6399999999999998E-2</v>
      </c>
      <c r="N29" s="100">
        <v>7.9000000000000008E-3</v>
      </c>
      <c r="O29" s="96">
        <v>233999.99999999997</v>
      </c>
      <c r="P29" s="98">
        <v>104.14</v>
      </c>
      <c r="Q29" s="96">
        <v>28.131999999999998</v>
      </c>
      <c r="R29" s="96">
        <v>272.89599999999996</v>
      </c>
      <c r="S29" s="97">
        <v>2.1956696327911433E-4</v>
      </c>
      <c r="T29" s="97">
        <v>1.7164065816584508E-2</v>
      </c>
      <c r="U29" s="97">
        <f>R29/'סכום נכסי הקרן'!$C$42</f>
        <v>2.974736217359387E-3</v>
      </c>
    </row>
    <row r="30" spans="2:57" s="139" customFormat="1">
      <c r="B30" s="89" t="s">
        <v>355</v>
      </c>
      <c r="C30" s="86" t="s">
        <v>356</v>
      </c>
      <c r="D30" s="99" t="s">
        <v>125</v>
      </c>
      <c r="E30" s="99" t="s">
        <v>311</v>
      </c>
      <c r="F30" s="99" t="s">
        <v>351</v>
      </c>
      <c r="G30" s="99" t="s">
        <v>352</v>
      </c>
      <c r="H30" s="86" t="s">
        <v>342</v>
      </c>
      <c r="I30" s="86" t="s">
        <v>165</v>
      </c>
      <c r="J30" s="86"/>
      <c r="K30" s="96">
        <v>5.7</v>
      </c>
      <c r="L30" s="99" t="s">
        <v>169</v>
      </c>
      <c r="M30" s="100">
        <v>1.34E-2</v>
      </c>
      <c r="N30" s="100">
        <v>1.2800000000000001E-2</v>
      </c>
      <c r="O30" s="96">
        <v>728073.99999999988</v>
      </c>
      <c r="P30" s="98">
        <v>102.3</v>
      </c>
      <c r="Q30" s="86"/>
      <c r="R30" s="96">
        <v>744.81972999999982</v>
      </c>
      <c r="S30" s="97">
        <v>1.602017456694916E-4</v>
      </c>
      <c r="T30" s="97">
        <v>4.684617901035816E-2</v>
      </c>
      <c r="U30" s="97">
        <f>R30/'סכום נכסי הקרן'!$C$42</f>
        <v>8.118998542429496E-3</v>
      </c>
    </row>
    <row r="31" spans="2:57" s="139" customFormat="1">
      <c r="B31" s="89" t="s">
        <v>357</v>
      </c>
      <c r="C31" s="86" t="s">
        <v>358</v>
      </c>
      <c r="D31" s="99" t="s">
        <v>125</v>
      </c>
      <c r="E31" s="99" t="s">
        <v>311</v>
      </c>
      <c r="F31" s="99" t="s">
        <v>337</v>
      </c>
      <c r="G31" s="99" t="s">
        <v>319</v>
      </c>
      <c r="H31" s="86" t="s">
        <v>342</v>
      </c>
      <c r="I31" s="86" t="s">
        <v>165</v>
      </c>
      <c r="J31" s="86"/>
      <c r="K31" s="96">
        <v>3.71</v>
      </c>
      <c r="L31" s="99" t="s">
        <v>169</v>
      </c>
      <c r="M31" s="100">
        <v>4.2000000000000003E-2</v>
      </c>
      <c r="N31" s="100">
        <v>3.0999999999999999E-3</v>
      </c>
      <c r="O31" s="96">
        <v>149999.99999999997</v>
      </c>
      <c r="P31" s="98">
        <v>117.76</v>
      </c>
      <c r="Q31" s="86"/>
      <c r="R31" s="96">
        <v>176.63998999999995</v>
      </c>
      <c r="S31" s="97">
        <v>1.5034067196266737E-4</v>
      </c>
      <c r="T31" s="97">
        <v>1.1109948164138825E-2</v>
      </c>
      <c r="U31" s="97">
        <f>R31/'סכום נכסי הקרן'!$C$42</f>
        <v>1.9254858102976953E-3</v>
      </c>
    </row>
    <row r="32" spans="2:57" s="139" customFormat="1">
      <c r="B32" s="89" t="s">
        <v>359</v>
      </c>
      <c r="C32" s="86" t="s">
        <v>360</v>
      </c>
      <c r="D32" s="99" t="s">
        <v>125</v>
      </c>
      <c r="E32" s="99" t="s">
        <v>311</v>
      </c>
      <c r="F32" s="99" t="s">
        <v>337</v>
      </c>
      <c r="G32" s="99" t="s">
        <v>319</v>
      </c>
      <c r="H32" s="86" t="s">
        <v>342</v>
      </c>
      <c r="I32" s="86" t="s">
        <v>165</v>
      </c>
      <c r="J32" s="86"/>
      <c r="K32" s="96">
        <v>1.72</v>
      </c>
      <c r="L32" s="99" t="s">
        <v>169</v>
      </c>
      <c r="M32" s="100">
        <v>4.0999999999999995E-2</v>
      </c>
      <c r="N32" s="100">
        <v>1.8999999999999998E-3</v>
      </c>
      <c r="O32" s="96">
        <v>1111982.2499999998</v>
      </c>
      <c r="P32" s="98">
        <v>130.86000000000001</v>
      </c>
      <c r="Q32" s="86"/>
      <c r="R32" s="96">
        <v>1455.1398899999997</v>
      </c>
      <c r="S32" s="97">
        <v>4.757480765908443E-4</v>
      </c>
      <c r="T32" s="97">
        <v>9.1522473192342649E-2</v>
      </c>
      <c r="U32" s="97">
        <f>R32/'סכום נכסי הקרן'!$C$42</f>
        <v>1.5861930303512524E-2</v>
      </c>
    </row>
    <row r="33" spans="2:21" s="139" customFormat="1">
      <c r="B33" s="89" t="s">
        <v>361</v>
      </c>
      <c r="C33" s="86" t="s">
        <v>362</v>
      </c>
      <c r="D33" s="99" t="s">
        <v>125</v>
      </c>
      <c r="E33" s="99" t="s">
        <v>311</v>
      </c>
      <c r="F33" s="99" t="s">
        <v>337</v>
      </c>
      <c r="G33" s="99" t="s">
        <v>319</v>
      </c>
      <c r="H33" s="86" t="s">
        <v>342</v>
      </c>
      <c r="I33" s="86" t="s">
        <v>165</v>
      </c>
      <c r="J33" s="86"/>
      <c r="K33" s="96">
        <v>2.83</v>
      </c>
      <c r="L33" s="99" t="s">
        <v>169</v>
      </c>
      <c r="M33" s="100">
        <v>0.04</v>
      </c>
      <c r="N33" s="100">
        <v>1.2000000000000003E-3</v>
      </c>
      <c r="O33" s="96">
        <v>29999.999999999996</v>
      </c>
      <c r="P33" s="98">
        <v>118.31</v>
      </c>
      <c r="Q33" s="86"/>
      <c r="R33" s="96">
        <v>35.492999999999995</v>
      </c>
      <c r="S33" s="97">
        <v>1.032821340843092E-5</v>
      </c>
      <c r="T33" s="97">
        <v>2.2323675980154855E-3</v>
      </c>
      <c r="U33" s="97">
        <f>R33/'סכום נכסי הקרן'!$C$42</f>
        <v>3.8689578653676389E-4</v>
      </c>
    </row>
    <row r="34" spans="2:21" s="139" customFormat="1">
      <c r="B34" s="89" t="s">
        <v>363</v>
      </c>
      <c r="C34" s="86" t="s">
        <v>364</v>
      </c>
      <c r="D34" s="99" t="s">
        <v>125</v>
      </c>
      <c r="E34" s="99" t="s">
        <v>311</v>
      </c>
      <c r="F34" s="99" t="s">
        <v>365</v>
      </c>
      <c r="G34" s="99" t="s">
        <v>352</v>
      </c>
      <c r="H34" s="86" t="s">
        <v>366</v>
      </c>
      <c r="I34" s="86" t="s">
        <v>315</v>
      </c>
      <c r="J34" s="86"/>
      <c r="K34" s="96">
        <v>5.69</v>
      </c>
      <c r="L34" s="99" t="s">
        <v>169</v>
      </c>
      <c r="M34" s="100">
        <v>2.3399999999999997E-2</v>
      </c>
      <c r="N34" s="100">
        <v>1.3500000000000002E-2</v>
      </c>
      <c r="O34" s="96">
        <v>158571.18999999997</v>
      </c>
      <c r="P34" s="98">
        <v>106.21</v>
      </c>
      <c r="Q34" s="86"/>
      <c r="R34" s="96">
        <v>168.41845999999995</v>
      </c>
      <c r="S34" s="97">
        <v>7.6450040999925949E-5</v>
      </c>
      <c r="T34" s="97">
        <v>1.0592846843368187E-2</v>
      </c>
      <c r="U34" s="97">
        <f>R34/'סכום נכסי הקרן'!$C$42</f>
        <v>1.8358660172149578E-3</v>
      </c>
    </row>
    <row r="35" spans="2:21" s="139" customFormat="1">
      <c r="B35" s="89" t="s">
        <v>367</v>
      </c>
      <c r="C35" s="86" t="s">
        <v>368</v>
      </c>
      <c r="D35" s="99" t="s">
        <v>125</v>
      </c>
      <c r="E35" s="99" t="s">
        <v>311</v>
      </c>
      <c r="F35" s="99" t="s">
        <v>369</v>
      </c>
      <c r="G35" s="99" t="s">
        <v>352</v>
      </c>
      <c r="H35" s="86" t="s">
        <v>366</v>
      </c>
      <c r="I35" s="86" t="s">
        <v>165</v>
      </c>
      <c r="J35" s="86"/>
      <c r="K35" s="96">
        <v>2.7199999999999993</v>
      </c>
      <c r="L35" s="99" t="s">
        <v>169</v>
      </c>
      <c r="M35" s="100">
        <v>4.8000000000000001E-2</v>
      </c>
      <c r="N35" s="100">
        <v>4.199999999999998E-3</v>
      </c>
      <c r="O35" s="96">
        <v>227212.99999999997</v>
      </c>
      <c r="P35" s="98">
        <v>114.4</v>
      </c>
      <c r="Q35" s="96">
        <v>11.123419999999998</v>
      </c>
      <c r="R35" s="96">
        <v>271.05509000000001</v>
      </c>
      <c r="S35" s="97">
        <v>1.6712417233399971E-4</v>
      </c>
      <c r="T35" s="97">
        <v>1.7048279947966396E-2</v>
      </c>
      <c r="U35" s="97">
        <f>R35/'סכום נכסי הקרן'!$C$42</f>
        <v>2.9546691528003644E-3</v>
      </c>
    </row>
    <row r="36" spans="2:21" s="139" customFormat="1">
      <c r="B36" s="89" t="s">
        <v>370</v>
      </c>
      <c r="C36" s="86" t="s">
        <v>371</v>
      </c>
      <c r="D36" s="99" t="s">
        <v>125</v>
      </c>
      <c r="E36" s="99" t="s">
        <v>311</v>
      </c>
      <c r="F36" s="99" t="s">
        <v>369</v>
      </c>
      <c r="G36" s="99" t="s">
        <v>352</v>
      </c>
      <c r="H36" s="86" t="s">
        <v>366</v>
      </c>
      <c r="I36" s="86" t="s">
        <v>165</v>
      </c>
      <c r="J36" s="86"/>
      <c r="K36" s="96">
        <v>6.6799999999999988</v>
      </c>
      <c r="L36" s="99" t="s">
        <v>169</v>
      </c>
      <c r="M36" s="100">
        <v>3.2000000000000001E-2</v>
      </c>
      <c r="N36" s="100">
        <v>1.6000000000000004E-2</v>
      </c>
      <c r="O36" s="96">
        <v>401750.99999999994</v>
      </c>
      <c r="P36" s="98">
        <v>110.62</v>
      </c>
      <c r="Q36" s="96">
        <v>12.856029999999997</v>
      </c>
      <c r="R36" s="96">
        <v>457.27299999999997</v>
      </c>
      <c r="S36" s="97">
        <v>2.4354213344196464E-4</v>
      </c>
      <c r="T36" s="97">
        <v>2.8760640933348409E-2</v>
      </c>
      <c r="U36" s="97">
        <f>R36/'סכום נכסי הקרן'!$C$42</f>
        <v>4.9845602512333604E-3</v>
      </c>
    </row>
    <row r="37" spans="2:21" s="139" customFormat="1">
      <c r="B37" s="89" t="s">
        <v>372</v>
      </c>
      <c r="C37" s="86" t="s">
        <v>373</v>
      </c>
      <c r="D37" s="99" t="s">
        <v>125</v>
      </c>
      <c r="E37" s="99" t="s">
        <v>311</v>
      </c>
      <c r="F37" s="99" t="s">
        <v>369</v>
      </c>
      <c r="G37" s="99" t="s">
        <v>352</v>
      </c>
      <c r="H37" s="86" t="s">
        <v>366</v>
      </c>
      <c r="I37" s="86" t="s">
        <v>165</v>
      </c>
      <c r="J37" s="86"/>
      <c r="K37" s="96">
        <v>1.48</v>
      </c>
      <c r="L37" s="99" t="s">
        <v>169</v>
      </c>
      <c r="M37" s="100">
        <v>4.9000000000000002E-2</v>
      </c>
      <c r="N37" s="100">
        <v>-2E-3</v>
      </c>
      <c r="O37" s="96">
        <v>12496.499999999998</v>
      </c>
      <c r="P37" s="98">
        <v>119.28</v>
      </c>
      <c r="Q37" s="86"/>
      <c r="R37" s="96">
        <v>14.905829999999998</v>
      </c>
      <c r="S37" s="97">
        <v>4.2053725529835963E-5</v>
      </c>
      <c r="T37" s="97">
        <v>9.3751702909100848E-4</v>
      </c>
      <c r="U37" s="97">
        <f>R37/'סכום נכסי הקרן'!$C$42</f>
        <v>1.6248282258003808E-4</v>
      </c>
    </row>
    <row r="38" spans="2:21" s="139" customFormat="1">
      <c r="B38" s="89" t="s">
        <v>374</v>
      </c>
      <c r="C38" s="86" t="s">
        <v>375</v>
      </c>
      <c r="D38" s="99" t="s">
        <v>125</v>
      </c>
      <c r="E38" s="99" t="s">
        <v>311</v>
      </c>
      <c r="F38" s="99" t="s">
        <v>376</v>
      </c>
      <c r="G38" s="99" t="s">
        <v>377</v>
      </c>
      <c r="H38" s="86" t="s">
        <v>366</v>
      </c>
      <c r="I38" s="86" t="s">
        <v>165</v>
      </c>
      <c r="J38" s="86"/>
      <c r="K38" s="96">
        <v>2.37</v>
      </c>
      <c r="L38" s="99" t="s">
        <v>169</v>
      </c>
      <c r="M38" s="100">
        <v>3.7000000000000005E-2</v>
      </c>
      <c r="N38" s="100">
        <v>2.9000000000000002E-3</v>
      </c>
      <c r="O38" s="96">
        <v>411635.99999999994</v>
      </c>
      <c r="P38" s="98">
        <v>112.47</v>
      </c>
      <c r="Q38" s="86"/>
      <c r="R38" s="96">
        <v>462.96701999999988</v>
      </c>
      <c r="S38" s="97">
        <v>1.372128411604539E-4</v>
      </c>
      <c r="T38" s="97">
        <v>2.9118771994415437E-2</v>
      </c>
      <c r="U38" s="97">
        <f>R38/'סכום נכסי הקרן'!$C$42</f>
        <v>5.0466286125005399E-3</v>
      </c>
    </row>
    <row r="39" spans="2:21" s="139" customFormat="1">
      <c r="B39" s="89" t="s">
        <v>378</v>
      </c>
      <c r="C39" s="86" t="s">
        <v>379</v>
      </c>
      <c r="D39" s="99" t="s">
        <v>125</v>
      </c>
      <c r="E39" s="99" t="s">
        <v>311</v>
      </c>
      <c r="F39" s="99" t="s">
        <v>376</v>
      </c>
      <c r="G39" s="99" t="s">
        <v>377</v>
      </c>
      <c r="H39" s="86" t="s">
        <v>366</v>
      </c>
      <c r="I39" s="86" t="s">
        <v>165</v>
      </c>
      <c r="J39" s="86"/>
      <c r="K39" s="96">
        <v>5.8500000000000005</v>
      </c>
      <c r="L39" s="99" t="s">
        <v>169</v>
      </c>
      <c r="M39" s="100">
        <v>2.2000000000000002E-2</v>
      </c>
      <c r="N39" s="100">
        <v>1.5599999999999998E-2</v>
      </c>
      <c r="O39" s="96">
        <v>149999.99999999997</v>
      </c>
      <c r="P39" s="98">
        <v>104.18</v>
      </c>
      <c r="Q39" s="86"/>
      <c r="R39" s="96">
        <v>156.27000999999998</v>
      </c>
      <c r="S39" s="97">
        <v>1.7012901749920758E-4</v>
      </c>
      <c r="T39" s="97">
        <v>9.8287579766589434E-3</v>
      </c>
      <c r="U39" s="97">
        <f>R39/'סכום נכסי הקרן'!$C$42</f>
        <v>1.7034403524936736E-3</v>
      </c>
    </row>
    <row r="40" spans="2:21" s="139" customFormat="1">
      <c r="B40" s="89" t="s">
        <v>380</v>
      </c>
      <c r="C40" s="86" t="s">
        <v>381</v>
      </c>
      <c r="D40" s="99" t="s">
        <v>125</v>
      </c>
      <c r="E40" s="99" t="s">
        <v>311</v>
      </c>
      <c r="F40" s="99" t="s">
        <v>318</v>
      </c>
      <c r="G40" s="99" t="s">
        <v>319</v>
      </c>
      <c r="H40" s="86" t="s">
        <v>366</v>
      </c>
      <c r="I40" s="86" t="s">
        <v>165</v>
      </c>
      <c r="J40" s="86"/>
      <c r="K40" s="96">
        <v>2.48</v>
      </c>
      <c r="L40" s="99" t="s">
        <v>169</v>
      </c>
      <c r="M40" s="100">
        <v>0.04</v>
      </c>
      <c r="N40" s="100">
        <v>1.6000000000000001E-3</v>
      </c>
      <c r="O40" s="96">
        <v>389605.99999999994</v>
      </c>
      <c r="P40" s="98">
        <v>119.75</v>
      </c>
      <c r="Q40" s="86"/>
      <c r="R40" s="96">
        <v>466.55320999999992</v>
      </c>
      <c r="S40" s="97">
        <v>2.885974645888364E-4</v>
      </c>
      <c r="T40" s="97">
        <v>2.9344328987521887E-2</v>
      </c>
      <c r="U40" s="97">
        <f>R40/'סכום נכסי הקרן'!$C$42</f>
        <v>5.0857203151100771E-3</v>
      </c>
    </row>
    <row r="41" spans="2:21" s="139" customFormat="1">
      <c r="B41" s="89" t="s">
        <v>382</v>
      </c>
      <c r="C41" s="86" t="s">
        <v>383</v>
      </c>
      <c r="D41" s="99" t="s">
        <v>125</v>
      </c>
      <c r="E41" s="99" t="s">
        <v>311</v>
      </c>
      <c r="F41" s="99" t="s">
        <v>384</v>
      </c>
      <c r="G41" s="99" t="s">
        <v>319</v>
      </c>
      <c r="H41" s="86" t="s">
        <v>366</v>
      </c>
      <c r="I41" s="86" t="s">
        <v>315</v>
      </c>
      <c r="J41" s="86"/>
      <c r="K41" s="96">
        <v>2.4999999999999996</v>
      </c>
      <c r="L41" s="99" t="s">
        <v>169</v>
      </c>
      <c r="M41" s="100">
        <v>3.5499999999999997E-2</v>
      </c>
      <c r="N41" s="100">
        <v>7.9999999999999993E-4</v>
      </c>
      <c r="O41" s="96">
        <v>95999.999999999985</v>
      </c>
      <c r="P41" s="98">
        <v>121.06</v>
      </c>
      <c r="Q41" s="86"/>
      <c r="R41" s="96">
        <v>116.21758999999999</v>
      </c>
      <c r="S41" s="97">
        <v>2.2448775577135218E-4</v>
      </c>
      <c r="T41" s="97">
        <v>7.30962111502123E-3</v>
      </c>
      <c r="U41" s="97">
        <f>R41/'סכום נכסי הקרן'!$C$42</f>
        <v>1.2668440507271053E-3</v>
      </c>
    </row>
    <row r="42" spans="2:21" s="139" customFormat="1">
      <c r="B42" s="89" t="s">
        <v>385</v>
      </c>
      <c r="C42" s="86" t="s">
        <v>386</v>
      </c>
      <c r="D42" s="99" t="s">
        <v>125</v>
      </c>
      <c r="E42" s="99" t="s">
        <v>311</v>
      </c>
      <c r="F42" s="99" t="s">
        <v>384</v>
      </c>
      <c r="G42" s="99" t="s">
        <v>319</v>
      </c>
      <c r="H42" s="86" t="s">
        <v>366</v>
      </c>
      <c r="I42" s="86" t="s">
        <v>315</v>
      </c>
      <c r="J42" s="86"/>
      <c r="K42" s="96">
        <v>5.8400000000000016</v>
      </c>
      <c r="L42" s="99" t="s">
        <v>169</v>
      </c>
      <c r="M42" s="100">
        <v>1.4999999999999999E-2</v>
      </c>
      <c r="N42" s="100">
        <v>8.199999999999999E-3</v>
      </c>
      <c r="O42" s="96">
        <v>2948.59</v>
      </c>
      <c r="P42" s="98">
        <v>104.59</v>
      </c>
      <c r="Q42" s="86"/>
      <c r="R42" s="96">
        <v>3.0839299999999992</v>
      </c>
      <c r="S42" s="97">
        <v>5.2881599528218346E-6</v>
      </c>
      <c r="T42" s="97">
        <v>1.9396684998585341E-4</v>
      </c>
      <c r="U42" s="97">
        <f>R42/'סכום נכסי הקרן'!$C$42</f>
        <v>3.361675606385265E-5</v>
      </c>
    </row>
    <row r="43" spans="2:21" s="139" customFormat="1">
      <c r="B43" s="89" t="s">
        <v>387</v>
      </c>
      <c r="C43" s="86" t="s">
        <v>388</v>
      </c>
      <c r="D43" s="99" t="s">
        <v>125</v>
      </c>
      <c r="E43" s="99" t="s">
        <v>311</v>
      </c>
      <c r="F43" s="99" t="s">
        <v>389</v>
      </c>
      <c r="G43" s="99" t="s">
        <v>390</v>
      </c>
      <c r="H43" s="86" t="s">
        <v>366</v>
      </c>
      <c r="I43" s="86" t="s">
        <v>165</v>
      </c>
      <c r="J43" s="86"/>
      <c r="K43" s="96">
        <v>8.15</v>
      </c>
      <c r="L43" s="99" t="s">
        <v>169</v>
      </c>
      <c r="M43" s="100">
        <v>3.85E-2</v>
      </c>
      <c r="N43" s="100">
        <v>1.61E-2</v>
      </c>
      <c r="O43" s="96">
        <v>98916.309999999983</v>
      </c>
      <c r="P43" s="98">
        <v>121.31</v>
      </c>
      <c r="Q43" s="86"/>
      <c r="R43" s="96">
        <v>119.99537999999997</v>
      </c>
      <c r="S43" s="97">
        <v>3.6346479738944046E-5</v>
      </c>
      <c r="T43" s="97">
        <v>7.5472289810259875E-3</v>
      </c>
      <c r="U43" s="97">
        <f>R43/'סכום נכסי הקרן'!$C$42</f>
        <v>1.3080243125652342E-3</v>
      </c>
    </row>
    <row r="44" spans="2:21" s="139" customFormat="1">
      <c r="B44" s="89" t="s">
        <v>391</v>
      </c>
      <c r="C44" s="86" t="s">
        <v>392</v>
      </c>
      <c r="D44" s="99" t="s">
        <v>125</v>
      </c>
      <c r="E44" s="99" t="s">
        <v>311</v>
      </c>
      <c r="F44" s="99" t="s">
        <v>389</v>
      </c>
      <c r="G44" s="99" t="s">
        <v>390</v>
      </c>
      <c r="H44" s="86" t="s">
        <v>366</v>
      </c>
      <c r="I44" s="86" t="s">
        <v>165</v>
      </c>
      <c r="J44" s="86"/>
      <c r="K44" s="96">
        <v>6.25</v>
      </c>
      <c r="L44" s="99" t="s">
        <v>169</v>
      </c>
      <c r="M44" s="100">
        <v>4.4999999999999998E-2</v>
      </c>
      <c r="N44" s="100">
        <v>1.2599999999999998E-2</v>
      </c>
      <c r="O44" s="96">
        <v>737935.99999999988</v>
      </c>
      <c r="P44" s="98">
        <v>125.35</v>
      </c>
      <c r="Q44" s="86"/>
      <c r="R44" s="96">
        <v>925.00276999999994</v>
      </c>
      <c r="S44" s="97">
        <v>2.5087200882275743E-4</v>
      </c>
      <c r="T44" s="97">
        <v>5.8178970834321435E-2</v>
      </c>
      <c r="U44" s="97">
        <f>R44/'סכום נכסי הקרן'!$C$42</f>
        <v>1.0083105802491627E-2</v>
      </c>
    </row>
    <row r="45" spans="2:21" s="139" customFormat="1">
      <c r="B45" s="89" t="s">
        <v>393</v>
      </c>
      <c r="C45" s="86" t="s">
        <v>394</v>
      </c>
      <c r="D45" s="99" t="s">
        <v>125</v>
      </c>
      <c r="E45" s="99" t="s">
        <v>311</v>
      </c>
      <c r="F45" s="99" t="s">
        <v>318</v>
      </c>
      <c r="G45" s="99" t="s">
        <v>319</v>
      </c>
      <c r="H45" s="86" t="s">
        <v>366</v>
      </c>
      <c r="I45" s="86" t="s">
        <v>165</v>
      </c>
      <c r="J45" s="86"/>
      <c r="K45" s="96">
        <v>2.02</v>
      </c>
      <c r="L45" s="99" t="s">
        <v>169</v>
      </c>
      <c r="M45" s="100">
        <v>0.05</v>
      </c>
      <c r="N45" s="100">
        <v>5.9999999999999995E-4</v>
      </c>
      <c r="O45" s="96">
        <v>99999.999999999985</v>
      </c>
      <c r="P45" s="98">
        <v>122.46</v>
      </c>
      <c r="Q45" s="86"/>
      <c r="R45" s="96">
        <v>122.45999999999998</v>
      </c>
      <c r="S45" s="97">
        <v>1.0000010000009999E-4</v>
      </c>
      <c r="T45" s="97">
        <v>7.7022437115199151E-3</v>
      </c>
      <c r="U45" s="97">
        <f>R45/'סכום נכסי הקרן'!$C$42</f>
        <v>1.3348902042456853E-3</v>
      </c>
    </row>
    <row r="46" spans="2:21" s="139" customFormat="1">
      <c r="B46" s="89" t="s">
        <v>395</v>
      </c>
      <c r="C46" s="86" t="s">
        <v>396</v>
      </c>
      <c r="D46" s="99" t="s">
        <v>125</v>
      </c>
      <c r="E46" s="99" t="s">
        <v>311</v>
      </c>
      <c r="F46" s="99" t="s">
        <v>397</v>
      </c>
      <c r="G46" s="99" t="s">
        <v>352</v>
      </c>
      <c r="H46" s="86" t="s">
        <v>366</v>
      </c>
      <c r="I46" s="86" t="s">
        <v>315</v>
      </c>
      <c r="J46" s="86"/>
      <c r="K46" s="96">
        <v>7.2700000000000005</v>
      </c>
      <c r="L46" s="99" t="s">
        <v>169</v>
      </c>
      <c r="M46" s="100">
        <v>2.35E-2</v>
      </c>
      <c r="N46" s="100">
        <v>1.8800000000000001E-2</v>
      </c>
      <c r="O46" s="96">
        <v>14549.999999999998</v>
      </c>
      <c r="P46" s="98">
        <v>105.36</v>
      </c>
      <c r="Q46" s="86"/>
      <c r="R46" s="96">
        <v>15.329889999999997</v>
      </c>
      <c r="S46" s="97">
        <v>3.9687212287315847E-5</v>
      </c>
      <c r="T46" s="97">
        <v>9.6418870529799139E-4</v>
      </c>
      <c r="U46" s="97">
        <f>R46/'סכום נכסי הקרן'!$C$42</f>
        <v>1.6710534046353003E-4</v>
      </c>
    </row>
    <row r="47" spans="2:21" s="139" customFormat="1">
      <c r="B47" s="89" t="s">
        <v>398</v>
      </c>
      <c r="C47" s="86" t="s">
        <v>399</v>
      </c>
      <c r="D47" s="99" t="s">
        <v>125</v>
      </c>
      <c r="E47" s="99" t="s">
        <v>311</v>
      </c>
      <c r="F47" s="99" t="s">
        <v>397</v>
      </c>
      <c r="G47" s="99" t="s">
        <v>352</v>
      </c>
      <c r="H47" s="86" t="s">
        <v>366</v>
      </c>
      <c r="I47" s="86" t="s">
        <v>315</v>
      </c>
      <c r="J47" s="86"/>
      <c r="K47" s="96">
        <v>6.6900000000000013</v>
      </c>
      <c r="L47" s="99" t="s">
        <v>169</v>
      </c>
      <c r="M47" s="100">
        <v>2.1499999999999998E-2</v>
      </c>
      <c r="N47" s="100">
        <v>1.6199999999999999E-2</v>
      </c>
      <c r="O47" s="96">
        <v>165451.97999999998</v>
      </c>
      <c r="P47" s="98">
        <v>105.84</v>
      </c>
      <c r="Q47" s="86"/>
      <c r="R47" s="96">
        <v>175.11435999999995</v>
      </c>
      <c r="S47" s="97">
        <v>2.0662807603095355E-4</v>
      </c>
      <c r="T47" s="97">
        <v>1.1013992145246076E-2</v>
      </c>
      <c r="U47" s="97">
        <f>R47/'סכום נכסי הקרן'!$C$42</f>
        <v>1.9088554939306909E-3</v>
      </c>
    </row>
    <row r="48" spans="2:21" s="139" customFormat="1">
      <c r="B48" s="89" t="s">
        <v>400</v>
      </c>
      <c r="C48" s="86" t="s">
        <v>401</v>
      </c>
      <c r="D48" s="99" t="s">
        <v>125</v>
      </c>
      <c r="E48" s="99" t="s">
        <v>311</v>
      </c>
      <c r="F48" s="99" t="s">
        <v>337</v>
      </c>
      <c r="G48" s="99" t="s">
        <v>319</v>
      </c>
      <c r="H48" s="86" t="s">
        <v>366</v>
      </c>
      <c r="I48" s="86" t="s">
        <v>315</v>
      </c>
      <c r="J48" s="86"/>
      <c r="K48" s="96">
        <v>1.9099999999999997</v>
      </c>
      <c r="L48" s="99" t="s">
        <v>169</v>
      </c>
      <c r="M48" s="100">
        <v>6.5000000000000002E-2</v>
      </c>
      <c r="N48" s="100">
        <v>1.2999999999999997E-3</v>
      </c>
      <c r="O48" s="96">
        <v>51971.999999999993</v>
      </c>
      <c r="P48" s="98">
        <v>125.3</v>
      </c>
      <c r="Q48" s="96">
        <v>0.93887999999999994</v>
      </c>
      <c r="R48" s="96">
        <v>66.059799999999981</v>
      </c>
      <c r="S48" s="97">
        <v>3.2998095238095234E-5</v>
      </c>
      <c r="T48" s="97">
        <v>4.1548969388719844E-3</v>
      </c>
      <c r="U48" s="97">
        <f>R48/'סכום נכסי הקרן'!$C$42</f>
        <v>7.2009292760435333E-4</v>
      </c>
    </row>
    <row r="49" spans="2:21" s="139" customFormat="1">
      <c r="B49" s="89" t="s">
        <v>402</v>
      </c>
      <c r="C49" s="86" t="s">
        <v>403</v>
      </c>
      <c r="D49" s="99" t="s">
        <v>125</v>
      </c>
      <c r="E49" s="99" t="s">
        <v>311</v>
      </c>
      <c r="F49" s="99" t="s">
        <v>404</v>
      </c>
      <c r="G49" s="99" t="s">
        <v>352</v>
      </c>
      <c r="H49" s="86" t="s">
        <v>366</v>
      </c>
      <c r="I49" s="86" t="s">
        <v>315</v>
      </c>
      <c r="J49" s="86"/>
      <c r="K49" s="96">
        <v>8.2900000000000009</v>
      </c>
      <c r="L49" s="99" t="s">
        <v>169</v>
      </c>
      <c r="M49" s="100">
        <v>3.5000000000000003E-2</v>
      </c>
      <c r="N49" s="100">
        <v>2.0300000000000002E-2</v>
      </c>
      <c r="O49" s="96">
        <v>86865.299999999988</v>
      </c>
      <c r="P49" s="98">
        <v>115.62</v>
      </c>
      <c r="Q49" s="86"/>
      <c r="R49" s="96">
        <v>100.43366999999998</v>
      </c>
      <c r="S49" s="97">
        <v>3.207050354559393E-4</v>
      </c>
      <c r="T49" s="97">
        <v>6.3168757405060129E-3</v>
      </c>
      <c r="U49" s="97">
        <f>R49/'סכום נכסי הקרן'!$C$42</f>
        <v>1.0947895007303915E-3</v>
      </c>
    </row>
    <row r="50" spans="2:21" s="139" customFormat="1">
      <c r="B50" s="89" t="s">
        <v>405</v>
      </c>
      <c r="C50" s="86" t="s">
        <v>406</v>
      </c>
      <c r="D50" s="99" t="s">
        <v>125</v>
      </c>
      <c r="E50" s="99" t="s">
        <v>311</v>
      </c>
      <c r="F50" s="99" t="s">
        <v>404</v>
      </c>
      <c r="G50" s="99" t="s">
        <v>352</v>
      </c>
      <c r="H50" s="86" t="s">
        <v>366</v>
      </c>
      <c r="I50" s="86" t="s">
        <v>315</v>
      </c>
      <c r="J50" s="86"/>
      <c r="K50" s="96">
        <v>4.1800000000000006</v>
      </c>
      <c r="L50" s="99" t="s">
        <v>169</v>
      </c>
      <c r="M50" s="100">
        <v>0.04</v>
      </c>
      <c r="N50" s="100">
        <v>6.000000000000001E-3</v>
      </c>
      <c r="O50" s="96">
        <v>71969.999999999985</v>
      </c>
      <c r="P50" s="98">
        <v>115.9</v>
      </c>
      <c r="Q50" s="86"/>
      <c r="R50" s="96">
        <v>83.413229999999984</v>
      </c>
      <c r="S50" s="97">
        <v>1.0205511274723985E-4</v>
      </c>
      <c r="T50" s="97">
        <v>5.2463582085992512E-3</v>
      </c>
      <c r="U50" s="97">
        <f>R50/'סכום נכסי הקרן'!$C$42</f>
        <v>9.0925611327365922E-4</v>
      </c>
    </row>
    <row r="51" spans="2:21" s="139" customFormat="1">
      <c r="B51" s="89" t="s">
        <v>407</v>
      </c>
      <c r="C51" s="86" t="s">
        <v>408</v>
      </c>
      <c r="D51" s="99" t="s">
        <v>125</v>
      </c>
      <c r="E51" s="99" t="s">
        <v>311</v>
      </c>
      <c r="F51" s="99" t="s">
        <v>404</v>
      </c>
      <c r="G51" s="99" t="s">
        <v>352</v>
      </c>
      <c r="H51" s="86" t="s">
        <v>366</v>
      </c>
      <c r="I51" s="86" t="s">
        <v>315</v>
      </c>
      <c r="J51" s="86"/>
      <c r="K51" s="96">
        <v>6.9399999999999977</v>
      </c>
      <c r="L51" s="99" t="s">
        <v>169</v>
      </c>
      <c r="M51" s="100">
        <v>0.04</v>
      </c>
      <c r="N51" s="100">
        <v>1.5199999999999998E-2</v>
      </c>
      <c r="O51" s="96">
        <v>140941.42000000001</v>
      </c>
      <c r="P51" s="98">
        <v>120.32</v>
      </c>
      <c r="Q51" s="86"/>
      <c r="R51" s="96">
        <v>169.58073000000002</v>
      </c>
      <c r="S51" s="97">
        <v>1.9459226233796884E-4</v>
      </c>
      <c r="T51" s="97">
        <v>1.0665948973031658E-2</v>
      </c>
      <c r="U51" s="97">
        <f>R51/'סכום נכסי הקרן'!$C$42</f>
        <v>1.8485354834707861E-3</v>
      </c>
    </row>
    <row r="52" spans="2:21" s="139" customFormat="1">
      <c r="B52" s="89" t="s">
        <v>409</v>
      </c>
      <c r="C52" s="86" t="s">
        <v>410</v>
      </c>
      <c r="D52" s="99" t="s">
        <v>125</v>
      </c>
      <c r="E52" s="99" t="s">
        <v>311</v>
      </c>
      <c r="F52" s="99" t="s">
        <v>411</v>
      </c>
      <c r="G52" s="99" t="s">
        <v>412</v>
      </c>
      <c r="H52" s="86" t="s">
        <v>413</v>
      </c>
      <c r="I52" s="86" t="s">
        <v>315</v>
      </c>
      <c r="J52" s="86"/>
      <c r="K52" s="96">
        <v>8.4400000000000013</v>
      </c>
      <c r="L52" s="99" t="s">
        <v>169</v>
      </c>
      <c r="M52" s="100">
        <v>5.1500000000000004E-2</v>
      </c>
      <c r="N52" s="100">
        <v>2.5300000000000003E-2</v>
      </c>
      <c r="O52" s="96">
        <v>353631.99999999994</v>
      </c>
      <c r="P52" s="98">
        <v>149.30000000000001</v>
      </c>
      <c r="Q52" s="86"/>
      <c r="R52" s="96">
        <v>527.97256999999979</v>
      </c>
      <c r="S52" s="97">
        <v>9.9585978346515444E-5</v>
      </c>
      <c r="T52" s="97">
        <v>3.3207360829148352E-2</v>
      </c>
      <c r="U52" s="97">
        <f>R52/'סכום נכסי הקרן'!$C$42</f>
        <v>5.755229559067607E-3</v>
      </c>
    </row>
    <row r="53" spans="2:21" s="139" customFormat="1">
      <c r="B53" s="89" t="s">
        <v>414</v>
      </c>
      <c r="C53" s="86" t="s">
        <v>415</v>
      </c>
      <c r="D53" s="99" t="s">
        <v>125</v>
      </c>
      <c r="E53" s="99" t="s">
        <v>311</v>
      </c>
      <c r="F53" s="99" t="s">
        <v>416</v>
      </c>
      <c r="G53" s="99" t="s">
        <v>352</v>
      </c>
      <c r="H53" s="86" t="s">
        <v>413</v>
      </c>
      <c r="I53" s="86" t="s">
        <v>165</v>
      </c>
      <c r="J53" s="86"/>
      <c r="K53" s="96">
        <v>5.08</v>
      </c>
      <c r="L53" s="99" t="s">
        <v>169</v>
      </c>
      <c r="M53" s="100">
        <v>2.5000000000000001E-2</v>
      </c>
      <c r="N53" s="100">
        <v>1.4600000000000002E-2</v>
      </c>
      <c r="O53" s="96">
        <v>2212.6599999999994</v>
      </c>
      <c r="P53" s="98">
        <v>105.93</v>
      </c>
      <c r="Q53" s="86"/>
      <c r="R53" s="96">
        <v>2.3438699999999995</v>
      </c>
      <c r="S53" s="97">
        <v>4.7274246846069482E-6</v>
      </c>
      <c r="T53" s="97">
        <v>1.4742003893614391E-4</v>
      </c>
      <c r="U53" s="97">
        <f>R53/'סכום נכסי הקרן'!$C$42</f>
        <v>2.5549641540301601E-5</v>
      </c>
    </row>
    <row r="54" spans="2:21" s="139" customFormat="1">
      <c r="B54" s="89" t="s">
        <v>417</v>
      </c>
      <c r="C54" s="86" t="s">
        <v>418</v>
      </c>
      <c r="D54" s="99" t="s">
        <v>125</v>
      </c>
      <c r="E54" s="99" t="s">
        <v>311</v>
      </c>
      <c r="F54" s="99" t="s">
        <v>416</v>
      </c>
      <c r="G54" s="99" t="s">
        <v>352</v>
      </c>
      <c r="H54" s="86" t="s">
        <v>413</v>
      </c>
      <c r="I54" s="86" t="s">
        <v>165</v>
      </c>
      <c r="J54" s="86"/>
      <c r="K54" s="96">
        <v>5.94</v>
      </c>
      <c r="L54" s="99" t="s">
        <v>169</v>
      </c>
      <c r="M54" s="100">
        <v>1.34E-2</v>
      </c>
      <c r="N54" s="100">
        <v>1.5400000000000004E-2</v>
      </c>
      <c r="O54" s="96">
        <v>110295.51999999997</v>
      </c>
      <c r="P54" s="98">
        <v>100.12</v>
      </c>
      <c r="Q54" s="86"/>
      <c r="R54" s="96">
        <v>110.42787999999997</v>
      </c>
      <c r="S54" s="97">
        <v>3.2215816768385732E-4</v>
      </c>
      <c r="T54" s="97">
        <v>6.9454715360646388E-3</v>
      </c>
      <c r="U54" s="97">
        <f>R54/'סכום נכסי הקרן'!$C$42</f>
        <v>1.2037326089140781E-3</v>
      </c>
    </row>
    <row r="55" spans="2:21" s="139" customFormat="1">
      <c r="B55" s="89" t="s">
        <v>419</v>
      </c>
      <c r="C55" s="86" t="s">
        <v>420</v>
      </c>
      <c r="D55" s="99" t="s">
        <v>125</v>
      </c>
      <c r="E55" s="99" t="s">
        <v>311</v>
      </c>
      <c r="F55" s="99" t="s">
        <v>416</v>
      </c>
      <c r="G55" s="99" t="s">
        <v>352</v>
      </c>
      <c r="H55" s="86" t="s">
        <v>413</v>
      </c>
      <c r="I55" s="86" t="s">
        <v>165</v>
      </c>
      <c r="J55" s="86"/>
      <c r="K55" s="96">
        <v>5.92</v>
      </c>
      <c r="L55" s="99" t="s">
        <v>169</v>
      </c>
      <c r="M55" s="100">
        <v>1.95E-2</v>
      </c>
      <c r="N55" s="100">
        <v>1.9300000000000005E-2</v>
      </c>
      <c r="O55" s="96">
        <v>23105.999999999996</v>
      </c>
      <c r="P55" s="98">
        <v>101.1</v>
      </c>
      <c r="Q55" s="86"/>
      <c r="R55" s="96">
        <v>23.360159999999997</v>
      </c>
      <c r="S55" s="97">
        <v>3.2482037599090174E-5</v>
      </c>
      <c r="T55" s="97">
        <v>1.4692605378090729E-3</v>
      </c>
      <c r="U55" s="97">
        <f>R55/'סכום נכסי הקרן'!$C$42</f>
        <v>2.5464028052924945E-4</v>
      </c>
    </row>
    <row r="56" spans="2:21" s="139" customFormat="1">
      <c r="B56" s="89" t="s">
        <v>421</v>
      </c>
      <c r="C56" s="86" t="s">
        <v>422</v>
      </c>
      <c r="D56" s="99" t="s">
        <v>125</v>
      </c>
      <c r="E56" s="99" t="s">
        <v>311</v>
      </c>
      <c r="F56" s="99" t="s">
        <v>423</v>
      </c>
      <c r="G56" s="99" t="s">
        <v>352</v>
      </c>
      <c r="H56" s="86" t="s">
        <v>413</v>
      </c>
      <c r="I56" s="86" t="s">
        <v>165</v>
      </c>
      <c r="J56" s="86"/>
      <c r="K56" s="96">
        <v>4.75</v>
      </c>
      <c r="L56" s="99" t="s">
        <v>169</v>
      </c>
      <c r="M56" s="100">
        <v>4.7500000000000001E-2</v>
      </c>
      <c r="N56" s="100">
        <v>1.03E-2</v>
      </c>
      <c r="O56" s="96">
        <v>354224.99999999994</v>
      </c>
      <c r="P56" s="98">
        <v>145.69999999999999</v>
      </c>
      <c r="Q56" s="86"/>
      <c r="R56" s="96">
        <v>516.10581999999999</v>
      </c>
      <c r="S56" s="97">
        <v>1.8768876172309645E-4</v>
      </c>
      <c r="T56" s="97">
        <v>3.2460989764607463E-2</v>
      </c>
      <c r="U56" s="97">
        <f>R56/'סכום נכסי הקרן'!$C$42</f>
        <v>5.625874599642226E-3</v>
      </c>
    </row>
    <row r="57" spans="2:21" s="139" customFormat="1">
      <c r="B57" s="89" t="s">
        <v>424</v>
      </c>
      <c r="C57" s="86" t="s">
        <v>425</v>
      </c>
      <c r="D57" s="99" t="s">
        <v>125</v>
      </c>
      <c r="E57" s="99" t="s">
        <v>311</v>
      </c>
      <c r="F57" s="99" t="s">
        <v>426</v>
      </c>
      <c r="G57" s="99" t="s">
        <v>352</v>
      </c>
      <c r="H57" s="86" t="s">
        <v>413</v>
      </c>
      <c r="I57" s="86" t="s">
        <v>165</v>
      </c>
      <c r="J57" s="86"/>
      <c r="K57" s="96">
        <v>6.6499999999999995</v>
      </c>
      <c r="L57" s="99" t="s">
        <v>169</v>
      </c>
      <c r="M57" s="100">
        <v>0.04</v>
      </c>
      <c r="N57" s="100">
        <v>2.5600000000000001E-2</v>
      </c>
      <c r="O57" s="96">
        <v>37763.999999999993</v>
      </c>
      <c r="P57" s="98">
        <v>109.7</v>
      </c>
      <c r="Q57" s="86"/>
      <c r="R57" s="96">
        <v>41.427109999999992</v>
      </c>
      <c r="S57" s="97">
        <v>1.276759322212684E-5</v>
      </c>
      <c r="T57" s="97">
        <v>2.6055993588432447E-3</v>
      </c>
      <c r="U57" s="97">
        <f>R57/'סכום נכסי הקרן'!$C$42</f>
        <v>4.5158127820683051E-4</v>
      </c>
    </row>
    <row r="58" spans="2:21" s="139" customFormat="1">
      <c r="B58" s="89" t="s">
        <v>427</v>
      </c>
      <c r="C58" s="86" t="s">
        <v>428</v>
      </c>
      <c r="D58" s="99" t="s">
        <v>125</v>
      </c>
      <c r="E58" s="99" t="s">
        <v>311</v>
      </c>
      <c r="F58" s="99" t="s">
        <v>426</v>
      </c>
      <c r="G58" s="99" t="s">
        <v>352</v>
      </c>
      <c r="H58" s="86" t="s">
        <v>413</v>
      </c>
      <c r="I58" s="86" t="s">
        <v>165</v>
      </c>
      <c r="J58" s="86"/>
      <c r="K58" s="96">
        <v>6.94</v>
      </c>
      <c r="L58" s="99" t="s">
        <v>169</v>
      </c>
      <c r="M58" s="100">
        <v>2.7799999999999998E-2</v>
      </c>
      <c r="N58" s="100">
        <v>2.7300000000000001E-2</v>
      </c>
      <c r="O58" s="96">
        <v>73485.999999999985</v>
      </c>
      <c r="P58" s="98">
        <v>101.78</v>
      </c>
      <c r="Q58" s="86"/>
      <c r="R58" s="96">
        <v>74.794049999999984</v>
      </c>
      <c r="S58" s="97">
        <v>8.5403354957476113E-5</v>
      </c>
      <c r="T58" s="97">
        <v>4.7042462948849095E-3</v>
      </c>
      <c r="U58" s="97">
        <f>R58/'סכום נכסי הקרן'!$C$42</f>
        <v>8.153016877418094E-4</v>
      </c>
    </row>
    <row r="59" spans="2:21" s="139" customFormat="1">
      <c r="B59" s="89" t="s">
        <v>429</v>
      </c>
      <c r="C59" s="86" t="s">
        <v>430</v>
      </c>
      <c r="D59" s="99" t="s">
        <v>125</v>
      </c>
      <c r="E59" s="99" t="s">
        <v>311</v>
      </c>
      <c r="F59" s="99" t="s">
        <v>426</v>
      </c>
      <c r="G59" s="99" t="s">
        <v>352</v>
      </c>
      <c r="H59" s="86" t="s">
        <v>413</v>
      </c>
      <c r="I59" s="86" t="s">
        <v>165</v>
      </c>
      <c r="J59" s="86"/>
      <c r="K59" s="96">
        <v>1.81</v>
      </c>
      <c r="L59" s="99" t="s">
        <v>169</v>
      </c>
      <c r="M59" s="100">
        <v>5.0999999999999997E-2</v>
      </c>
      <c r="N59" s="100">
        <v>8.3999999999999995E-3</v>
      </c>
      <c r="O59" s="96">
        <v>5361.9999999999991</v>
      </c>
      <c r="P59" s="98">
        <v>129.46</v>
      </c>
      <c r="Q59" s="86"/>
      <c r="R59" s="96">
        <v>6.9416499999999983</v>
      </c>
      <c r="S59" s="97">
        <v>2.5915304046995982E-6</v>
      </c>
      <c r="T59" s="97">
        <v>4.3660199297788839E-4</v>
      </c>
      <c r="U59" s="97">
        <f>R59/'סכום נכסי הקרן'!$C$42</f>
        <v>7.5668304640715819E-5</v>
      </c>
    </row>
    <row r="60" spans="2:21" s="139" customFormat="1">
      <c r="B60" s="89" t="s">
        <v>431</v>
      </c>
      <c r="C60" s="86" t="s">
        <v>432</v>
      </c>
      <c r="D60" s="99" t="s">
        <v>125</v>
      </c>
      <c r="E60" s="99" t="s">
        <v>311</v>
      </c>
      <c r="F60" s="99" t="s">
        <v>433</v>
      </c>
      <c r="G60" s="99" t="s">
        <v>352</v>
      </c>
      <c r="H60" s="86" t="s">
        <v>413</v>
      </c>
      <c r="I60" s="86" t="s">
        <v>315</v>
      </c>
      <c r="J60" s="86"/>
      <c r="K60" s="96">
        <v>5.1400000000000006</v>
      </c>
      <c r="L60" s="99" t="s">
        <v>169</v>
      </c>
      <c r="M60" s="100">
        <v>2.8500000000000001E-2</v>
      </c>
      <c r="N60" s="100">
        <v>1.2800000000000001E-2</v>
      </c>
      <c r="O60" s="96">
        <v>169999.99999999997</v>
      </c>
      <c r="P60" s="98">
        <v>111.01</v>
      </c>
      <c r="Q60" s="86"/>
      <c r="R60" s="96">
        <v>188.71699999999998</v>
      </c>
      <c r="S60" s="97">
        <v>2.4890190336749631E-4</v>
      </c>
      <c r="T60" s="97">
        <v>1.1869543740869704E-2</v>
      </c>
      <c r="U60" s="97">
        <f>R60/'סכום נכסי הקרן'!$C$42</f>
        <v>2.057132734563392E-3</v>
      </c>
    </row>
    <row r="61" spans="2:21" s="139" customFormat="1">
      <c r="B61" s="89" t="s">
        <v>434</v>
      </c>
      <c r="C61" s="86" t="s">
        <v>435</v>
      </c>
      <c r="D61" s="99" t="s">
        <v>125</v>
      </c>
      <c r="E61" s="99" t="s">
        <v>311</v>
      </c>
      <c r="F61" s="99" t="s">
        <v>436</v>
      </c>
      <c r="G61" s="99" t="s">
        <v>352</v>
      </c>
      <c r="H61" s="86" t="s">
        <v>413</v>
      </c>
      <c r="I61" s="86" t="s">
        <v>315</v>
      </c>
      <c r="J61" s="86"/>
      <c r="K61" s="96">
        <v>7.1800000000000006</v>
      </c>
      <c r="L61" s="99" t="s">
        <v>169</v>
      </c>
      <c r="M61" s="100">
        <v>1.3999999999999999E-2</v>
      </c>
      <c r="N61" s="100">
        <v>1.5700000000000002E-2</v>
      </c>
      <c r="O61" s="96">
        <v>51999.999999999993</v>
      </c>
      <c r="P61" s="98">
        <v>99.41</v>
      </c>
      <c r="Q61" s="86"/>
      <c r="R61" s="96">
        <v>51.693189999999987</v>
      </c>
      <c r="S61" s="97">
        <v>2.0504731861198736E-4</v>
      </c>
      <c r="T61" s="97">
        <v>3.2512946889262134E-3</v>
      </c>
      <c r="U61" s="97">
        <f>R61/'סכום נכסי הקרן'!$C$42</f>
        <v>5.6348793856941858E-4</v>
      </c>
    </row>
    <row r="62" spans="2:21" s="139" customFormat="1">
      <c r="B62" s="89" t="s">
        <v>437</v>
      </c>
      <c r="C62" s="86" t="s">
        <v>438</v>
      </c>
      <c r="D62" s="99" t="s">
        <v>125</v>
      </c>
      <c r="E62" s="99" t="s">
        <v>311</v>
      </c>
      <c r="F62" s="99" t="s">
        <v>324</v>
      </c>
      <c r="G62" s="99" t="s">
        <v>319</v>
      </c>
      <c r="H62" s="86" t="s">
        <v>413</v>
      </c>
      <c r="I62" s="86" t="s">
        <v>165</v>
      </c>
      <c r="J62" s="86"/>
      <c r="K62" s="96">
        <v>4.37</v>
      </c>
      <c r="L62" s="99" t="s">
        <v>169</v>
      </c>
      <c r="M62" s="100">
        <v>1.06E-2</v>
      </c>
      <c r="N62" s="100">
        <v>1.3900000000000001E-2</v>
      </c>
      <c r="O62" s="96">
        <f>50000/50000</f>
        <v>1</v>
      </c>
      <c r="P62" s="98">
        <v>5001994</v>
      </c>
      <c r="Q62" s="86"/>
      <c r="R62" s="96">
        <v>50.019939999999991</v>
      </c>
      <c r="S62" s="97">
        <f>368.215627071213%/50000</f>
        <v>7.3643125414242603E-5</v>
      </c>
      <c r="T62" s="97">
        <v>3.1460539630540868E-3</v>
      </c>
      <c r="U62" s="97">
        <f>R62/'סכום נכסי הקרן'!$C$42</f>
        <v>5.452484723416374E-4</v>
      </c>
    </row>
    <row r="63" spans="2:21" s="139" customFormat="1">
      <c r="B63" s="89" t="s">
        <v>439</v>
      </c>
      <c r="C63" s="86" t="s">
        <v>440</v>
      </c>
      <c r="D63" s="99" t="s">
        <v>125</v>
      </c>
      <c r="E63" s="99" t="s">
        <v>311</v>
      </c>
      <c r="F63" s="99" t="s">
        <v>397</v>
      </c>
      <c r="G63" s="99" t="s">
        <v>352</v>
      </c>
      <c r="H63" s="86" t="s">
        <v>413</v>
      </c>
      <c r="I63" s="86" t="s">
        <v>315</v>
      </c>
      <c r="J63" s="86"/>
      <c r="K63" s="96">
        <v>6.11</v>
      </c>
      <c r="L63" s="99" t="s">
        <v>169</v>
      </c>
      <c r="M63" s="100">
        <v>2.3E-2</v>
      </c>
      <c r="N63" s="100">
        <v>1.9900000000000001E-2</v>
      </c>
      <c r="O63" s="96">
        <v>10565.359999999999</v>
      </c>
      <c r="P63" s="98">
        <v>103.53</v>
      </c>
      <c r="Q63" s="96">
        <v>0.23897999999999997</v>
      </c>
      <c r="R63" s="96">
        <v>11.179459999999997</v>
      </c>
      <c r="S63" s="97">
        <v>7.4911913221275547E-6</v>
      </c>
      <c r="T63" s="97">
        <v>7.0314327521793583E-4</v>
      </c>
      <c r="U63" s="97">
        <f>R63/'סכום נכסי הקרן'!$C$42</f>
        <v>1.2186307073947792E-4</v>
      </c>
    </row>
    <row r="64" spans="2:21" s="139" customFormat="1">
      <c r="B64" s="89" t="s">
        <v>441</v>
      </c>
      <c r="C64" s="86" t="s">
        <v>442</v>
      </c>
      <c r="D64" s="99" t="s">
        <v>125</v>
      </c>
      <c r="E64" s="99" t="s">
        <v>311</v>
      </c>
      <c r="F64" s="99" t="s">
        <v>397</v>
      </c>
      <c r="G64" s="99" t="s">
        <v>352</v>
      </c>
      <c r="H64" s="86" t="s">
        <v>413</v>
      </c>
      <c r="I64" s="86" t="s">
        <v>315</v>
      </c>
      <c r="J64" s="86"/>
      <c r="K64" s="96">
        <v>2.5600000000000005</v>
      </c>
      <c r="L64" s="99" t="s">
        <v>169</v>
      </c>
      <c r="M64" s="100">
        <v>5.8499999999999996E-2</v>
      </c>
      <c r="N64" s="100">
        <v>6.000000000000001E-3</v>
      </c>
      <c r="O64" s="96">
        <v>152481.60999999996</v>
      </c>
      <c r="P64" s="98">
        <v>123.86</v>
      </c>
      <c r="Q64" s="86"/>
      <c r="R64" s="96">
        <v>188.86373999999995</v>
      </c>
      <c r="S64" s="97">
        <v>1.2946545117653859E-4</v>
      </c>
      <c r="T64" s="97">
        <v>1.1878773099372303E-2</v>
      </c>
      <c r="U64" s="97">
        <f>R64/'סכום נכסי הקרן'!$C$42</f>
        <v>2.0587322918765635E-3</v>
      </c>
    </row>
    <row r="65" spans="2:21" s="139" customFormat="1">
      <c r="B65" s="89" t="s">
        <v>443</v>
      </c>
      <c r="C65" s="86" t="s">
        <v>444</v>
      </c>
      <c r="D65" s="99" t="s">
        <v>125</v>
      </c>
      <c r="E65" s="99" t="s">
        <v>311</v>
      </c>
      <c r="F65" s="99" t="s">
        <v>397</v>
      </c>
      <c r="G65" s="99" t="s">
        <v>352</v>
      </c>
      <c r="H65" s="86" t="s">
        <v>413</v>
      </c>
      <c r="I65" s="86" t="s">
        <v>315</v>
      </c>
      <c r="J65" s="86"/>
      <c r="K65" s="96">
        <v>7.5500000000000007</v>
      </c>
      <c r="L65" s="99" t="s">
        <v>169</v>
      </c>
      <c r="M65" s="100">
        <v>2.2499999999999999E-2</v>
      </c>
      <c r="N65" s="100">
        <v>2.2000000000000002E-2</v>
      </c>
      <c r="O65" s="96">
        <v>32999.999999999993</v>
      </c>
      <c r="P65" s="98">
        <v>101.73</v>
      </c>
      <c r="Q65" s="96">
        <v>0.24110999999999996</v>
      </c>
      <c r="R65" s="96">
        <v>33.812009999999994</v>
      </c>
      <c r="S65" s="97">
        <v>1.7550110884791495E-4</v>
      </c>
      <c r="T65" s="97">
        <v>2.1266400571317038E-3</v>
      </c>
      <c r="U65" s="97">
        <f>R65/'סכום נכסי הקרן'!$C$42</f>
        <v>3.6857194949254572E-4</v>
      </c>
    </row>
    <row r="66" spans="2:21" s="139" customFormat="1">
      <c r="B66" s="89" t="s">
        <v>445</v>
      </c>
      <c r="C66" s="86" t="s">
        <v>446</v>
      </c>
      <c r="D66" s="99" t="s">
        <v>125</v>
      </c>
      <c r="E66" s="99" t="s">
        <v>311</v>
      </c>
      <c r="F66" s="99" t="s">
        <v>447</v>
      </c>
      <c r="G66" s="99" t="s">
        <v>352</v>
      </c>
      <c r="H66" s="86" t="s">
        <v>413</v>
      </c>
      <c r="I66" s="86" t="s">
        <v>165</v>
      </c>
      <c r="J66" s="86"/>
      <c r="K66" s="96">
        <v>7.1499999999999995</v>
      </c>
      <c r="L66" s="99" t="s">
        <v>169</v>
      </c>
      <c r="M66" s="100">
        <v>1.9599999999999999E-2</v>
      </c>
      <c r="N66" s="100">
        <v>1.89E-2</v>
      </c>
      <c r="O66" s="96">
        <v>45623.499999999993</v>
      </c>
      <c r="P66" s="98">
        <v>101.58</v>
      </c>
      <c r="Q66" s="86"/>
      <c r="R66" s="96">
        <v>46.344349999999991</v>
      </c>
      <c r="S66" s="97">
        <v>7.0833758996765358E-5</v>
      </c>
      <c r="T66" s="97">
        <v>2.9148740678750446E-3</v>
      </c>
      <c r="U66" s="97">
        <f>R66/'סכום נכסי הקרן'!$C$42</f>
        <v>5.0518225410038804E-4</v>
      </c>
    </row>
    <row r="67" spans="2:21" s="139" customFormat="1">
      <c r="B67" s="89" t="s">
        <v>448</v>
      </c>
      <c r="C67" s="86" t="s">
        <v>449</v>
      </c>
      <c r="D67" s="99" t="s">
        <v>125</v>
      </c>
      <c r="E67" s="99" t="s">
        <v>311</v>
      </c>
      <c r="F67" s="99" t="s">
        <v>337</v>
      </c>
      <c r="G67" s="99" t="s">
        <v>319</v>
      </c>
      <c r="H67" s="86" t="s">
        <v>413</v>
      </c>
      <c r="I67" s="86" t="s">
        <v>165</v>
      </c>
      <c r="J67" s="86"/>
      <c r="K67" s="96">
        <v>4.7099999999999991</v>
      </c>
      <c r="L67" s="99" t="s">
        <v>169</v>
      </c>
      <c r="M67" s="100">
        <v>1.4199999999999999E-2</v>
      </c>
      <c r="N67" s="100">
        <v>1.4199999999999996E-2</v>
      </c>
      <c r="O67" s="96">
        <f>100000/50000</f>
        <v>2</v>
      </c>
      <c r="P67" s="98">
        <v>5046567</v>
      </c>
      <c r="Q67" s="86"/>
      <c r="R67" s="96">
        <v>100.93135000000001</v>
      </c>
      <c r="S67" s="97">
        <f>471.853914028217%/50000</f>
        <v>9.4370782805643392E-5</v>
      </c>
      <c r="T67" s="97">
        <v>6.3481778199633819E-3</v>
      </c>
      <c r="U67" s="97">
        <f>R67/'סכום נכסי הקרן'!$C$42</f>
        <v>1.1002145224260392E-3</v>
      </c>
    </row>
    <row r="68" spans="2:21" s="139" customFormat="1">
      <c r="B68" s="89" t="s">
        <v>450</v>
      </c>
      <c r="C68" s="86" t="s">
        <v>451</v>
      </c>
      <c r="D68" s="99" t="s">
        <v>125</v>
      </c>
      <c r="E68" s="99" t="s">
        <v>311</v>
      </c>
      <c r="F68" s="99" t="s">
        <v>337</v>
      </c>
      <c r="G68" s="99" t="s">
        <v>319</v>
      </c>
      <c r="H68" s="86" t="s">
        <v>413</v>
      </c>
      <c r="I68" s="86" t="s">
        <v>165</v>
      </c>
      <c r="J68" s="86"/>
      <c r="K68" s="96">
        <v>5.31</v>
      </c>
      <c r="L68" s="99" t="s">
        <v>169</v>
      </c>
      <c r="M68" s="100">
        <v>1.5900000000000001E-2</v>
      </c>
      <c r="N68" s="100">
        <v>1.6199999999999999E-2</v>
      </c>
      <c r="O68" s="96">
        <f>100000/50000</f>
        <v>2</v>
      </c>
      <c r="P68" s="98">
        <v>4995000</v>
      </c>
      <c r="Q68" s="86"/>
      <c r="R68" s="96">
        <v>99.899999999999991</v>
      </c>
      <c r="S68" s="97">
        <f>668.002672010688%/50000</f>
        <v>1.3360053440213758E-4</v>
      </c>
      <c r="T68" s="97">
        <v>6.2833100341404503E-3</v>
      </c>
      <c r="U68" s="97">
        <f>R68/'סכום נכסי הקרן'!$C$42</f>
        <v>1.0889721656389348E-3</v>
      </c>
    </row>
    <row r="69" spans="2:21" s="139" customFormat="1">
      <c r="B69" s="89" t="s">
        <v>452</v>
      </c>
      <c r="C69" s="86" t="s">
        <v>453</v>
      </c>
      <c r="D69" s="99" t="s">
        <v>125</v>
      </c>
      <c r="E69" s="99" t="s">
        <v>311</v>
      </c>
      <c r="F69" s="99" t="s">
        <v>454</v>
      </c>
      <c r="G69" s="99" t="s">
        <v>455</v>
      </c>
      <c r="H69" s="86" t="s">
        <v>413</v>
      </c>
      <c r="I69" s="86" t="s">
        <v>315</v>
      </c>
      <c r="J69" s="86"/>
      <c r="K69" s="96">
        <v>5.17</v>
      </c>
      <c r="L69" s="99" t="s">
        <v>169</v>
      </c>
      <c r="M69" s="100">
        <v>1.9400000000000001E-2</v>
      </c>
      <c r="N69" s="100">
        <v>1.04E-2</v>
      </c>
      <c r="O69" s="96">
        <v>111061.86999999998</v>
      </c>
      <c r="P69" s="98">
        <v>105.68</v>
      </c>
      <c r="Q69" s="86"/>
      <c r="R69" s="96">
        <v>117.37017999999998</v>
      </c>
      <c r="S69" s="97">
        <v>1.6766306051828363E-4</v>
      </c>
      <c r="T69" s="97">
        <v>7.3821144114401471E-3</v>
      </c>
      <c r="U69" s="97">
        <f>R69/'סכום נכסי הקרן'!$C$42</f>
        <v>1.2794079989592751E-3</v>
      </c>
    </row>
    <row r="70" spans="2:21" s="139" customFormat="1">
      <c r="B70" s="89" t="s">
        <v>456</v>
      </c>
      <c r="C70" s="86" t="s">
        <v>457</v>
      </c>
      <c r="D70" s="99" t="s">
        <v>125</v>
      </c>
      <c r="E70" s="99" t="s">
        <v>311</v>
      </c>
      <c r="F70" s="99" t="s">
        <v>454</v>
      </c>
      <c r="G70" s="99" t="s">
        <v>455</v>
      </c>
      <c r="H70" s="86" t="s">
        <v>413</v>
      </c>
      <c r="I70" s="86" t="s">
        <v>315</v>
      </c>
      <c r="J70" s="86"/>
      <c r="K70" s="96">
        <v>7.0500000000000016</v>
      </c>
      <c r="L70" s="99" t="s">
        <v>169</v>
      </c>
      <c r="M70" s="100">
        <v>1.23E-2</v>
      </c>
      <c r="N70" s="100">
        <v>1.7100000000000001E-2</v>
      </c>
      <c r="O70" s="96">
        <v>18.999999999999996</v>
      </c>
      <c r="P70" s="98">
        <v>97.38</v>
      </c>
      <c r="Q70" s="86"/>
      <c r="R70" s="96">
        <v>1.8499999999999996E-2</v>
      </c>
      <c r="S70" s="97">
        <v>4.7491688954432965E-8</v>
      </c>
      <c r="T70" s="97">
        <v>1.1635759322482314E-6</v>
      </c>
      <c r="U70" s="97">
        <f>R70/'סכום נכסי הקרן'!$C$42</f>
        <v>2.0166151215535828E-7</v>
      </c>
    </row>
    <row r="71" spans="2:21" s="139" customFormat="1">
      <c r="B71" s="89" t="s">
        <v>458</v>
      </c>
      <c r="C71" s="86" t="s">
        <v>459</v>
      </c>
      <c r="D71" s="99" t="s">
        <v>125</v>
      </c>
      <c r="E71" s="99" t="s">
        <v>311</v>
      </c>
      <c r="F71" s="99" t="s">
        <v>460</v>
      </c>
      <c r="G71" s="99" t="s">
        <v>461</v>
      </c>
      <c r="H71" s="86" t="s">
        <v>413</v>
      </c>
      <c r="I71" s="86" t="s">
        <v>165</v>
      </c>
      <c r="J71" s="86"/>
      <c r="K71" s="96">
        <v>1.2299999999999998</v>
      </c>
      <c r="L71" s="99" t="s">
        <v>169</v>
      </c>
      <c r="M71" s="100">
        <v>3.6000000000000004E-2</v>
      </c>
      <c r="N71" s="100">
        <v>-2.2000000000000001E-3</v>
      </c>
      <c r="O71" s="96">
        <v>10658.999999999998</v>
      </c>
      <c r="P71" s="98">
        <v>112.66</v>
      </c>
      <c r="Q71" s="86"/>
      <c r="R71" s="96">
        <v>12.008429999999999</v>
      </c>
      <c r="S71" s="97">
        <v>2.5764299802761338E-5</v>
      </c>
      <c r="T71" s="97">
        <v>7.5528216930203411E-4</v>
      </c>
      <c r="U71" s="97">
        <f>R71/'סכום נכסי הקרן'!$C$42</f>
        <v>1.3089935958982536E-4</v>
      </c>
    </row>
    <row r="72" spans="2:21" s="139" customFormat="1">
      <c r="B72" s="89" t="s">
        <v>462</v>
      </c>
      <c r="C72" s="86" t="s">
        <v>463</v>
      </c>
      <c r="D72" s="99" t="s">
        <v>125</v>
      </c>
      <c r="E72" s="99" t="s">
        <v>311</v>
      </c>
      <c r="F72" s="99" t="s">
        <v>460</v>
      </c>
      <c r="G72" s="99" t="s">
        <v>461</v>
      </c>
      <c r="H72" s="86" t="s">
        <v>413</v>
      </c>
      <c r="I72" s="86" t="s">
        <v>165</v>
      </c>
      <c r="J72" s="86"/>
      <c r="K72" s="96">
        <v>7.66</v>
      </c>
      <c r="L72" s="99" t="s">
        <v>169</v>
      </c>
      <c r="M72" s="100">
        <v>2.2499999999999999E-2</v>
      </c>
      <c r="N72" s="100">
        <v>1.47E-2</v>
      </c>
      <c r="O72" s="96">
        <v>12309.999999999998</v>
      </c>
      <c r="P72" s="98">
        <v>107.89</v>
      </c>
      <c r="Q72" s="86"/>
      <c r="R72" s="96">
        <v>13.281259999999998</v>
      </c>
      <c r="S72" s="97">
        <v>3.0089255707306674E-5</v>
      </c>
      <c r="T72" s="97">
        <v>8.3533808032060252E-4</v>
      </c>
      <c r="U72" s="97">
        <f>R72/'סכום נכסי הקרן'!$C$42</f>
        <v>1.4477399864478238E-4</v>
      </c>
    </row>
    <row r="73" spans="2:21" s="139" customFormat="1">
      <c r="B73" s="89" t="s">
        <v>464</v>
      </c>
      <c r="C73" s="86" t="s">
        <v>465</v>
      </c>
      <c r="D73" s="99" t="s">
        <v>125</v>
      </c>
      <c r="E73" s="99" t="s">
        <v>311</v>
      </c>
      <c r="F73" s="99" t="s">
        <v>466</v>
      </c>
      <c r="G73" s="99" t="s">
        <v>319</v>
      </c>
      <c r="H73" s="86" t="s">
        <v>467</v>
      </c>
      <c r="I73" s="86" t="s">
        <v>165</v>
      </c>
      <c r="J73" s="86"/>
      <c r="K73" s="96">
        <v>2.919999999999999</v>
      </c>
      <c r="L73" s="99" t="s">
        <v>169</v>
      </c>
      <c r="M73" s="100">
        <v>2.7999999999999997E-2</v>
      </c>
      <c r="N73" s="100">
        <v>1.0299999999999997E-2</v>
      </c>
      <c r="O73" s="96">
        <f>200000/50000</f>
        <v>4</v>
      </c>
      <c r="P73" s="98">
        <v>5329167</v>
      </c>
      <c r="Q73" s="86"/>
      <c r="R73" s="96">
        <v>213.16667000000001</v>
      </c>
      <c r="S73" s="97">
        <f>1130.77401481314%/50000</f>
        <v>2.2615480296262798E-4</v>
      </c>
      <c r="T73" s="97">
        <v>1.3407330095648711E-2</v>
      </c>
      <c r="U73" s="97">
        <f>R73/'סכום נכסי הקרן'!$C$42</f>
        <v>2.3236493520714732E-3</v>
      </c>
    </row>
    <row r="74" spans="2:21" s="139" customFormat="1">
      <c r="B74" s="89" t="s">
        <v>468</v>
      </c>
      <c r="C74" s="86" t="s">
        <v>469</v>
      </c>
      <c r="D74" s="99" t="s">
        <v>125</v>
      </c>
      <c r="E74" s="99" t="s">
        <v>311</v>
      </c>
      <c r="F74" s="99" t="s">
        <v>470</v>
      </c>
      <c r="G74" s="99" t="s">
        <v>352</v>
      </c>
      <c r="H74" s="86" t="s">
        <v>467</v>
      </c>
      <c r="I74" s="86" t="s">
        <v>165</v>
      </c>
      <c r="J74" s="86"/>
      <c r="K74" s="96">
        <v>6.5000000000000009</v>
      </c>
      <c r="L74" s="99" t="s">
        <v>169</v>
      </c>
      <c r="M74" s="100">
        <v>1.5800000000000002E-2</v>
      </c>
      <c r="N74" s="100">
        <v>1.34E-2</v>
      </c>
      <c r="O74" s="96">
        <v>61140.739999999991</v>
      </c>
      <c r="P74" s="98">
        <v>102.81</v>
      </c>
      <c r="Q74" s="86"/>
      <c r="R74" s="96">
        <v>62.858799999999988</v>
      </c>
      <c r="S74" s="97">
        <v>1.5124711807720087E-4</v>
      </c>
      <c r="T74" s="97">
        <v>3.9535668545948718E-3</v>
      </c>
      <c r="U74" s="97">
        <f>R74/'סכום נכסי הקרן'!$C$42</f>
        <v>6.8520003569033704E-4</v>
      </c>
    </row>
    <row r="75" spans="2:21" s="139" customFormat="1">
      <c r="B75" s="89" t="s">
        <v>471</v>
      </c>
      <c r="C75" s="86" t="s">
        <v>472</v>
      </c>
      <c r="D75" s="99" t="s">
        <v>125</v>
      </c>
      <c r="E75" s="99" t="s">
        <v>311</v>
      </c>
      <c r="F75" s="99" t="s">
        <v>470</v>
      </c>
      <c r="G75" s="99" t="s">
        <v>352</v>
      </c>
      <c r="H75" s="86" t="s">
        <v>467</v>
      </c>
      <c r="I75" s="86" t="s">
        <v>165</v>
      </c>
      <c r="J75" s="86"/>
      <c r="K75" s="96">
        <v>7.37</v>
      </c>
      <c r="L75" s="99" t="s">
        <v>169</v>
      </c>
      <c r="M75" s="100">
        <v>2.4E-2</v>
      </c>
      <c r="N75" s="100">
        <v>1.9599999999999999E-2</v>
      </c>
      <c r="O75" s="96">
        <v>90014.999999999985</v>
      </c>
      <c r="P75" s="98">
        <v>105.27</v>
      </c>
      <c r="Q75" s="86"/>
      <c r="R75" s="96">
        <v>94.758779999999987</v>
      </c>
      <c r="S75" s="97">
        <v>1.953907077002593E-4</v>
      </c>
      <c r="T75" s="97">
        <v>5.959947879848923E-3</v>
      </c>
      <c r="U75" s="97">
        <f>R75/'סכום נכסי הקרן'!$C$42</f>
        <v>1.0329296683674013E-3</v>
      </c>
    </row>
    <row r="76" spans="2:21" s="139" customFormat="1">
      <c r="B76" s="89" t="s">
        <v>473</v>
      </c>
      <c r="C76" s="86" t="s">
        <v>474</v>
      </c>
      <c r="D76" s="99" t="s">
        <v>125</v>
      </c>
      <c r="E76" s="99" t="s">
        <v>311</v>
      </c>
      <c r="F76" s="99" t="s">
        <v>433</v>
      </c>
      <c r="G76" s="99" t="s">
        <v>352</v>
      </c>
      <c r="H76" s="86" t="s">
        <v>467</v>
      </c>
      <c r="I76" s="86" t="s">
        <v>315</v>
      </c>
      <c r="J76" s="86"/>
      <c r="K76" s="96">
        <v>7.3</v>
      </c>
      <c r="L76" s="99" t="s">
        <v>169</v>
      </c>
      <c r="M76" s="100">
        <v>2.81E-2</v>
      </c>
      <c r="N76" s="100">
        <v>2.5399999999999999E-2</v>
      </c>
      <c r="O76" s="96">
        <v>864.99999999999989</v>
      </c>
      <c r="P76" s="98">
        <v>103.3</v>
      </c>
      <c r="Q76" s="86"/>
      <c r="R76" s="96">
        <v>0.89354999999999984</v>
      </c>
      <c r="S76" s="97">
        <v>1.652273738780297E-6</v>
      </c>
      <c r="T76" s="97">
        <v>5.6200717527589581E-5</v>
      </c>
      <c r="U76" s="97">
        <f>R76/'סכום נכסי הקרן'!$C$42</f>
        <v>9.7402510371038055E-6</v>
      </c>
    </row>
    <row r="77" spans="2:21" s="139" customFormat="1">
      <c r="B77" s="89" t="s">
        <v>475</v>
      </c>
      <c r="C77" s="86" t="s">
        <v>476</v>
      </c>
      <c r="D77" s="99" t="s">
        <v>125</v>
      </c>
      <c r="E77" s="99" t="s">
        <v>311</v>
      </c>
      <c r="F77" s="99" t="s">
        <v>433</v>
      </c>
      <c r="G77" s="99" t="s">
        <v>352</v>
      </c>
      <c r="H77" s="86" t="s">
        <v>467</v>
      </c>
      <c r="I77" s="86" t="s">
        <v>315</v>
      </c>
      <c r="J77" s="86"/>
      <c r="K77" s="96">
        <v>5.43</v>
      </c>
      <c r="L77" s="99" t="s">
        <v>169</v>
      </c>
      <c r="M77" s="100">
        <v>3.7000000000000005E-2</v>
      </c>
      <c r="N77" s="100">
        <v>1.8500000000000003E-2</v>
      </c>
      <c r="O77" s="96">
        <v>27784.139999999996</v>
      </c>
      <c r="P77" s="98">
        <v>110.38</v>
      </c>
      <c r="Q77" s="86"/>
      <c r="R77" s="96">
        <v>30.668139999999998</v>
      </c>
      <c r="S77" s="97">
        <v>4.1059756977679576E-5</v>
      </c>
      <c r="T77" s="97">
        <v>1.9289032211253665E-3</v>
      </c>
      <c r="U77" s="97">
        <f>R77/'סכום נכסי הקרן'!$C$42</f>
        <v>3.3430181012930973E-4</v>
      </c>
    </row>
    <row r="78" spans="2:21" s="139" customFormat="1">
      <c r="B78" s="89" t="s">
        <v>477</v>
      </c>
      <c r="C78" s="86" t="s">
        <v>478</v>
      </c>
      <c r="D78" s="99" t="s">
        <v>125</v>
      </c>
      <c r="E78" s="99" t="s">
        <v>311</v>
      </c>
      <c r="F78" s="99" t="s">
        <v>479</v>
      </c>
      <c r="G78" s="99" t="s">
        <v>377</v>
      </c>
      <c r="H78" s="86" t="s">
        <v>467</v>
      </c>
      <c r="I78" s="86" t="s">
        <v>315</v>
      </c>
      <c r="J78" s="86"/>
      <c r="K78" s="96">
        <v>3.5900000000000003</v>
      </c>
      <c r="L78" s="99" t="s">
        <v>169</v>
      </c>
      <c r="M78" s="100">
        <v>1.9799999999999998E-2</v>
      </c>
      <c r="N78" s="100">
        <v>9.6000000000000009E-3</v>
      </c>
      <c r="O78" s="96">
        <v>52697.039999999994</v>
      </c>
      <c r="P78" s="98">
        <v>103.74</v>
      </c>
      <c r="Q78" s="96">
        <v>7.7855399999999992</v>
      </c>
      <c r="R78" s="96">
        <v>62.715979999999988</v>
      </c>
      <c r="S78" s="97">
        <v>6.3059716032682427E-5</v>
      </c>
      <c r="T78" s="97">
        <v>3.9445840483979151E-3</v>
      </c>
      <c r="U78" s="97">
        <f>R78/'סכום נכסי הקרן'!$C$42</f>
        <v>6.8364320881649768E-4</v>
      </c>
    </row>
    <row r="79" spans="2:21" s="139" customFormat="1">
      <c r="B79" s="89" t="s">
        <v>480</v>
      </c>
      <c r="C79" s="86" t="s">
        <v>481</v>
      </c>
      <c r="D79" s="99" t="s">
        <v>125</v>
      </c>
      <c r="E79" s="99" t="s">
        <v>311</v>
      </c>
      <c r="F79" s="99" t="s">
        <v>482</v>
      </c>
      <c r="G79" s="99" t="s">
        <v>352</v>
      </c>
      <c r="H79" s="86" t="s">
        <v>467</v>
      </c>
      <c r="I79" s="86" t="s">
        <v>165</v>
      </c>
      <c r="J79" s="86"/>
      <c r="K79" s="96">
        <v>1.4800000000000002</v>
      </c>
      <c r="L79" s="99" t="s">
        <v>169</v>
      </c>
      <c r="M79" s="100">
        <v>4.4999999999999998E-2</v>
      </c>
      <c r="N79" s="100">
        <v>-1.8000000000000002E-3</v>
      </c>
      <c r="O79" s="96">
        <v>33333.329999999994</v>
      </c>
      <c r="P79" s="98">
        <v>115.5</v>
      </c>
      <c r="Q79" s="86"/>
      <c r="R79" s="96">
        <v>38.49998999999999</v>
      </c>
      <c r="S79" s="97">
        <v>9.5923251798561137E-5</v>
      </c>
      <c r="T79" s="97">
        <v>2.4214952300431127E-3</v>
      </c>
      <c r="U79" s="97">
        <f>R79/'סכום נכסי הקרן'!$C$42</f>
        <v>4.1967384872249578E-4</v>
      </c>
    </row>
    <row r="80" spans="2:21" s="139" customFormat="1">
      <c r="B80" s="89" t="s">
        <v>483</v>
      </c>
      <c r="C80" s="86" t="s">
        <v>484</v>
      </c>
      <c r="D80" s="99" t="s">
        <v>125</v>
      </c>
      <c r="E80" s="99" t="s">
        <v>311</v>
      </c>
      <c r="F80" s="99" t="s">
        <v>482</v>
      </c>
      <c r="G80" s="99" t="s">
        <v>352</v>
      </c>
      <c r="H80" s="86" t="s">
        <v>467</v>
      </c>
      <c r="I80" s="86" t="s">
        <v>165</v>
      </c>
      <c r="J80" s="86"/>
      <c r="K80" s="96">
        <v>5.67</v>
      </c>
      <c r="L80" s="99" t="s">
        <v>169</v>
      </c>
      <c r="M80" s="100">
        <v>1.6E-2</v>
      </c>
      <c r="N80" s="100">
        <v>1.2699999999999998E-2</v>
      </c>
      <c r="O80" s="96">
        <v>6894.9999999999991</v>
      </c>
      <c r="P80" s="98">
        <v>103.44</v>
      </c>
      <c r="Q80" s="86"/>
      <c r="R80" s="96">
        <v>7.1321899999999987</v>
      </c>
      <c r="S80" s="97">
        <v>5.0848073221225434E-5</v>
      </c>
      <c r="T80" s="97">
        <v>4.4858619612008182E-4</v>
      </c>
      <c r="U80" s="97">
        <f>R80/'סכום נכסי הקרן'!$C$42</f>
        <v>7.7745309209693232E-5</v>
      </c>
    </row>
    <row r="81" spans="2:21" s="139" customFormat="1">
      <c r="B81" s="89" t="s">
        <v>485</v>
      </c>
      <c r="C81" s="86" t="s">
        <v>486</v>
      </c>
      <c r="D81" s="99" t="s">
        <v>125</v>
      </c>
      <c r="E81" s="99" t="s">
        <v>311</v>
      </c>
      <c r="F81" s="99" t="s">
        <v>487</v>
      </c>
      <c r="G81" s="99" t="s">
        <v>352</v>
      </c>
      <c r="H81" s="86" t="s">
        <v>488</v>
      </c>
      <c r="I81" s="86" t="s">
        <v>315</v>
      </c>
      <c r="J81" s="86"/>
      <c r="K81" s="96">
        <v>2.3499999999999996</v>
      </c>
      <c r="L81" s="99" t="s">
        <v>169</v>
      </c>
      <c r="M81" s="100">
        <v>4.5999999999999999E-2</v>
      </c>
      <c r="N81" s="100">
        <v>5.1999999999999989E-3</v>
      </c>
      <c r="O81" s="96">
        <v>0.29999999999999993</v>
      </c>
      <c r="P81" s="98">
        <v>111.6</v>
      </c>
      <c r="Q81" s="86"/>
      <c r="R81" s="96">
        <v>3.3E-4</v>
      </c>
      <c r="S81" s="97">
        <v>8.4967282498201223E-10</v>
      </c>
      <c r="T81" s="97">
        <v>2.0755678791454944E-8</v>
      </c>
      <c r="U81" s="97">
        <f>R81/'סכום נכסי הקרן'!$C$42</f>
        <v>3.5972053519604458E-9</v>
      </c>
    </row>
    <row r="82" spans="2:21" s="139" customFormat="1">
      <c r="B82" s="89" t="s">
        <v>489</v>
      </c>
      <c r="C82" s="86" t="s">
        <v>490</v>
      </c>
      <c r="D82" s="99" t="s">
        <v>125</v>
      </c>
      <c r="E82" s="99" t="s">
        <v>311</v>
      </c>
      <c r="F82" s="99" t="s">
        <v>491</v>
      </c>
      <c r="G82" s="99" t="s">
        <v>352</v>
      </c>
      <c r="H82" s="86" t="s">
        <v>488</v>
      </c>
      <c r="I82" s="86" t="s">
        <v>165</v>
      </c>
      <c r="J82" s="86"/>
      <c r="K82" s="96">
        <v>7.4799999999999995</v>
      </c>
      <c r="L82" s="99" t="s">
        <v>169</v>
      </c>
      <c r="M82" s="100">
        <v>1.9E-2</v>
      </c>
      <c r="N82" s="100">
        <v>2.2199999999999998E-2</v>
      </c>
      <c r="O82" s="96">
        <v>33999.999999999993</v>
      </c>
      <c r="P82" s="98">
        <v>98.3</v>
      </c>
      <c r="Q82" s="86"/>
      <c r="R82" s="96">
        <v>33.421990000000001</v>
      </c>
      <c r="S82" s="97">
        <v>1.2900288359386853E-4</v>
      </c>
      <c r="T82" s="97">
        <v>2.1021093606400582E-3</v>
      </c>
      <c r="U82" s="97">
        <f>R82/'סכום נכסי הקרן'!$C$42</f>
        <v>3.6432048879141967E-4</v>
      </c>
    </row>
    <row r="83" spans="2:21" s="139" customFormat="1">
      <c r="B83" s="89" t="s">
        <v>492</v>
      </c>
      <c r="C83" s="86" t="s">
        <v>493</v>
      </c>
      <c r="D83" s="99" t="s">
        <v>125</v>
      </c>
      <c r="E83" s="99" t="s">
        <v>311</v>
      </c>
      <c r="F83" s="99" t="s">
        <v>494</v>
      </c>
      <c r="G83" s="99" t="s">
        <v>352</v>
      </c>
      <c r="H83" s="86" t="s">
        <v>488</v>
      </c>
      <c r="I83" s="86" t="s">
        <v>165</v>
      </c>
      <c r="J83" s="86"/>
      <c r="K83" s="96">
        <v>7.28</v>
      </c>
      <c r="L83" s="99" t="s">
        <v>169</v>
      </c>
      <c r="M83" s="100">
        <v>2.6000000000000002E-2</v>
      </c>
      <c r="N83" s="100">
        <v>2.4500000000000001E-2</v>
      </c>
      <c r="O83" s="96">
        <v>28999.999999999996</v>
      </c>
      <c r="P83" s="98">
        <v>101.64</v>
      </c>
      <c r="Q83" s="86"/>
      <c r="R83" s="96">
        <v>29.475599999999996</v>
      </c>
      <c r="S83" s="97">
        <v>4.7322987549158787E-5</v>
      </c>
      <c r="T83" s="97">
        <v>1.8538972296527553E-3</v>
      </c>
      <c r="U83" s="97">
        <f>R83/'סכום נכסי הקרן'!$C$42</f>
        <v>3.2130238203710695E-4</v>
      </c>
    </row>
    <row r="84" spans="2:21" s="139" customFormat="1">
      <c r="B84" s="89" t="s">
        <v>495</v>
      </c>
      <c r="C84" s="86" t="s">
        <v>496</v>
      </c>
      <c r="D84" s="99" t="s">
        <v>125</v>
      </c>
      <c r="E84" s="99" t="s">
        <v>311</v>
      </c>
      <c r="F84" s="99" t="s">
        <v>497</v>
      </c>
      <c r="G84" s="99" t="s">
        <v>352</v>
      </c>
      <c r="H84" s="86" t="s">
        <v>498</v>
      </c>
      <c r="I84" s="86" t="s">
        <v>165</v>
      </c>
      <c r="J84" s="86"/>
      <c r="K84" s="96">
        <v>1</v>
      </c>
      <c r="L84" s="99" t="s">
        <v>169</v>
      </c>
      <c r="M84" s="100">
        <v>5.5999999999999994E-2</v>
      </c>
      <c r="N84" s="100">
        <v>3.0000000000000001E-3</v>
      </c>
      <c r="O84" s="96">
        <v>3670.6699999999996</v>
      </c>
      <c r="P84" s="98">
        <v>111.49</v>
      </c>
      <c r="Q84" s="96">
        <v>0.10883999999999998</v>
      </c>
      <c r="R84" s="96">
        <v>4.2012799999999997</v>
      </c>
      <c r="S84" s="97">
        <v>2.8990569912175393E-5</v>
      </c>
      <c r="T84" s="97">
        <v>2.6424369149382975E-4</v>
      </c>
      <c r="U84" s="97">
        <f>R84/'סכום נכסי הקרן'!$C$42</f>
        <v>4.5796566366922362E-5</v>
      </c>
    </row>
    <row r="85" spans="2:21" s="139" customFormat="1">
      <c r="B85" s="89" t="s">
        <v>499</v>
      </c>
      <c r="C85" s="86" t="s">
        <v>500</v>
      </c>
      <c r="D85" s="99" t="s">
        <v>125</v>
      </c>
      <c r="E85" s="99" t="s">
        <v>311</v>
      </c>
      <c r="F85" s="99" t="s">
        <v>501</v>
      </c>
      <c r="G85" s="99" t="s">
        <v>352</v>
      </c>
      <c r="H85" s="86" t="s">
        <v>498</v>
      </c>
      <c r="I85" s="86" t="s">
        <v>315</v>
      </c>
      <c r="J85" s="86"/>
      <c r="K85" s="96">
        <v>2.69</v>
      </c>
      <c r="L85" s="99" t="s">
        <v>169</v>
      </c>
      <c r="M85" s="100">
        <v>2.5000000000000001E-2</v>
      </c>
      <c r="N85" s="100">
        <v>4.0199999999999993E-2</v>
      </c>
      <c r="O85" s="96">
        <v>33493.329999999994</v>
      </c>
      <c r="P85" s="98">
        <v>96.8</v>
      </c>
      <c r="Q85" s="86"/>
      <c r="R85" s="96">
        <v>32.421549999999996</v>
      </c>
      <c r="S85" s="97">
        <v>6.8792464956814981E-5</v>
      </c>
      <c r="T85" s="97">
        <v>2.0391856900639272E-3</v>
      </c>
      <c r="U85" s="97">
        <f>R85/'סכום נכסי הקרן'!$C$42</f>
        <v>3.5341507023894903E-4</v>
      </c>
    </row>
    <row r="86" spans="2:21" s="139" customFormat="1">
      <c r="B86" s="89" t="s">
        <v>502</v>
      </c>
      <c r="C86" s="86" t="s">
        <v>503</v>
      </c>
      <c r="D86" s="99" t="s">
        <v>125</v>
      </c>
      <c r="E86" s="99" t="s">
        <v>311</v>
      </c>
      <c r="F86" s="99" t="s">
        <v>504</v>
      </c>
      <c r="G86" s="99" t="s">
        <v>505</v>
      </c>
      <c r="H86" s="86" t="s">
        <v>506</v>
      </c>
      <c r="I86" s="86" t="s">
        <v>165</v>
      </c>
      <c r="J86" s="86"/>
      <c r="K86" s="96">
        <v>2.25</v>
      </c>
      <c r="L86" s="99" t="s">
        <v>169</v>
      </c>
      <c r="M86" s="100">
        <v>2.8500000000000001E-2</v>
      </c>
      <c r="N86" s="100">
        <v>2.6800000000000001E-2</v>
      </c>
      <c r="O86" s="96">
        <v>26999.999999999996</v>
      </c>
      <c r="P86" s="98">
        <v>101.98</v>
      </c>
      <c r="Q86" s="86"/>
      <c r="R86" s="96">
        <v>27.534599999999994</v>
      </c>
      <c r="S86" s="97">
        <v>7.4065600725513702E-5</v>
      </c>
      <c r="T86" s="97">
        <v>1.7318161007611975E-3</v>
      </c>
      <c r="U86" s="97">
        <f>R86/'סכום נכסי הקרן'!$C$42</f>
        <v>3.0014427419421233E-4</v>
      </c>
    </row>
    <row r="87" spans="2:21" s="139" customFormat="1"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96"/>
      <c r="P87" s="98"/>
      <c r="Q87" s="86"/>
      <c r="R87" s="86"/>
      <c r="S87" s="86"/>
      <c r="T87" s="97"/>
      <c r="U87" s="86"/>
    </row>
    <row r="88" spans="2:21" s="139" customFormat="1">
      <c r="B88" s="104" t="s">
        <v>46</v>
      </c>
      <c r="C88" s="84"/>
      <c r="D88" s="84"/>
      <c r="E88" s="84"/>
      <c r="F88" s="84"/>
      <c r="G88" s="84"/>
      <c r="H88" s="84"/>
      <c r="I88" s="84"/>
      <c r="J88" s="84"/>
      <c r="K88" s="93">
        <v>4.2866555919512708</v>
      </c>
      <c r="L88" s="84"/>
      <c r="M88" s="84"/>
      <c r="N88" s="106">
        <v>2.3340527525550735E-2</v>
      </c>
      <c r="O88" s="93"/>
      <c r="P88" s="95"/>
      <c r="Q88" s="93">
        <v>9.1575799999999976</v>
      </c>
      <c r="R88" s="93">
        <v>2525.6179499999985</v>
      </c>
      <c r="S88" s="84"/>
      <c r="T88" s="94">
        <v>0.15885125733373601</v>
      </c>
      <c r="U88" s="94">
        <f>R88/'סכום נכסי הקרן'!$C$42</f>
        <v>2.753080729317383E-2</v>
      </c>
    </row>
    <row r="89" spans="2:21" s="139" customFormat="1">
      <c r="B89" s="89" t="s">
        <v>507</v>
      </c>
      <c r="C89" s="86" t="s">
        <v>508</v>
      </c>
      <c r="D89" s="99" t="s">
        <v>125</v>
      </c>
      <c r="E89" s="99" t="s">
        <v>311</v>
      </c>
      <c r="F89" s="99" t="s">
        <v>318</v>
      </c>
      <c r="G89" s="99" t="s">
        <v>319</v>
      </c>
      <c r="H89" s="86" t="s">
        <v>314</v>
      </c>
      <c r="I89" s="86" t="s">
        <v>165</v>
      </c>
      <c r="J89" s="86"/>
      <c r="K89" s="96">
        <v>5.3100000000000005</v>
      </c>
      <c r="L89" s="99" t="s">
        <v>169</v>
      </c>
      <c r="M89" s="100">
        <v>3.0099999999999998E-2</v>
      </c>
      <c r="N89" s="100">
        <v>2.0799999999999999E-2</v>
      </c>
      <c r="O89" s="96">
        <v>1610.9999999999998</v>
      </c>
      <c r="P89" s="98">
        <v>105.83</v>
      </c>
      <c r="Q89" s="86"/>
      <c r="R89" s="96">
        <v>1.7049199999999995</v>
      </c>
      <c r="S89" s="97">
        <v>1.400869565217391E-6</v>
      </c>
      <c r="T89" s="97">
        <v>1.0723264207614349E-4</v>
      </c>
      <c r="U89" s="97">
        <f>R89/'סכום נכסי הקרן'!$C$42</f>
        <v>1.8584688935346671E-5</v>
      </c>
    </row>
    <row r="90" spans="2:21" s="139" customFormat="1">
      <c r="B90" s="89" t="s">
        <v>509</v>
      </c>
      <c r="C90" s="86" t="s">
        <v>510</v>
      </c>
      <c r="D90" s="99" t="s">
        <v>125</v>
      </c>
      <c r="E90" s="99" t="s">
        <v>311</v>
      </c>
      <c r="F90" s="99" t="s">
        <v>324</v>
      </c>
      <c r="G90" s="99" t="s">
        <v>319</v>
      </c>
      <c r="H90" s="86" t="s">
        <v>314</v>
      </c>
      <c r="I90" s="86" t="s">
        <v>165</v>
      </c>
      <c r="J90" s="86"/>
      <c r="K90" s="96">
        <v>6.38</v>
      </c>
      <c r="L90" s="99" t="s">
        <v>169</v>
      </c>
      <c r="M90" s="100">
        <v>2.98E-2</v>
      </c>
      <c r="N90" s="100">
        <v>2.4E-2</v>
      </c>
      <c r="O90" s="96">
        <v>34999.999999999993</v>
      </c>
      <c r="P90" s="98">
        <v>103.8</v>
      </c>
      <c r="Q90" s="86"/>
      <c r="R90" s="96">
        <v>36.329999999999991</v>
      </c>
      <c r="S90" s="97">
        <v>1.376808487119563E-5</v>
      </c>
      <c r="T90" s="97">
        <v>2.2850115469501752E-3</v>
      </c>
      <c r="U90" s="97">
        <f>R90/'סכום נכסי הקרן'!$C$42</f>
        <v>3.9601960738400898E-4</v>
      </c>
    </row>
    <row r="91" spans="2:21" s="139" customFormat="1">
      <c r="B91" s="89" t="s">
        <v>511</v>
      </c>
      <c r="C91" s="86" t="s">
        <v>512</v>
      </c>
      <c r="D91" s="99" t="s">
        <v>125</v>
      </c>
      <c r="E91" s="99" t="s">
        <v>311</v>
      </c>
      <c r="F91" s="99" t="s">
        <v>324</v>
      </c>
      <c r="G91" s="99" t="s">
        <v>319</v>
      </c>
      <c r="H91" s="86" t="s">
        <v>314</v>
      </c>
      <c r="I91" s="86" t="s">
        <v>165</v>
      </c>
      <c r="J91" s="86"/>
      <c r="K91" s="96">
        <v>3.8000000000000003</v>
      </c>
      <c r="L91" s="99" t="s">
        <v>169</v>
      </c>
      <c r="M91" s="100">
        <v>2.4700000000000003E-2</v>
      </c>
      <c r="N91" s="100">
        <v>1.6500000000000001E-2</v>
      </c>
      <c r="O91" s="96">
        <v>249999.99999999997</v>
      </c>
      <c r="P91" s="98">
        <v>103.24</v>
      </c>
      <c r="Q91" s="86"/>
      <c r="R91" s="96">
        <v>258.10000999999994</v>
      </c>
      <c r="S91" s="97">
        <v>7.5047354880929861E-5</v>
      </c>
      <c r="T91" s="97">
        <v>1.6233457283731236E-2</v>
      </c>
      <c r="U91" s="97">
        <f>R91/'סכום נכסי הקרן'!$C$42</f>
        <v>2.8134507191304374E-3</v>
      </c>
    </row>
    <row r="92" spans="2:21" s="139" customFormat="1">
      <c r="B92" s="89" t="s">
        <v>513</v>
      </c>
      <c r="C92" s="86" t="s">
        <v>514</v>
      </c>
      <c r="D92" s="99" t="s">
        <v>125</v>
      </c>
      <c r="E92" s="99" t="s">
        <v>311</v>
      </c>
      <c r="F92" s="99" t="s">
        <v>515</v>
      </c>
      <c r="G92" s="99" t="s">
        <v>352</v>
      </c>
      <c r="H92" s="86" t="s">
        <v>314</v>
      </c>
      <c r="I92" s="86" t="s">
        <v>165</v>
      </c>
      <c r="J92" s="86"/>
      <c r="K92" s="96">
        <v>4.74</v>
      </c>
      <c r="L92" s="99" t="s">
        <v>169</v>
      </c>
      <c r="M92" s="100">
        <v>1.44E-2</v>
      </c>
      <c r="N92" s="100">
        <v>1.8800000000000004E-2</v>
      </c>
      <c r="O92" s="96">
        <v>68934.999999999985</v>
      </c>
      <c r="P92" s="98">
        <v>98.4</v>
      </c>
      <c r="Q92" s="86"/>
      <c r="R92" s="96">
        <v>67.832039999999978</v>
      </c>
      <c r="S92" s="97">
        <v>6.893499999999999E-5</v>
      </c>
      <c r="T92" s="97">
        <v>4.2663637394215843E-3</v>
      </c>
      <c r="U92" s="97">
        <f>R92/'סכום נכסי הקרן'!$C$42</f>
        <v>7.3941144643149988E-4</v>
      </c>
    </row>
    <row r="93" spans="2:21" s="139" customFormat="1">
      <c r="B93" s="89" t="s">
        <v>516</v>
      </c>
      <c r="C93" s="86" t="s">
        <v>517</v>
      </c>
      <c r="D93" s="99" t="s">
        <v>125</v>
      </c>
      <c r="E93" s="99" t="s">
        <v>311</v>
      </c>
      <c r="F93" s="99" t="s">
        <v>466</v>
      </c>
      <c r="G93" s="99" t="s">
        <v>319</v>
      </c>
      <c r="H93" s="86" t="s">
        <v>342</v>
      </c>
      <c r="I93" s="86" t="s">
        <v>165</v>
      </c>
      <c r="J93" s="86"/>
      <c r="K93" s="96">
        <v>1.53</v>
      </c>
      <c r="L93" s="99" t="s">
        <v>169</v>
      </c>
      <c r="M93" s="100">
        <v>1.95E-2</v>
      </c>
      <c r="N93" s="100">
        <v>8.3000000000000001E-3</v>
      </c>
      <c r="O93" s="96">
        <v>269999.99999999994</v>
      </c>
      <c r="P93" s="98">
        <v>102.59</v>
      </c>
      <c r="Q93" s="86"/>
      <c r="R93" s="96">
        <v>276.99299999999994</v>
      </c>
      <c r="S93" s="97">
        <v>3.9416058394160574E-4</v>
      </c>
      <c r="T93" s="97">
        <v>1.7421750713580236E-2</v>
      </c>
      <c r="U93" s="97">
        <f>R93/'סכום נכסי הקרן'!$C$42</f>
        <v>3.0193960668350893E-3</v>
      </c>
    </row>
    <row r="94" spans="2:21" s="139" customFormat="1">
      <c r="B94" s="89" t="s">
        <v>518</v>
      </c>
      <c r="C94" s="86" t="s">
        <v>519</v>
      </c>
      <c r="D94" s="99" t="s">
        <v>125</v>
      </c>
      <c r="E94" s="99" t="s">
        <v>311</v>
      </c>
      <c r="F94" s="99" t="s">
        <v>345</v>
      </c>
      <c r="G94" s="99" t="s">
        <v>346</v>
      </c>
      <c r="H94" s="86" t="s">
        <v>342</v>
      </c>
      <c r="I94" s="86" t="s">
        <v>165</v>
      </c>
      <c r="J94" s="86"/>
      <c r="K94" s="96">
        <v>4.8099999999999996</v>
      </c>
      <c r="L94" s="99" t="s">
        <v>169</v>
      </c>
      <c r="M94" s="100">
        <v>1.6299999999999999E-2</v>
      </c>
      <c r="N94" s="100">
        <v>1.8900000000000007E-2</v>
      </c>
      <c r="O94" s="96">
        <v>86999.999999999985</v>
      </c>
      <c r="P94" s="98">
        <v>99.02</v>
      </c>
      <c r="Q94" s="86"/>
      <c r="R94" s="96">
        <v>86.147399999999976</v>
      </c>
      <c r="S94" s="97">
        <v>1.5961691939345569E-4</v>
      </c>
      <c r="T94" s="97">
        <v>5.4183265549060155E-3</v>
      </c>
      <c r="U94" s="97">
        <f>R94/'סכום נכסי הקרן'!$C$42</f>
        <v>9.3906026768932494E-4</v>
      </c>
    </row>
    <row r="95" spans="2:21" s="139" customFormat="1">
      <c r="B95" s="89" t="s">
        <v>520</v>
      </c>
      <c r="C95" s="86" t="s">
        <v>521</v>
      </c>
      <c r="D95" s="99" t="s">
        <v>125</v>
      </c>
      <c r="E95" s="99" t="s">
        <v>311</v>
      </c>
      <c r="F95" s="99" t="s">
        <v>369</v>
      </c>
      <c r="G95" s="99" t="s">
        <v>352</v>
      </c>
      <c r="H95" s="86" t="s">
        <v>366</v>
      </c>
      <c r="I95" s="86" t="s">
        <v>165</v>
      </c>
      <c r="J95" s="86"/>
      <c r="K95" s="96">
        <v>4.96</v>
      </c>
      <c r="L95" s="99" t="s">
        <v>169</v>
      </c>
      <c r="M95" s="100">
        <v>3.39E-2</v>
      </c>
      <c r="N95" s="100">
        <v>2.6600000000000002E-2</v>
      </c>
      <c r="O95" s="96">
        <v>114794.99999999999</v>
      </c>
      <c r="P95" s="98">
        <v>105.24</v>
      </c>
      <c r="Q95" s="86"/>
      <c r="R95" s="96">
        <v>120.81025999999999</v>
      </c>
      <c r="S95" s="97">
        <v>1.0578108682637295E-4</v>
      </c>
      <c r="T95" s="97">
        <v>7.5984816705216883E-3</v>
      </c>
      <c r="U95" s="97">
        <f>R95/'סכום נכסי הקרן'!$C$42</f>
        <v>1.3169070116476754E-3</v>
      </c>
    </row>
    <row r="96" spans="2:21" s="139" customFormat="1">
      <c r="B96" s="89" t="s">
        <v>522</v>
      </c>
      <c r="C96" s="86" t="s">
        <v>523</v>
      </c>
      <c r="D96" s="99" t="s">
        <v>125</v>
      </c>
      <c r="E96" s="99" t="s">
        <v>311</v>
      </c>
      <c r="F96" s="99" t="s">
        <v>376</v>
      </c>
      <c r="G96" s="99" t="s">
        <v>377</v>
      </c>
      <c r="H96" s="86" t="s">
        <v>366</v>
      </c>
      <c r="I96" s="86" t="s">
        <v>165</v>
      </c>
      <c r="J96" s="86"/>
      <c r="K96" s="96">
        <v>5.62</v>
      </c>
      <c r="L96" s="99" t="s">
        <v>169</v>
      </c>
      <c r="M96" s="100">
        <v>3.6499999999999998E-2</v>
      </c>
      <c r="N96" s="100">
        <v>3.0199999999999994E-2</v>
      </c>
      <c r="O96" s="96">
        <v>55413.999999999993</v>
      </c>
      <c r="P96" s="98">
        <v>103.95</v>
      </c>
      <c r="Q96" s="86"/>
      <c r="R96" s="96">
        <v>57.602849999999989</v>
      </c>
      <c r="S96" s="97">
        <v>3.4743016787797622E-5</v>
      </c>
      <c r="T96" s="97">
        <v>3.6229886426435154E-3</v>
      </c>
      <c r="U96" s="97">
        <f>R96/'סכום נכסי הקרן'!$C$42</f>
        <v>6.2790691002477192E-4</v>
      </c>
    </row>
    <row r="97" spans="2:21" s="139" customFormat="1">
      <c r="B97" s="89" t="s">
        <v>524</v>
      </c>
      <c r="C97" s="86" t="s">
        <v>525</v>
      </c>
      <c r="D97" s="99" t="s">
        <v>125</v>
      </c>
      <c r="E97" s="99" t="s">
        <v>311</v>
      </c>
      <c r="F97" s="99" t="s">
        <v>318</v>
      </c>
      <c r="G97" s="99" t="s">
        <v>319</v>
      </c>
      <c r="H97" s="86" t="s">
        <v>366</v>
      </c>
      <c r="I97" s="86" t="s">
        <v>165</v>
      </c>
      <c r="J97" s="86"/>
      <c r="K97" s="96">
        <v>2.5500000000000003</v>
      </c>
      <c r="L97" s="99" t="s">
        <v>169</v>
      </c>
      <c r="M97" s="100">
        <v>1.5600000000000001E-2</v>
      </c>
      <c r="N97" s="100">
        <v>8.9000000000000017E-3</v>
      </c>
      <c r="O97" s="96">
        <v>139999.99999999997</v>
      </c>
      <c r="P97" s="98">
        <v>102.06</v>
      </c>
      <c r="Q97" s="86"/>
      <c r="R97" s="96">
        <v>142.88398999999995</v>
      </c>
      <c r="S97" s="97">
        <v>1.4736842105263155E-4</v>
      </c>
      <c r="T97" s="97">
        <v>8.986830911761997E-3</v>
      </c>
      <c r="U97" s="97">
        <f>R97/'סכום נכסי הקרן'!$C$42</f>
        <v>1.5575244046589778E-3</v>
      </c>
    </row>
    <row r="98" spans="2:21" s="139" customFormat="1">
      <c r="B98" s="89" t="s">
        <v>526</v>
      </c>
      <c r="C98" s="86" t="s">
        <v>527</v>
      </c>
      <c r="D98" s="99" t="s">
        <v>125</v>
      </c>
      <c r="E98" s="99" t="s">
        <v>311</v>
      </c>
      <c r="F98" s="99" t="s">
        <v>423</v>
      </c>
      <c r="G98" s="99" t="s">
        <v>352</v>
      </c>
      <c r="H98" s="86" t="s">
        <v>366</v>
      </c>
      <c r="I98" s="86" t="s">
        <v>315</v>
      </c>
      <c r="J98" s="86"/>
      <c r="K98" s="96">
        <v>6.25</v>
      </c>
      <c r="L98" s="99" t="s">
        <v>169</v>
      </c>
      <c r="M98" s="100">
        <v>2.5499999999999998E-2</v>
      </c>
      <c r="N98" s="100">
        <v>3.0099999999999998E-2</v>
      </c>
      <c r="O98" s="96">
        <v>49999.999999999993</v>
      </c>
      <c r="P98" s="98">
        <v>97.3</v>
      </c>
      <c r="Q98" s="86"/>
      <c r="R98" s="96">
        <v>48.649999999999991</v>
      </c>
      <c r="S98" s="97">
        <v>1.1797683878700932E-4</v>
      </c>
      <c r="T98" s="97">
        <v>3.0598902218311602E-3</v>
      </c>
      <c r="U98" s="97">
        <f>R98/'סכום נכסי הקרן'!$C$42</f>
        <v>5.3031527385719892E-4</v>
      </c>
    </row>
    <row r="99" spans="2:21" s="139" customFormat="1">
      <c r="B99" s="89" t="s">
        <v>528</v>
      </c>
      <c r="C99" s="86" t="s">
        <v>529</v>
      </c>
      <c r="D99" s="99" t="s">
        <v>125</v>
      </c>
      <c r="E99" s="99" t="s">
        <v>311</v>
      </c>
      <c r="F99" s="99" t="s">
        <v>530</v>
      </c>
      <c r="G99" s="99" t="s">
        <v>352</v>
      </c>
      <c r="H99" s="86" t="s">
        <v>366</v>
      </c>
      <c r="I99" s="86" t="s">
        <v>315</v>
      </c>
      <c r="J99" s="86"/>
      <c r="K99" s="96">
        <v>5.1100000000000003</v>
      </c>
      <c r="L99" s="99" t="s">
        <v>169</v>
      </c>
      <c r="M99" s="100">
        <v>3.15E-2</v>
      </c>
      <c r="N99" s="100">
        <v>3.4200000000000001E-2</v>
      </c>
      <c r="O99" s="96">
        <v>9999.9999999999982</v>
      </c>
      <c r="P99" s="98">
        <v>99.05</v>
      </c>
      <c r="Q99" s="86"/>
      <c r="R99" s="96">
        <v>9.9048899999999982</v>
      </c>
      <c r="S99" s="97">
        <v>4.1764290696168954E-5</v>
      </c>
      <c r="T99" s="97">
        <v>6.2297792516573974E-4</v>
      </c>
      <c r="U99" s="97">
        <f>R99/'סכום נכסי הקרן'!$C$42</f>
        <v>1.0796946460175604E-4</v>
      </c>
    </row>
    <row r="100" spans="2:21" s="139" customFormat="1">
      <c r="B100" s="89" t="s">
        <v>531</v>
      </c>
      <c r="C100" s="86" t="s">
        <v>532</v>
      </c>
      <c r="D100" s="99" t="s">
        <v>125</v>
      </c>
      <c r="E100" s="99" t="s">
        <v>311</v>
      </c>
      <c r="F100" s="99" t="s">
        <v>389</v>
      </c>
      <c r="G100" s="99" t="s">
        <v>390</v>
      </c>
      <c r="H100" s="86" t="s">
        <v>366</v>
      </c>
      <c r="I100" s="86" t="s">
        <v>165</v>
      </c>
      <c r="J100" s="86"/>
      <c r="K100" s="96">
        <v>3.7299999999999991</v>
      </c>
      <c r="L100" s="99" t="s">
        <v>169</v>
      </c>
      <c r="M100" s="100">
        <v>4.8000000000000001E-2</v>
      </c>
      <c r="N100" s="100">
        <v>1.8099999999999995E-2</v>
      </c>
      <c r="O100" s="96">
        <v>20044.289999999997</v>
      </c>
      <c r="P100" s="98">
        <v>112.63</v>
      </c>
      <c r="Q100" s="86"/>
      <c r="R100" s="96">
        <v>22.575880000000002</v>
      </c>
      <c r="S100" s="97">
        <v>9.4377850940637477E-6</v>
      </c>
      <c r="T100" s="97">
        <v>1.4199324658013086E-3</v>
      </c>
      <c r="U100" s="97">
        <f>R100/'סכום נכסי הקרן'!$C$42</f>
        <v>2.4609114048853572E-4</v>
      </c>
    </row>
    <row r="101" spans="2:21" s="139" customFormat="1">
      <c r="B101" s="89" t="s">
        <v>533</v>
      </c>
      <c r="C101" s="86" t="s">
        <v>534</v>
      </c>
      <c r="D101" s="99" t="s">
        <v>125</v>
      </c>
      <c r="E101" s="99" t="s">
        <v>311</v>
      </c>
      <c r="F101" s="99" t="s">
        <v>535</v>
      </c>
      <c r="G101" s="99" t="s">
        <v>412</v>
      </c>
      <c r="H101" s="86" t="s">
        <v>366</v>
      </c>
      <c r="I101" s="86" t="s">
        <v>315</v>
      </c>
      <c r="J101" s="86"/>
      <c r="K101" s="96">
        <v>4.0300000000000011</v>
      </c>
      <c r="L101" s="99" t="s">
        <v>169</v>
      </c>
      <c r="M101" s="100">
        <v>2.4500000000000001E-2</v>
      </c>
      <c r="N101" s="100">
        <v>2.1600000000000001E-2</v>
      </c>
      <c r="O101" s="96">
        <v>8627.9999999999982</v>
      </c>
      <c r="P101" s="98">
        <v>101.81</v>
      </c>
      <c r="Q101" s="86"/>
      <c r="R101" s="96">
        <v>8.7841599999999982</v>
      </c>
      <c r="S101" s="97">
        <v>5.5002288574594131E-6</v>
      </c>
      <c r="T101" s="97">
        <v>5.5248849519014189E-4</v>
      </c>
      <c r="U101" s="97">
        <f>R101/'סכום נכסי הקרן'!$C$42</f>
        <v>9.5752810195384429E-5</v>
      </c>
    </row>
    <row r="102" spans="2:21" s="139" customFormat="1">
      <c r="B102" s="89" t="s">
        <v>536</v>
      </c>
      <c r="C102" s="86" t="s">
        <v>537</v>
      </c>
      <c r="D102" s="99" t="s">
        <v>125</v>
      </c>
      <c r="E102" s="99" t="s">
        <v>311</v>
      </c>
      <c r="F102" s="99" t="s">
        <v>1064</v>
      </c>
      <c r="G102" s="99" t="s">
        <v>352</v>
      </c>
      <c r="H102" s="86" t="s">
        <v>366</v>
      </c>
      <c r="I102" s="86" t="s">
        <v>315</v>
      </c>
      <c r="J102" s="86"/>
      <c r="K102" s="96">
        <v>4.6099999999999994</v>
      </c>
      <c r="L102" s="99" t="s">
        <v>169</v>
      </c>
      <c r="M102" s="100">
        <v>3.3799999999999997E-2</v>
      </c>
      <c r="N102" s="100">
        <v>3.4499999999999996E-2</v>
      </c>
      <c r="O102" s="96">
        <v>35157.999999999993</v>
      </c>
      <c r="P102" s="98">
        <v>100.27</v>
      </c>
      <c r="Q102" s="86"/>
      <c r="R102" s="96">
        <v>35.252919999999996</v>
      </c>
      <c r="S102" s="97">
        <v>5.5495486394466543E-5</v>
      </c>
      <c r="T102" s="97">
        <v>2.2172675272147204E-3</v>
      </c>
      <c r="U102" s="97">
        <f>R102/'סכום נכסי הקרן'!$C$42</f>
        <v>3.8427876514010128E-4</v>
      </c>
    </row>
    <row r="103" spans="2:21" s="139" customFormat="1">
      <c r="B103" s="89" t="s">
        <v>538</v>
      </c>
      <c r="C103" s="86" t="s">
        <v>539</v>
      </c>
      <c r="D103" s="99" t="s">
        <v>125</v>
      </c>
      <c r="E103" s="99" t="s">
        <v>311</v>
      </c>
      <c r="F103" s="99" t="s">
        <v>540</v>
      </c>
      <c r="G103" s="99" t="s">
        <v>541</v>
      </c>
      <c r="H103" s="86" t="s">
        <v>366</v>
      </c>
      <c r="I103" s="86" t="s">
        <v>165</v>
      </c>
      <c r="J103" s="86"/>
      <c r="K103" s="96">
        <v>6.17</v>
      </c>
      <c r="L103" s="99" t="s">
        <v>169</v>
      </c>
      <c r="M103" s="100">
        <v>2.6099999999999998E-2</v>
      </c>
      <c r="N103" s="100">
        <v>2.339999999999999E-2</v>
      </c>
      <c r="O103" s="96">
        <v>21999.999999999996</v>
      </c>
      <c r="P103" s="98">
        <v>101.72</v>
      </c>
      <c r="Q103" s="86"/>
      <c r="R103" s="96">
        <v>22.378400000000003</v>
      </c>
      <c r="S103" s="97">
        <v>5.4575403361844839E-5</v>
      </c>
      <c r="T103" s="97">
        <v>1.4075117644445313E-3</v>
      </c>
      <c r="U103" s="97">
        <f>R103/'סכום נכסי הקרן'!$C$42</f>
        <v>2.4393848560094438E-4</v>
      </c>
    </row>
    <row r="104" spans="2:21" s="139" customFormat="1">
      <c r="B104" s="89" t="s">
        <v>542</v>
      </c>
      <c r="C104" s="86" t="s">
        <v>543</v>
      </c>
      <c r="D104" s="99" t="s">
        <v>125</v>
      </c>
      <c r="E104" s="99" t="s">
        <v>311</v>
      </c>
      <c r="F104" s="99" t="s">
        <v>544</v>
      </c>
      <c r="G104" s="99" t="s">
        <v>545</v>
      </c>
      <c r="H104" s="86" t="s">
        <v>366</v>
      </c>
      <c r="I104" s="86" t="s">
        <v>315</v>
      </c>
      <c r="J104" s="86"/>
      <c r="K104" s="96">
        <v>4.33</v>
      </c>
      <c r="L104" s="99" t="s">
        <v>169</v>
      </c>
      <c r="M104" s="100">
        <v>1.0500000000000001E-2</v>
      </c>
      <c r="N104" s="100">
        <v>8.6E-3</v>
      </c>
      <c r="O104" s="96">
        <v>18509.999999999996</v>
      </c>
      <c r="P104" s="98">
        <v>100.91</v>
      </c>
      <c r="Q104" s="86"/>
      <c r="R104" s="96">
        <v>18.678439999999995</v>
      </c>
      <c r="S104" s="97">
        <v>3.9948893042288412E-5</v>
      </c>
      <c r="T104" s="97">
        <v>1.174799093834738E-3</v>
      </c>
      <c r="U104" s="97">
        <f>R104/'סכום נכסי הקרן'!$C$42</f>
        <v>2.036066191947638E-4</v>
      </c>
    </row>
    <row r="105" spans="2:21" s="139" customFormat="1">
      <c r="B105" s="89" t="s">
        <v>546</v>
      </c>
      <c r="C105" s="86" t="s">
        <v>547</v>
      </c>
      <c r="D105" s="99" t="s">
        <v>125</v>
      </c>
      <c r="E105" s="99" t="s">
        <v>311</v>
      </c>
      <c r="F105" s="99" t="s">
        <v>416</v>
      </c>
      <c r="G105" s="99" t="s">
        <v>352</v>
      </c>
      <c r="H105" s="86" t="s">
        <v>413</v>
      </c>
      <c r="I105" s="86" t="s">
        <v>165</v>
      </c>
      <c r="J105" s="86"/>
      <c r="K105" s="96">
        <v>4.1100000000000003</v>
      </c>
      <c r="L105" s="99" t="s">
        <v>169</v>
      </c>
      <c r="M105" s="100">
        <v>3.5000000000000003E-2</v>
      </c>
      <c r="N105" s="100">
        <v>2.1499999999999998E-2</v>
      </c>
      <c r="O105" s="96">
        <v>90803.75999999998</v>
      </c>
      <c r="P105" s="98">
        <v>105.6</v>
      </c>
      <c r="Q105" s="96">
        <v>7.3636199999999992</v>
      </c>
      <c r="R105" s="96">
        <v>103.57019999999999</v>
      </c>
      <c r="S105" s="97">
        <v>5.973564833506405E-4</v>
      </c>
      <c r="T105" s="97">
        <v>6.5141509198992312E-3</v>
      </c>
      <c r="U105" s="97">
        <f>R105/'סכום נכסי הקרן'!$C$42</f>
        <v>1.128979629526102E-3</v>
      </c>
    </row>
    <row r="106" spans="2:21" s="139" customFormat="1">
      <c r="B106" s="89" t="s">
        <v>548</v>
      </c>
      <c r="C106" s="86" t="s">
        <v>549</v>
      </c>
      <c r="D106" s="99" t="s">
        <v>125</v>
      </c>
      <c r="E106" s="99" t="s">
        <v>311</v>
      </c>
      <c r="F106" s="99" t="s">
        <v>530</v>
      </c>
      <c r="G106" s="99" t="s">
        <v>352</v>
      </c>
      <c r="H106" s="86" t="s">
        <v>413</v>
      </c>
      <c r="I106" s="86" t="s">
        <v>165</v>
      </c>
      <c r="J106" s="86"/>
      <c r="K106" s="96">
        <v>4.55</v>
      </c>
      <c r="L106" s="99" t="s">
        <v>169</v>
      </c>
      <c r="M106" s="100">
        <v>4.3499999999999997E-2</v>
      </c>
      <c r="N106" s="100">
        <v>3.8399999999999997E-2</v>
      </c>
      <c r="O106" s="96">
        <v>67870.999999999985</v>
      </c>
      <c r="P106" s="98">
        <v>102.97</v>
      </c>
      <c r="Q106" s="86"/>
      <c r="R106" s="96">
        <v>69.886769999999984</v>
      </c>
      <c r="S106" s="97">
        <v>3.6175254720782524E-5</v>
      </c>
      <c r="T106" s="97">
        <v>4.3955980299766337E-3</v>
      </c>
      <c r="U106" s="97">
        <f>R106/'סכום נכסי הקרן'!$C$42</f>
        <v>7.6180928204614752E-4</v>
      </c>
    </row>
    <row r="107" spans="2:21" s="139" customFormat="1">
      <c r="B107" s="89" t="s">
        <v>550</v>
      </c>
      <c r="C107" s="86" t="s">
        <v>551</v>
      </c>
      <c r="D107" s="99" t="s">
        <v>125</v>
      </c>
      <c r="E107" s="99" t="s">
        <v>311</v>
      </c>
      <c r="F107" s="99" t="s">
        <v>460</v>
      </c>
      <c r="G107" s="99" t="s">
        <v>461</v>
      </c>
      <c r="H107" s="86" t="s">
        <v>413</v>
      </c>
      <c r="I107" s="86" t="s">
        <v>165</v>
      </c>
      <c r="J107" s="86"/>
      <c r="K107" s="96">
        <v>6.26</v>
      </c>
      <c r="L107" s="99" t="s">
        <v>169</v>
      </c>
      <c r="M107" s="100">
        <v>3.61E-2</v>
      </c>
      <c r="N107" s="100">
        <v>2.8399999999999998E-2</v>
      </c>
      <c r="O107" s="96">
        <v>47006.999999999993</v>
      </c>
      <c r="P107" s="98">
        <v>106.5</v>
      </c>
      <c r="Q107" s="86"/>
      <c r="R107" s="96">
        <v>50.062459999999994</v>
      </c>
      <c r="S107" s="97">
        <v>6.124690553745927E-5</v>
      </c>
      <c r="T107" s="97">
        <v>3.1487283008183676E-3</v>
      </c>
      <c r="U107" s="97">
        <f>R107/'סכום נכסי הקרן'!$C$42</f>
        <v>5.4571196680092636E-4</v>
      </c>
    </row>
    <row r="108" spans="2:21" s="139" customFormat="1">
      <c r="B108" s="89" t="s">
        <v>552</v>
      </c>
      <c r="C108" s="86" t="s">
        <v>553</v>
      </c>
      <c r="D108" s="99" t="s">
        <v>125</v>
      </c>
      <c r="E108" s="99" t="s">
        <v>311</v>
      </c>
      <c r="F108" s="99" t="s">
        <v>554</v>
      </c>
      <c r="G108" s="99" t="s">
        <v>352</v>
      </c>
      <c r="H108" s="86" t="s">
        <v>413</v>
      </c>
      <c r="I108" s="86" t="s">
        <v>165</v>
      </c>
      <c r="J108" s="86"/>
      <c r="K108" s="96">
        <v>3.3599999999999994</v>
      </c>
      <c r="L108" s="99" t="s">
        <v>169</v>
      </c>
      <c r="M108" s="100">
        <v>3.9E-2</v>
      </c>
      <c r="N108" s="100">
        <v>4.2900000000000001E-2</v>
      </c>
      <c r="O108" s="96">
        <v>71298.999999999985</v>
      </c>
      <c r="P108" s="98">
        <v>99.2</v>
      </c>
      <c r="Q108" s="86"/>
      <c r="R108" s="96">
        <v>70.728609999999989</v>
      </c>
      <c r="S108" s="97">
        <v>7.9384731864008576E-5</v>
      </c>
      <c r="T108" s="97">
        <v>4.4485463955335992E-3</v>
      </c>
      <c r="U108" s="97">
        <f>R108/'סכום נכסי הקרן'!$C$42</f>
        <v>7.7098586190522142E-4</v>
      </c>
    </row>
    <row r="109" spans="2:21" s="139" customFormat="1">
      <c r="B109" s="89" t="s">
        <v>555</v>
      </c>
      <c r="C109" s="86" t="s">
        <v>556</v>
      </c>
      <c r="D109" s="99" t="s">
        <v>125</v>
      </c>
      <c r="E109" s="99" t="s">
        <v>311</v>
      </c>
      <c r="F109" s="99" t="s">
        <v>454</v>
      </c>
      <c r="G109" s="99" t="s">
        <v>455</v>
      </c>
      <c r="H109" s="86" t="s">
        <v>413</v>
      </c>
      <c r="I109" s="86" t="s">
        <v>315</v>
      </c>
      <c r="J109" s="86"/>
      <c r="K109" s="96">
        <v>0.90000000000000024</v>
      </c>
      <c r="L109" s="99" t="s">
        <v>169</v>
      </c>
      <c r="M109" s="100">
        <v>2.3E-2</v>
      </c>
      <c r="N109" s="100">
        <v>7.8000000000000014E-3</v>
      </c>
      <c r="O109" s="96">
        <v>19266.999999999996</v>
      </c>
      <c r="P109" s="98">
        <v>101.35</v>
      </c>
      <c r="Q109" s="86"/>
      <c r="R109" s="96">
        <v>19.527099999999994</v>
      </c>
      <c r="S109" s="97">
        <v>6.4743506229013481E-6</v>
      </c>
      <c r="T109" s="97">
        <v>1.2281764100867264E-3</v>
      </c>
      <c r="U109" s="97">
        <f>R109/'סכום נכסי הקרן'!$C$42</f>
        <v>2.1285754129777816E-4</v>
      </c>
    </row>
    <row r="110" spans="2:21" s="139" customFormat="1">
      <c r="B110" s="89" t="s">
        <v>557</v>
      </c>
      <c r="C110" s="86" t="s">
        <v>558</v>
      </c>
      <c r="D110" s="99" t="s">
        <v>125</v>
      </c>
      <c r="E110" s="99" t="s">
        <v>311</v>
      </c>
      <c r="F110" s="99" t="s">
        <v>454</v>
      </c>
      <c r="G110" s="99" t="s">
        <v>455</v>
      </c>
      <c r="H110" s="86" t="s">
        <v>413</v>
      </c>
      <c r="I110" s="86" t="s">
        <v>315</v>
      </c>
      <c r="J110" s="86"/>
      <c r="K110" s="96">
        <v>5.6400000000000006</v>
      </c>
      <c r="L110" s="99" t="s">
        <v>169</v>
      </c>
      <c r="M110" s="100">
        <v>1.7500000000000002E-2</v>
      </c>
      <c r="N110" s="100">
        <v>1.4100000000000001E-2</v>
      </c>
      <c r="O110" s="96">
        <v>359499.99999999994</v>
      </c>
      <c r="P110" s="98">
        <v>102.1</v>
      </c>
      <c r="Q110" s="86"/>
      <c r="R110" s="96">
        <v>367.04950999999994</v>
      </c>
      <c r="S110" s="97">
        <v>2.4885815984793E-4</v>
      </c>
      <c r="T110" s="97">
        <v>2.3085944636730086E-2</v>
      </c>
      <c r="U110" s="97">
        <f>R110/'סכום נכסי הקרן'!$C$42</f>
        <v>4.0010680660801786E-3</v>
      </c>
    </row>
    <row r="111" spans="2:21" s="139" customFormat="1">
      <c r="B111" s="89" t="s">
        <v>559</v>
      </c>
      <c r="C111" s="86" t="s">
        <v>560</v>
      </c>
      <c r="D111" s="99" t="s">
        <v>125</v>
      </c>
      <c r="E111" s="99" t="s">
        <v>311</v>
      </c>
      <c r="F111" s="99" t="s">
        <v>454</v>
      </c>
      <c r="G111" s="99" t="s">
        <v>455</v>
      </c>
      <c r="H111" s="86" t="s">
        <v>413</v>
      </c>
      <c r="I111" s="86" t="s">
        <v>315</v>
      </c>
      <c r="J111" s="86"/>
      <c r="K111" s="96">
        <v>4.1800000000000006</v>
      </c>
      <c r="L111" s="99" t="s">
        <v>169</v>
      </c>
      <c r="M111" s="100">
        <v>2.9600000000000001E-2</v>
      </c>
      <c r="N111" s="100">
        <v>2.1000000000000001E-2</v>
      </c>
      <c r="O111" s="96">
        <v>13999.999999999998</v>
      </c>
      <c r="P111" s="98">
        <v>103.88</v>
      </c>
      <c r="Q111" s="86"/>
      <c r="R111" s="96">
        <v>14.543199999999997</v>
      </c>
      <c r="S111" s="97">
        <v>3.4280621164855504E-5</v>
      </c>
      <c r="T111" s="97">
        <v>9.1470905393905297E-4</v>
      </c>
      <c r="U111" s="97">
        <f>R111/'סכום נכסי הקרן'!$C$42</f>
        <v>1.5852992992312467E-4</v>
      </c>
    </row>
    <row r="112" spans="2:21" s="139" customFormat="1">
      <c r="B112" s="89" t="s">
        <v>561</v>
      </c>
      <c r="C112" s="86" t="s">
        <v>562</v>
      </c>
      <c r="D112" s="99" t="s">
        <v>125</v>
      </c>
      <c r="E112" s="99" t="s">
        <v>311</v>
      </c>
      <c r="F112" s="99" t="s">
        <v>470</v>
      </c>
      <c r="G112" s="99" t="s">
        <v>352</v>
      </c>
      <c r="H112" s="86" t="s">
        <v>467</v>
      </c>
      <c r="I112" s="86" t="s">
        <v>165</v>
      </c>
      <c r="J112" s="86"/>
      <c r="K112" s="96">
        <v>4.5</v>
      </c>
      <c r="L112" s="99" t="s">
        <v>169</v>
      </c>
      <c r="M112" s="100">
        <v>5.0499999999999996E-2</v>
      </c>
      <c r="N112" s="100">
        <v>2.7600000000000003E-2</v>
      </c>
      <c r="O112" s="96">
        <v>49999.999999999993</v>
      </c>
      <c r="P112" s="98">
        <v>112.35</v>
      </c>
      <c r="Q112" s="86"/>
      <c r="R112" s="96">
        <v>56.175009999999986</v>
      </c>
      <c r="S112" s="97">
        <v>9.0038788259788369E-5</v>
      </c>
      <c r="T112" s="97">
        <v>3.5331832232326334E-3</v>
      </c>
      <c r="U112" s="97">
        <f>R112/'סכום נכסי הקרן'!$C$42</f>
        <v>6.1234256551039848E-4</v>
      </c>
    </row>
    <row r="113" spans="2:21" s="139" customFormat="1">
      <c r="B113" s="89" t="s">
        <v>563</v>
      </c>
      <c r="C113" s="86" t="s">
        <v>564</v>
      </c>
      <c r="D113" s="99" t="s">
        <v>125</v>
      </c>
      <c r="E113" s="99" t="s">
        <v>311</v>
      </c>
      <c r="F113" s="99" t="s">
        <v>565</v>
      </c>
      <c r="G113" s="99" t="s">
        <v>352</v>
      </c>
      <c r="H113" s="86" t="s">
        <v>467</v>
      </c>
      <c r="I113" s="86" t="s">
        <v>165</v>
      </c>
      <c r="J113" s="86"/>
      <c r="K113" s="96">
        <v>3.0900000000000003</v>
      </c>
      <c r="L113" s="99" t="s">
        <v>169</v>
      </c>
      <c r="M113" s="100">
        <v>6.7500000000000004E-2</v>
      </c>
      <c r="N113" s="100">
        <v>4.3400000000000001E-2</v>
      </c>
      <c r="O113" s="96">
        <v>53053.62999999999</v>
      </c>
      <c r="P113" s="98">
        <v>107.05</v>
      </c>
      <c r="Q113" s="86"/>
      <c r="R113" s="96">
        <v>56.793919999999993</v>
      </c>
      <c r="S113" s="97">
        <v>6.6337435432177442E-5</v>
      </c>
      <c r="T113" s="97">
        <v>3.5721101843260261E-3</v>
      </c>
      <c r="U113" s="97">
        <f>R113/'סכום נכסי הקרן'!$C$42</f>
        <v>6.19089069644889E-4</v>
      </c>
    </row>
    <row r="114" spans="2:21" s="139" customFormat="1">
      <c r="B114" s="89" t="s">
        <v>566</v>
      </c>
      <c r="C114" s="86" t="s">
        <v>567</v>
      </c>
      <c r="D114" s="99" t="s">
        <v>125</v>
      </c>
      <c r="E114" s="99" t="s">
        <v>311</v>
      </c>
      <c r="F114" s="99" t="s">
        <v>433</v>
      </c>
      <c r="G114" s="99" t="s">
        <v>352</v>
      </c>
      <c r="H114" s="86" t="s">
        <v>467</v>
      </c>
      <c r="I114" s="86" t="s">
        <v>315</v>
      </c>
      <c r="J114" s="86"/>
      <c r="K114" s="96">
        <v>3.0100000000000002</v>
      </c>
      <c r="L114" s="99" t="s">
        <v>169</v>
      </c>
      <c r="M114" s="100">
        <v>5.74E-2</v>
      </c>
      <c r="N114" s="100">
        <v>2.2099999999999998E-2</v>
      </c>
      <c r="O114" s="96">
        <v>4109.9999999999991</v>
      </c>
      <c r="P114" s="98">
        <v>112.35</v>
      </c>
      <c r="Q114" s="86"/>
      <c r="R114" s="96">
        <v>4.617589999999999</v>
      </c>
      <c r="S114" s="97">
        <v>2.2190879509646996E-5</v>
      </c>
      <c r="T114" s="97">
        <v>2.9042792372919519E-4</v>
      </c>
      <c r="U114" s="97">
        <f>R114/'סכום נכסי הקרן'!$C$42</f>
        <v>5.0334604427754642E-5</v>
      </c>
    </row>
    <row r="115" spans="2:21" s="139" customFormat="1">
      <c r="B115" s="89" t="s">
        <v>568</v>
      </c>
      <c r="C115" s="86" t="s">
        <v>569</v>
      </c>
      <c r="D115" s="99" t="s">
        <v>125</v>
      </c>
      <c r="E115" s="99" t="s">
        <v>311</v>
      </c>
      <c r="F115" s="99" t="s">
        <v>570</v>
      </c>
      <c r="G115" s="99" t="s">
        <v>352</v>
      </c>
      <c r="H115" s="86" t="s">
        <v>467</v>
      </c>
      <c r="I115" s="86" t="s">
        <v>165</v>
      </c>
      <c r="J115" s="86"/>
      <c r="K115" s="96">
        <v>2.54</v>
      </c>
      <c r="L115" s="99" t="s">
        <v>169</v>
      </c>
      <c r="M115" s="100">
        <v>4.4500000000000005E-2</v>
      </c>
      <c r="N115" s="100">
        <v>3.6799999999999999E-2</v>
      </c>
      <c r="O115" s="96">
        <v>339.29999999999995</v>
      </c>
      <c r="P115" s="98">
        <v>101.99</v>
      </c>
      <c r="Q115" s="86"/>
      <c r="R115" s="96">
        <v>0.34604999999999997</v>
      </c>
      <c r="S115" s="97">
        <v>2.6928571428571423E-7</v>
      </c>
      <c r="T115" s="97">
        <v>2.1765159532675704E-5</v>
      </c>
      <c r="U115" s="97">
        <f>R115/'סכום נכסי הקרן'!$C$42</f>
        <v>3.7721603395330669E-6</v>
      </c>
    </row>
    <row r="116" spans="2:21" s="139" customFormat="1">
      <c r="B116" s="89" t="s">
        <v>571</v>
      </c>
      <c r="C116" s="86" t="s">
        <v>572</v>
      </c>
      <c r="D116" s="99" t="s">
        <v>125</v>
      </c>
      <c r="E116" s="99" t="s">
        <v>311</v>
      </c>
      <c r="F116" s="99" t="s">
        <v>573</v>
      </c>
      <c r="G116" s="99" t="s">
        <v>505</v>
      </c>
      <c r="H116" s="86" t="s">
        <v>467</v>
      </c>
      <c r="I116" s="86" t="s">
        <v>315</v>
      </c>
      <c r="J116" s="86"/>
      <c r="K116" s="96">
        <v>3.339999999999999</v>
      </c>
      <c r="L116" s="99" t="s">
        <v>169</v>
      </c>
      <c r="M116" s="100">
        <v>2.9500000000000002E-2</v>
      </c>
      <c r="N116" s="100">
        <v>2.1799999999999993E-2</v>
      </c>
      <c r="O116" s="96">
        <v>8411.7599999999984</v>
      </c>
      <c r="P116" s="98">
        <v>102.58</v>
      </c>
      <c r="Q116" s="86"/>
      <c r="R116" s="96">
        <v>8.6287800000000008</v>
      </c>
      <c r="S116" s="97">
        <v>3.6189114063275422E-5</v>
      </c>
      <c r="T116" s="97">
        <v>5.4271571527918369E-4</v>
      </c>
      <c r="U116" s="97">
        <f>R116/'סכום נכסי הקרן'!$C$42</f>
        <v>9.4059071505725022E-5</v>
      </c>
    </row>
    <row r="117" spans="2:21" s="139" customFormat="1">
      <c r="B117" s="89" t="s">
        <v>574</v>
      </c>
      <c r="C117" s="86" t="s">
        <v>575</v>
      </c>
      <c r="D117" s="99" t="s">
        <v>125</v>
      </c>
      <c r="E117" s="99" t="s">
        <v>311</v>
      </c>
      <c r="F117" s="99" t="s">
        <v>576</v>
      </c>
      <c r="G117" s="99" t="s">
        <v>461</v>
      </c>
      <c r="H117" s="86" t="s">
        <v>467</v>
      </c>
      <c r="I117" s="86" t="s">
        <v>165</v>
      </c>
      <c r="J117" s="86"/>
      <c r="K117" s="96">
        <v>9.2499999999999982</v>
      </c>
      <c r="L117" s="99" t="s">
        <v>169</v>
      </c>
      <c r="M117" s="100">
        <v>3.4300000000000004E-2</v>
      </c>
      <c r="N117" s="100">
        <v>3.6499999999999998E-2</v>
      </c>
      <c r="O117" s="96">
        <v>85990.999999999985</v>
      </c>
      <c r="P117" s="98">
        <v>98.23</v>
      </c>
      <c r="Q117" s="86"/>
      <c r="R117" s="96">
        <v>84.46896000000001</v>
      </c>
      <c r="S117" s="97">
        <v>3.3870726327398767E-4</v>
      </c>
      <c r="T117" s="97">
        <v>5.312759398812897E-3</v>
      </c>
      <c r="U117" s="97">
        <f>R117/'סכום נכסי הקרן'!$C$42</f>
        <v>9.2076422723191777E-4</v>
      </c>
    </row>
    <row r="118" spans="2:21" s="139" customFormat="1">
      <c r="B118" s="89" t="s">
        <v>577</v>
      </c>
      <c r="C118" s="86" t="s">
        <v>578</v>
      </c>
      <c r="D118" s="99" t="s">
        <v>125</v>
      </c>
      <c r="E118" s="99" t="s">
        <v>311</v>
      </c>
      <c r="F118" s="99" t="s">
        <v>479</v>
      </c>
      <c r="G118" s="99" t="s">
        <v>377</v>
      </c>
      <c r="H118" s="86" t="s">
        <v>467</v>
      </c>
      <c r="I118" s="86" t="s">
        <v>315</v>
      </c>
      <c r="J118" s="86"/>
      <c r="K118" s="96">
        <v>3.93</v>
      </c>
      <c r="L118" s="99" t="s">
        <v>169</v>
      </c>
      <c r="M118" s="100">
        <v>4.1399999999999999E-2</v>
      </c>
      <c r="N118" s="100">
        <v>2.6200000000000001E-2</v>
      </c>
      <c r="O118" s="96">
        <v>13376.699999999999</v>
      </c>
      <c r="P118" s="98">
        <v>105.99</v>
      </c>
      <c r="Q118" s="96">
        <v>1.7939599999999996</v>
      </c>
      <c r="R118" s="96">
        <v>16.060949999999998</v>
      </c>
      <c r="S118" s="97">
        <v>1.8486090295328569E-5</v>
      </c>
      <c r="T118" s="97">
        <v>1.0101694523806614E-3</v>
      </c>
      <c r="U118" s="97">
        <f>R118/'סכום נכסי הקרן'!$C$42</f>
        <v>1.7507434938657308E-4</v>
      </c>
    </row>
    <row r="119" spans="2:21" s="139" customFormat="1">
      <c r="B119" s="89" t="s">
        <v>579</v>
      </c>
      <c r="C119" s="86" t="s">
        <v>580</v>
      </c>
      <c r="D119" s="99" t="s">
        <v>125</v>
      </c>
      <c r="E119" s="99" t="s">
        <v>311</v>
      </c>
      <c r="F119" s="99" t="s">
        <v>479</v>
      </c>
      <c r="G119" s="99" t="s">
        <v>377</v>
      </c>
      <c r="H119" s="86" t="s">
        <v>467</v>
      </c>
      <c r="I119" s="86" t="s">
        <v>315</v>
      </c>
      <c r="J119" s="86"/>
      <c r="K119" s="96">
        <v>5.12</v>
      </c>
      <c r="L119" s="99" t="s">
        <v>169</v>
      </c>
      <c r="M119" s="100">
        <v>3.5499999999999997E-2</v>
      </c>
      <c r="N119" s="100">
        <v>3.1200000000000002E-2</v>
      </c>
      <c r="O119" s="96">
        <v>11523.999999999998</v>
      </c>
      <c r="P119" s="98">
        <v>104.03</v>
      </c>
      <c r="Q119" s="86"/>
      <c r="R119" s="96">
        <v>11.988409999999998</v>
      </c>
      <c r="S119" s="97">
        <v>3.7911511295485419E-5</v>
      </c>
      <c r="T119" s="97">
        <v>7.5402299145535252E-4</v>
      </c>
      <c r="U119" s="97">
        <f>R119/'סכום נכסי הקרן'!$C$42</f>
        <v>1.3068112913180644E-4</v>
      </c>
    </row>
    <row r="120" spans="2:21" s="139" customFormat="1">
      <c r="B120" s="89" t="s">
        <v>581</v>
      </c>
      <c r="C120" s="86" t="s">
        <v>582</v>
      </c>
      <c r="D120" s="99" t="s">
        <v>125</v>
      </c>
      <c r="E120" s="99" t="s">
        <v>311</v>
      </c>
      <c r="F120" s="99" t="s">
        <v>583</v>
      </c>
      <c r="G120" s="99" t="s">
        <v>352</v>
      </c>
      <c r="H120" s="86" t="s">
        <v>467</v>
      </c>
      <c r="I120" s="86" t="s">
        <v>315</v>
      </c>
      <c r="J120" s="86"/>
      <c r="K120" s="96">
        <v>5.6</v>
      </c>
      <c r="L120" s="99" t="s">
        <v>169</v>
      </c>
      <c r="M120" s="100">
        <v>3.9E-2</v>
      </c>
      <c r="N120" s="100">
        <v>3.9800000000000002E-2</v>
      </c>
      <c r="O120" s="96">
        <v>50999.999999999993</v>
      </c>
      <c r="P120" s="98">
        <v>100</v>
      </c>
      <c r="Q120" s="86"/>
      <c r="R120" s="96">
        <v>50.999999999999993</v>
      </c>
      <c r="S120" s="97">
        <v>1.2117180260875762E-4</v>
      </c>
      <c r="T120" s="97">
        <v>3.2076958132248542E-3</v>
      </c>
      <c r="U120" s="97">
        <f>R120/'סכום נכסי הקרן'!$C$42</f>
        <v>5.5593173621206881E-4</v>
      </c>
    </row>
    <row r="121" spans="2:21" s="139" customFormat="1">
      <c r="B121" s="89" t="s">
        <v>584</v>
      </c>
      <c r="C121" s="86" t="s">
        <v>585</v>
      </c>
      <c r="D121" s="99" t="s">
        <v>125</v>
      </c>
      <c r="E121" s="99" t="s">
        <v>311</v>
      </c>
      <c r="F121" s="99" t="s">
        <v>586</v>
      </c>
      <c r="G121" s="99" t="s">
        <v>377</v>
      </c>
      <c r="H121" s="86" t="s">
        <v>467</v>
      </c>
      <c r="I121" s="86" t="s">
        <v>315</v>
      </c>
      <c r="J121" s="86"/>
      <c r="K121" s="96">
        <v>1.9799999999999995</v>
      </c>
      <c r="L121" s="99" t="s">
        <v>169</v>
      </c>
      <c r="M121" s="100">
        <v>1.3899999999999999E-2</v>
      </c>
      <c r="N121" s="100">
        <v>9.499999999999998E-3</v>
      </c>
      <c r="O121" s="96">
        <v>33745.19999999999</v>
      </c>
      <c r="P121" s="98">
        <v>100.89</v>
      </c>
      <c r="Q121" s="86"/>
      <c r="R121" s="96">
        <v>34.045529999999999</v>
      </c>
      <c r="S121" s="97">
        <v>7.7235407641236144E-5</v>
      </c>
      <c r="T121" s="97">
        <v>2.1413275301964941E-3</v>
      </c>
      <c r="U121" s="97">
        <f>R121/'סכום נכסי הקרן'!$C$42</f>
        <v>3.7111746280706033E-4</v>
      </c>
    </row>
    <row r="122" spans="2:21" s="139" customFormat="1">
      <c r="B122" s="89" t="s">
        <v>587</v>
      </c>
      <c r="C122" s="86" t="s">
        <v>588</v>
      </c>
      <c r="D122" s="99" t="s">
        <v>125</v>
      </c>
      <c r="E122" s="99" t="s">
        <v>311</v>
      </c>
      <c r="F122" s="99" t="s">
        <v>586</v>
      </c>
      <c r="G122" s="99" t="s">
        <v>377</v>
      </c>
      <c r="H122" s="86" t="s">
        <v>467</v>
      </c>
      <c r="I122" s="86" t="s">
        <v>315</v>
      </c>
      <c r="J122" s="86"/>
      <c r="K122" s="96">
        <v>3.8200000000000003</v>
      </c>
      <c r="L122" s="99" t="s">
        <v>169</v>
      </c>
      <c r="M122" s="100">
        <v>2.1600000000000001E-2</v>
      </c>
      <c r="N122" s="100">
        <v>2.58E-2</v>
      </c>
      <c r="O122" s="96">
        <v>7533.9999999999991</v>
      </c>
      <c r="P122" s="98">
        <v>98.51</v>
      </c>
      <c r="Q122" s="86"/>
      <c r="R122" s="96">
        <v>7.4217399999999989</v>
      </c>
      <c r="S122" s="97">
        <v>1.169815832418525E-5</v>
      </c>
      <c r="T122" s="97">
        <v>4.667977318596751E-4</v>
      </c>
      <c r="U122" s="97">
        <f>R122/'סכום נכסי הקרן'!$C$42</f>
        <v>8.0901584390481553E-5</v>
      </c>
    </row>
    <row r="123" spans="2:21" s="139" customFormat="1">
      <c r="B123" s="89" t="s">
        <v>589</v>
      </c>
      <c r="C123" s="86" t="s">
        <v>590</v>
      </c>
      <c r="D123" s="99" t="s">
        <v>125</v>
      </c>
      <c r="E123" s="99" t="s">
        <v>311</v>
      </c>
      <c r="F123" s="99" t="s">
        <v>591</v>
      </c>
      <c r="G123" s="99" t="s">
        <v>156</v>
      </c>
      <c r="H123" s="86" t="s">
        <v>467</v>
      </c>
      <c r="I123" s="86" t="s">
        <v>165</v>
      </c>
      <c r="J123" s="86"/>
      <c r="K123" s="96">
        <v>2.9299999999999997</v>
      </c>
      <c r="L123" s="99" t="s">
        <v>169</v>
      </c>
      <c r="M123" s="100">
        <v>2.4E-2</v>
      </c>
      <c r="N123" s="100">
        <v>2.1000000000000001E-2</v>
      </c>
      <c r="O123" s="96">
        <v>24479.889999999996</v>
      </c>
      <c r="P123" s="98">
        <v>101.09</v>
      </c>
      <c r="Q123" s="86"/>
      <c r="R123" s="96">
        <v>24.746719999999993</v>
      </c>
      <c r="S123" s="97">
        <v>6.5557346750283064E-5</v>
      </c>
      <c r="T123" s="97">
        <v>1.5564696104911325E-3</v>
      </c>
      <c r="U123" s="97">
        <f>R123/'סכום נכסי הקרן'!$C$42</f>
        <v>2.6975464735595934E-4</v>
      </c>
    </row>
    <row r="124" spans="2:21" s="139" customFormat="1">
      <c r="B124" s="89" t="s">
        <v>592</v>
      </c>
      <c r="C124" s="86" t="s">
        <v>593</v>
      </c>
      <c r="D124" s="99" t="s">
        <v>125</v>
      </c>
      <c r="E124" s="99" t="s">
        <v>311</v>
      </c>
      <c r="F124" s="99" t="s">
        <v>594</v>
      </c>
      <c r="G124" s="99" t="s">
        <v>352</v>
      </c>
      <c r="H124" s="86" t="s">
        <v>488</v>
      </c>
      <c r="I124" s="86" t="s">
        <v>165</v>
      </c>
      <c r="J124" s="86"/>
      <c r="K124" s="96">
        <v>4.7099999999999991</v>
      </c>
      <c r="L124" s="99" t="s">
        <v>169</v>
      </c>
      <c r="M124" s="100">
        <v>3.95E-2</v>
      </c>
      <c r="N124" s="100">
        <v>4.2099999999999992E-2</v>
      </c>
      <c r="O124" s="96">
        <v>44958.999999999993</v>
      </c>
      <c r="P124" s="98">
        <v>100.3</v>
      </c>
      <c r="Q124" s="86"/>
      <c r="R124" s="96">
        <v>45.093870000000003</v>
      </c>
      <c r="S124" s="97">
        <v>7.2752722624075592E-5</v>
      </c>
      <c r="T124" s="97">
        <v>2.8362238823746253E-3</v>
      </c>
      <c r="U124" s="97">
        <f>R124/'סכום נכסי הקרן'!$C$42</f>
        <v>4.9155124395335937E-4</v>
      </c>
    </row>
    <row r="125" spans="2:21" s="139" customFormat="1">
      <c r="B125" s="89" t="s">
        <v>595</v>
      </c>
      <c r="C125" s="86" t="s">
        <v>596</v>
      </c>
      <c r="D125" s="99" t="s">
        <v>125</v>
      </c>
      <c r="E125" s="99" t="s">
        <v>311</v>
      </c>
      <c r="F125" s="99" t="s">
        <v>594</v>
      </c>
      <c r="G125" s="99" t="s">
        <v>352</v>
      </c>
      <c r="H125" s="86" t="s">
        <v>488</v>
      </c>
      <c r="I125" s="86" t="s">
        <v>165</v>
      </c>
      <c r="J125" s="86"/>
      <c r="K125" s="96">
        <v>5.3900000000000006</v>
      </c>
      <c r="L125" s="99" t="s">
        <v>169</v>
      </c>
      <c r="M125" s="100">
        <v>0.03</v>
      </c>
      <c r="N125" s="100">
        <v>4.0899999999999992E-2</v>
      </c>
      <c r="O125" s="96">
        <v>67032.999999999985</v>
      </c>
      <c r="P125" s="98">
        <v>95.68</v>
      </c>
      <c r="Q125" s="86"/>
      <c r="R125" s="96">
        <v>64.137169999999998</v>
      </c>
      <c r="S125" s="97">
        <v>1.0412731452715295E-4</v>
      </c>
      <c r="T125" s="97">
        <v>4.0339712094331522E-3</v>
      </c>
      <c r="U125" s="97">
        <f>R125/'סכום נכסי הקרן'!$C$42</f>
        <v>6.9913506419271802E-4</v>
      </c>
    </row>
    <row r="126" spans="2:21" s="139" customFormat="1">
      <c r="B126" s="89" t="s">
        <v>597</v>
      </c>
      <c r="C126" s="86" t="s">
        <v>598</v>
      </c>
      <c r="D126" s="99" t="s">
        <v>125</v>
      </c>
      <c r="E126" s="99" t="s">
        <v>311</v>
      </c>
      <c r="F126" s="99" t="s">
        <v>599</v>
      </c>
      <c r="G126" s="99" t="s">
        <v>390</v>
      </c>
      <c r="H126" s="86" t="s">
        <v>498</v>
      </c>
      <c r="I126" s="86" t="s">
        <v>165</v>
      </c>
      <c r="J126" s="86"/>
      <c r="K126" s="96">
        <v>6.05</v>
      </c>
      <c r="L126" s="99" t="s">
        <v>169</v>
      </c>
      <c r="M126" s="100">
        <v>4.4500000000000005E-2</v>
      </c>
      <c r="N126" s="100">
        <v>3.5400000000000001E-2</v>
      </c>
      <c r="O126" s="96">
        <v>15439.999999999998</v>
      </c>
      <c r="P126" s="98">
        <v>105.64</v>
      </c>
      <c r="Q126" s="86"/>
      <c r="R126" s="96">
        <v>16.31082</v>
      </c>
      <c r="S126" s="97">
        <v>4.9999999999999996E-5</v>
      </c>
      <c r="T126" s="97">
        <v>1.025885274985573E-3</v>
      </c>
      <c r="U126" s="97">
        <f>R126/'סכום נכסי הקרן'!$C$42</f>
        <v>1.7779808787534386E-4</v>
      </c>
    </row>
    <row r="127" spans="2:21" s="139" customFormat="1">
      <c r="B127" s="89" t="s">
        <v>600</v>
      </c>
      <c r="C127" s="86" t="s">
        <v>601</v>
      </c>
      <c r="D127" s="99" t="s">
        <v>125</v>
      </c>
      <c r="E127" s="99" t="s">
        <v>311</v>
      </c>
      <c r="F127" s="99" t="s">
        <v>602</v>
      </c>
      <c r="G127" s="99" t="s">
        <v>412</v>
      </c>
      <c r="H127" s="86" t="s">
        <v>498</v>
      </c>
      <c r="I127" s="86" t="s">
        <v>315</v>
      </c>
      <c r="J127" s="86"/>
      <c r="K127" s="96">
        <v>1.9300000000000002</v>
      </c>
      <c r="L127" s="99" t="s">
        <v>169</v>
      </c>
      <c r="M127" s="100">
        <v>0.06</v>
      </c>
      <c r="N127" s="100">
        <v>2.3000000000000003E-2</v>
      </c>
      <c r="O127" s="96">
        <v>695.2</v>
      </c>
      <c r="P127" s="98">
        <v>107.14</v>
      </c>
      <c r="Q127" s="86"/>
      <c r="R127" s="96">
        <v>0.74483999999999984</v>
      </c>
      <c r="S127" s="97">
        <v>1.270704514261867E-6</v>
      </c>
      <c r="T127" s="97">
        <v>4.6847453912203926E-5</v>
      </c>
      <c r="U127" s="97">
        <f>R127/'סכום נכסי הקרן'!$C$42</f>
        <v>8.1192194980430847E-6</v>
      </c>
    </row>
    <row r="128" spans="2:21" s="139" customFormat="1">
      <c r="B128" s="89" t="s">
        <v>603</v>
      </c>
      <c r="C128" s="86" t="s">
        <v>604</v>
      </c>
      <c r="D128" s="99" t="s">
        <v>125</v>
      </c>
      <c r="E128" s="99" t="s">
        <v>311</v>
      </c>
      <c r="F128" s="99" t="s">
        <v>602</v>
      </c>
      <c r="G128" s="99" t="s">
        <v>412</v>
      </c>
      <c r="H128" s="86" t="s">
        <v>498</v>
      </c>
      <c r="I128" s="86" t="s">
        <v>315</v>
      </c>
      <c r="J128" s="86"/>
      <c r="K128" s="96">
        <v>3.88</v>
      </c>
      <c r="L128" s="99" t="s">
        <v>169</v>
      </c>
      <c r="M128" s="100">
        <v>5.9000000000000004E-2</v>
      </c>
      <c r="N128" s="100">
        <v>3.4300000000000011E-2</v>
      </c>
      <c r="O128" s="96">
        <v>307.99999999999994</v>
      </c>
      <c r="P128" s="98">
        <v>109.81</v>
      </c>
      <c r="Q128" s="86"/>
      <c r="R128" s="96">
        <v>0.3382099999999999</v>
      </c>
      <c r="S128" s="97">
        <v>3.4632073572916811E-7</v>
      </c>
      <c r="T128" s="97">
        <v>2.12720549213878E-5</v>
      </c>
      <c r="U128" s="97">
        <f>R128/'סכום נכסי הקרן'!$C$42</f>
        <v>3.6866994608683091E-6</v>
      </c>
    </row>
    <row r="129" spans="2:21" s="139" customFormat="1">
      <c r="B129" s="89" t="s">
        <v>605</v>
      </c>
      <c r="C129" s="86" t="s">
        <v>606</v>
      </c>
      <c r="D129" s="99" t="s">
        <v>125</v>
      </c>
      <c r="E129" s="99" t="s">
        <v>311</v>
      </c>
      <c r="F129" s="99" t="s">
        <v>501</v>
      </c>
      <c r="G129" s="99" t="s">
        <v>352</v>
      </c>
      <c r="H129" s="86" t="s">
        <v>498</v>
      </c>
      <c r="I129" s="86" t="s">
        <v>315</v>
      </c>
      <c r="J129" s="86"/>
      <c r="K129" s="96">
        <v>4.3999999999999995</v>
      </c>
      <c r="L129" s="99" t="s">
        <v>169</v>
      </c>
      <c r="M129" s="100">
        <v>6.9000000000000006E-2</v>
      </c>
      <c r="N129" s="100">
        <v>7.2400000000000006E-2</v>
      </c>
      <c r="O129" s="96">
        <v>45543.999999999993</v>
      </c>
      <c r="P129" s="98">
        <v>99.9</v>
      </c>
      <c r="Q129" s="86"/>
      <c r="R129" s="96">
        <v>45.498459999999994</v>
      </c>
      <c r="S129" s="97">
        <v>6.8843235922311002E-5</v>
      </c>
      <c r="T129" s="97">
        <v>2.861670973532912E-3</v>
      </c>
      <c r="U129" s="97">
        <f>R129/'סכום נכסי הקרן'!$C$42</f>
        <v>4.9596152672108553E-4</v>
      </c>
    </row>
    <row r="130" spans="2:21" s="139" customFormat="1">
      <c r="B130" s="89" t="s">
        <v>607</v>
      </c>
      <c r="C130" s="86" t="s">
        <v>608</v>
      </c>
      <c r="D130" s="99" t="s">
        <v>125</v>
      </c>
      <c r="E130" s="99" t="s">
        <v>311</v>
      </c>
      <c r="F130" s="99" t="s">
        <v>609</v>
      </c>
      <c r="G130" s="99" t="s">
        <v>352</v>
      </c>
      <c r="H130" s="86" t="s">
        <v>498</v>
      </c>
      <c r="I130" s="86" t="s">
        <v>165</v>
      </c>
      <c r="J130" s="86"/>
      <c r="K130" s="96">
        <v>3.9699999999999998</v>
      </c>
      <c r="L130" s="99" t="s">
        <v>169</v>
      </c>
      <c r="M130" s="100">
        <v>4.5999999999999999E-2</v>
      </c>
      <c r="N130" s="100">
        <v>5.8200000000000009E-2</v>
      </c>
      <c r="O130" s="96">
        <v>3253.9999999999995</v>
      </c>
      <c r="P130" s="98">
        <v>96.74</v>
      </c>
      <c r="Q130" s="86"/>
      <c r="R130" s="96">
        <v>3.1479199999999996</v>
      </c>
      <c r="S130" s="97">
        <v>1.3174089068825909E-5</v>
      </c>
      <c r="T130" s="97">
        <v>1.9799156479150557E-4</v>
      </c>
      <c r="U130" s="97">
        <f>R130/'סכום נכסי הקרן'!$C$42</f>
        <v>3.431428688346462E-5</v>
      </c>
    </row>
    <row r="131" spans="2:21" s="139" customFormat="1">
      <c r="B131" s="89" t="s">
        <v>610</v>
      </c>
      <c r="C131" s="86" t="s">
        <v>611</v>
      </c>
      <c r="D131" s="99" t="s">
        <v>125</v>
      </c>
      <c r="E131" s="99" t="s">
        <v>311</v>
      </c>
      <c r="F131" s="99" t="s">
        <v>504</v>
      </c>
      <c r="G131" s="99" t="s">
        <v>505</v>
      </c>
      <c r="H131" s="86" t="s">
        <v>506</v>
      </c>
      <c r="I131" s="86" t="s">
        <v>165</v>
      </c>
      <c r="J131" s="86"/>
      <c r="K131" s="96">
        <v>1.3800000000000001</v>
      </c>
      <c r="L131" s="99" t="s">
        <v>169</v>
      </c>
      <c r="M131" s="100">
        <v>4.2999999999999997E-2</v>
      </c>
      <c r="N131" s="100">
        <v>3.6200000000000003E-2</v>
      </c>
      <c r="O131" s="96">
        <v>36498.999999999993</v>
      </c>
      <c r="P131" s="98">
        <v>101.32</v>
      </c>
      <c r="Q131" s="86"/>
      <c r="R131" s="96">
        <v>36.980789999999992</v>
      </c>
      <c r="S131" s="97">
        <v>8.4271110434389125E-5</v>
      </c>
      <c r="T131" s="97">
        <v>2.3259436324068149E-3</v>
      </c>
      <c r="U131" s="97">
        <f>R131/'סכום נכסי הקרן'!$C$42</f>
        <v>4.0311362335674337E-4</v>
      </c>
    </row>
    <row r="132" spans="2:21" s="139" customFormat="1">
      <c r="B132" s="89" t="s">
        <v>612</v>
      </c>
      <c r="C132" s="86" t="s">
        <v>613</v>
      </c>
      <c r="D132" s="99" t="s">
        <v>125</v>
      </c>
      <c r="E132" s="99" t="s">
        <v>311</v>
      </c>
      <c r="F132" s="99" t="s">
        <v>504</v>
      </c>
      <c r="G132" s="99" t="s">
        <v>505</v>
      </c>
      <c r="H132" s="86" t="s">
        <v>506</v>
      </c>
      <c r="I132" s="86" t="s">
        <v>165</v>
      </c>
      <c r="J132" s="86"/>
      <c r="K132" s="96">
        <v>2.21</v>
      </c>
      <c r="L132" s="99" t="s">
        <v>169</v>
      </c>
      <c r="M132" s="100">
        <v>3.7000000000000005E-2</v>
      </c>
      <c r="N132" s="100">
        <v>3.9300000000000002E-2</v>
      </c>
      <c r="O132" s="96">
        <v>46999.999999999993</v>
      </c>
      <c r="P132" s="98">
        <v>100.16</v>
      </c>
      <c r="Q132" s="86"/>
      <c r="R132" s="96">
        <v>47.075199999999988</v>
      </c>
      <c r="S132" s="97">
        <v>1.4254598965813677E-4</v>
      </c>
      <c r="T132" s="97">
        <v>2.9608416067984835E-3</v>
      </c>
      <c r="U132" s="97">
        <f>R132/'סכום נכסי הקרן'!$C$42</f>
        <v>5.1314897389275252E-4</v>
      </c>
    </row>
    <row r="133" spans="2:21" s="139" customFormat="1"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96"/>
      <c r="P133" s="98"/>
      <c r="Q133" s="86"/>
      <c r="R133" s="86"/>
      <c r="S133" s="86"/>
      <c r="T133" s="97"/>
      <c r="U133" s="86"/>
    </row>
    <row r="134" spans="2:21" s="139" customFormat="1">
      <c r="B134" s="104" t="s">
        <v>47</v>
      </c>
      <c r="C134" s="84"/>
      <c r="D134" s="84"/>
      <c r="E134" s="84"/>
      <c r="F134" s="84"/>
      <c r="G134" s="84"/>
      <c r="H134" s="84"/>
      <c r="I134" s="84"/>
      <c r="J134" s="84"/>
      <c r="K134" s="93">
        <v>4.5962792027101544</v>
      </c>
      <c r="L134" s="84"/>
      <c r="M134" s="84"/>
      <c r="N134" s="106">
        <v>5.6191636769255711E-2</v>
      </c>
      <c r="O134" s="93"/>
      <c r="P134" s="95"/>
      <c r="Q134" s="84"/>
      <c r="R134" s="93">
        <v>504.41379999999998</v>
      </c>
      <c r="S134" s="84"/>
      <c r="T134" s="94">
        <v>3.1725608517506651E-2</v>
      </c>
      <c r="U134" s="94">
        <f>R134/'סכום נכסי הקרן'!$C$42</f>
        <v>5.4984243059475937E-3</v>
      </c>
    </row>
    <row r="135" spans="2:21" s="139" customFormat="1">
      <c r="B135" s="89" t="s">
        <v>614</v>
      </c>
      <c r="C135" s="86" t="s">
        <v>615</v>
      </c>
      <c r="D135" s="99" t="s">
        <v>125</v>
      </c>
      <c r="E135" s="99" t="s">
        <v>311</v>
      </c>
      <c r="F135" s="99" t="s">
        <v>616</v>
      </c>
      <c r="G135" s="99" t="s">
        <v>390</v>
      </c>
      <c r="H135" s="86" t="s">
        <v>366</v>
      </c>
      <c r="I135" s="86" t="s">
        <v>315</v>
      </c>
      <c r="J135" s="86"/>
      <c r="K135" s="96">
        <v>3.8500000000000005</v>
      </c>
      <c r="L135" s="99" t="s">
        <v>169</v>
      </c>
      <c r="M135" s="100">
        <v>3.49E-2</v>
      </c>
      <c r="N135" s="100">
        <v>4.9000000000000002E-2</v>
      </c>
      <c r="O135" s="96">
        <v>221776.99999999997</v>
      </c>
      <c r="P135" s="98">
        <v>96.99</v>
      </c>
      <c r="Q135" s="86"/>
      <c r="R135" s="96">
        <v>215.10150999999996</v>
      </c>
      <c r="S135" s="97">
        <v>1.0159782003806349E-4</v>
      </c>
      <c r="T135" s="97">
        <v>1.3529023785202826E-2</v>
      </c>
      <c r="U135" s="97">
        <f>R135/'סכום נכסי הקרן'!$C$42</f>
        <v>2.344740312081131E-3</v>
      </c>
    </row>
    <row r="136" spans="2:21" s="139" customFormat="1">
      <c r="B136" s="89" t="s">
        <v>617</v>
      </c>
      <c r="C136" s="86" t="s">
        <v>618</v>
      </c>
      <c r="D136" s="99" t="s">
        <v>125</v>
      </c>
      <c r="E136" s="99" t="s">
        <v>311</v>
      </c>
      <c r="F136" s="99" t="s">
        <v>619</v>
      </c>
      <c r="G136" s="99" t="s">
        <v>390</v>
      </c>
      <c r="H136" s="86" t="s">
        <v>467</v>
      </c>
      <c r="I136" s="86" t="s">
        <v>165</v>
      </c>
      <c r="J136" s="86"/>
      <c r="K136" s="96">
        <v>5.5</v>
      </c>
      <c r="L136" s="99" t="s">
        <v>169</v>
      </c>
      <c r="M136" s="100">
        <v>4.6900000000000004E-2</v>
      </c>
      <c r="N136" s="100">
        <v>6.2899999999999998E-2</v>
      </c>
      <c r="O136" s="96">
        <v>243066.99999999997</v>
      </c>
      <c r="P136" s="98">
        <v>98.77</v>
      </c>
      <c r="Q136" s="86"/>
      <c r="R136" s="96">
        <v>240.07728999999995</v>
      </c>
      <c r="S136" s="97">
        <v>1.25483727749556E-4</v>
      </c>
      <c r="T136" s="97">
        <v>1.5099900352615081E-2</v>
      </c>
      <c r="U136" s="97">
        <f>R136/'סכום נכסי הקרן'!$C$42</f>
        <v>2.6169918559762416E-3</v>
      </c>
    </row>
    <row r="137" spans="2:21" s="139" customFormat="1">
      <c r="B137" s="89" t="s">
        <v>620</v>
      </c>
      <c r="C137" s="86" t="s">
        <v>621</v>
      </c>
      <c r="D137" s="99" t="s">
        <v>125</v>
      </c>
      <c r="E137" s="99" t="s">
        <v>311</v>
      </c>
      <c r="F137" s="99" t="s">
        <v>602</v>
      </c>
      <c r="G137" s="99" t="s">
        <v>412</v>
      </c>
      <c r="H137" s="86" t="s">
        <v>498</v>
      </c>
      <c r="I137" s="86" t="s">
        <v>315</v>
      </c>
      <c r="J137" s="86"/>
      <c r="K137" s="96">
        <v>3.4499999999999997</v>
      </c>
      <c r="L137" s="99" t="s">
        <v>169</v>
      </c>
      <c r="M137" s="100">
        <v>6.7000000000000004E-2</v>
      </c>
      <c r="N137" s="100">
        <v>5.4900000000000011E-2</v>
      </c>
      <c r="O137" s="96">
        <v>49999.999999999993</v>
      </c>
      <c r="P137" s="98">
        <v>98.47</v>
      </c>
      <c r="Q137" s="86"/>
      <c r="R137" s="96">
        <v>49.234999999999992</v>
      </c>
      <c r="S137" s="97">
        <v>4.1517997636795571E-5</v>
      </c>
      <c r="T137" s="97">
        <v>3.0966843796887394E-3</v>
      </c>
      <c r="U137" s="97">
        <f>R137/'סכום נכסי הקרן'!$C$42</f>
        <v>5.3669213789021971E-4</v>
      </c>
    </row>
    <row r="138" spans="2:21" s="139" customFormat="1">
      <c r="B138" s="142"/>
    </row>
    <row r="139" spans="2:21" s="139" customFormat="1">
      <c r="B139" s="142"/>
    </row>
    <row r="140" spans="2:21" s="139" customFormat="1">
      <c r="B140" s="142"/>
    </row>
    <row r="141" spans="2:21" s="139" customFormat="1">
      <c r="B141" s="143" t="s">
        <v>254</v>
      </c>
      <c r="C141" s="138"/>
      <c r="D141" s="138"/>
      <c r="E141" s="138"/>
      <c r="F141" s="138"/>
      <c r="G141" s="138"/>
      <c r="H141" s="138"/>
      <c r="I141" s="138"/>
      <c r="J141" s="138"/>
      <c r="K141" s="138"/>
    </row>
    <row r="142" spans="2:21" s="139" customFormat="1">
      <c r="B142" s="143" t="s">
        <v>116</v>
      </c>
      <c r="C142" s="138"/>
      <c r="D142" s="138"/>
      <c r="E142" s="138"/>
      <c r="F142" s="138"/>
      <c r="G142" s="138"/>
      <c r="H142" s="138"/>
      <c r="I142" s="138"/>
      <c r="J142" s="138"/>
      <c r="K142" s="138"/>
    </row>
    <row r="143" spans="2:21" s="139" customFormat="1">
      <c r="B143" s="143" t="s">
        <v>237</v>
      </c>
      <c r="C143" s="138"/>
      <c r="D143" s="138"/>
      <c r="E143" s="138"/>
      <c r="F143" s="138"/>
      <c r="G143" s="138"/>
      <c r="H143" s="138"/>
      <c r="I143" s="138"/>
      <c r="J143" s="138"/>
      <c r="K143" s="138"/>
    </row>
    <row r="144" spans="2:21" s="139" customFormat="1">
      <c r="B144" s="143" t="s">
        <v>245</v>
      </c>
      <c r="C144" s="138"/>
      <c r="D144" s="138"/>
      <c r="E144" s="138"/>
      <c r="F144" s="138"/>
      <c r="G144" s="138"/>
      <c r="H144" s="138"/>
      <c r="I144" s="138"/>
      <c r="J144" s="138"/>
      <c r="K144" s="138"/>
    </row>
    <row r="145" spans="2:11" s="139" customFormat="1">
      <c r="B145" s="157" t="s">
        <v>250</v>
      </c>
      <c r="C145" s="157"/>
      <c r="D145" s="157"/>
      <c r="E145" s="157"/>
      <c r="F145" s="157"/>
      <c r="G145" s="157"/>
      <c r="H145" s="157"/>
      <c r="I145" s="157"/>
      <c r="J145" s="157"/>
      <c r="K145" s="157"/>
    </row>
    <row r="146" spans="2:11" s="139" customFormat="1">
      <c r="B146" s="142"/>
    </row>
    <row r="147" spans="2:11" s="139" customFormat="1">
      <c r="B147" s="142"/>
    </row>
    <row r="148" spans="2:11" s="139" customFormat="1">
      <c r="B148" s="142"/>
    </row>
    <row r="149" spans="2:11" s="139" customFormat="1">
      <c r="B149" s="142"/>
    </row>
    <row r="150" spans="2:11" s="139" customFormat="1">
      <c r="B150" s="142"/>
    </row>
    <row r="151" spans="2:11" s="139" customFormat="1">
      <c r="B151" s="142"/>
    </row>
    <row r="152" spans="2:11" s="139" customFormat="1">
      <c r="B152" s="142"/>
    </row>
    <row r="153" spans="2:11" s="139" customFormat="1">
      <c r="B153" s="142"/>
    </row>
    <row r="154" spans="2:11" s="139" customFormat="1">
      <c r="B154" s="142"/>
    </row>
    <row r="155" spans="2:11" s="139" customFormat="1">
      <c r="B155" s="142"/>
    </row>
    <row r="156" spans="2:11" s="139" customFormat="1">
      <c r="B156" s="142"/>
    </row>
    <row r="157" spans="2:11" s="139" customFormat="1">
      <c r="B157" s="142"/>
    </row>
    <row r="158" spans="2:11" s="139" customFormat="1">
      <c r="B158" s="142"/>
    </row>
    <row r="159" spans="2:11" s="139" customFormat="1">
      <c r="B159" s="142"/>
    </row>
    <row r="160" spans="2:11" s="139" customFormat="1">
      <c r="B160" s="142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45:K145"/>
  </mergeCells>
  <phoneticPr fontId="3" type="noConversion"/>
  <conditionalFormatting sqref="B12:B137">
    <cfRule type="cellIs" dxfId="9" priority="2" operator="equal">
      <formula>"NR3"</formula>
    </cfRule>
  </conditionalFormatting>
  <conditionalFormatting sqref="B12:B137">
    <cfRule type="containsText" dxfId="8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$BG$7:$BG$24</formula1>
    </dataValidation>
    <dataValidation allowBlank="1" showInputMessage="1" showErrorMessage="1" sqref="H2 B34 Q9 B36 B143 B145"/>
    <dataValidation type="list" allowBlank="1" showInputMessage="1" showErrorMessage="1" sqref="I12:I35 I146:I828 I37:I144">
      <formula1>$BI$7:$BI$10</formula1>
    </dataValidation>
    <dataValidation type="list" allowBlank="1" showInputMessage="1" showErrorMessage="1" sqref="E12:E35 E146:E822 E37:E144">
      <formula1>$BE$7:$BE$24</formula1>
    </dataValidation>
    <dataValidation type="list" allowBlank="1" showInputMessage="1" showErrorMessage="1" sqref="L12:L828">
      <formula1>$BJ$7:$BJ$20</formula1>
    </dataValidation>
    <dataValidation type="list" allowBlank="1" showInputMessage="1" showErrorMessage="1" sqref="G12:G35 G137:G144 G127:G135 G116:G125 G103:G114 G37:G101 G146:G555">
      <formula1>$BG$7:$BG$29</formula1>
    </dataValidation>
    <dataValidation type="list" allowBlank="1" showInputMessage="1" showErrorMessage="1" sqref="G102 G136 G126 G115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G363"/>
  <sheetViews>
    <sheetView rightToLeft="1" zoomScale="90" zoomScaleNormal="9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3.85546875" style="2" bestFit="1" customWidth="1"/>
    <col min="8" max="8" width="12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9">
      <c r="B1" s="58" t="s">
        <v>184</v>
      </c>
      <c r="C1" s="80" t="s" vm="1">
        <v>255</v>
      </c>
    </row>
    <row r="2" spans="2:59">
      <c r="B2" s="58" t="s">
        <v>183</v>
      </c>
      <c r="C2" s="80" t="s">
        <v>256</v>
      </c>
    </row>
    <row r="3" spans="2:59">
      <c r="B3" s="58" t="s">
        <v>185</v>
      </c>
      <c r="C3" s="80" t="s">
        <v>257</v>
      </c>
    </row>
    <row r="4" spans="2:59">
      <c r="B4" s="58" t="s">
        <v>186</v>
      </c>
      <c r="C4" s="80">
        <v>9453</v>
      </c>
    </row>
    <row r="6" spans="2:59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  <c r="BG6" s="3"/>
    </row>
    <row r="7" spans="2:59" ht="26.25" customHeight="1">
      <c r="B7" s="160" t="s">
        <v>92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C7" s="3"/>
      <c r="BG7" s="3"/>
    </row>
    <row r="8" spans="2:59" s="3" customFormat="1" ht="78.75">
      <c r="B8" s="23" t="s">
        <v>119</v>
      </c>
      <c r="C8" s="31" t="s">
        <v>45</v>
      </c>
      <c r="D8" s="31" t="s">
        <v>124</v>
      </c>
      <c r="E8" s="31" t="s">
        <v>230</v>
      </c>
      <c r="F8" s="31" t="s">
        <v>121</v>
      </c>
      <c r="G8" s="31" t="s">
        <v>64</v>
      </c>
      <c r="H8" s="31" t="s">
        <v>104</v>
      </c>
      <c r="I8" s="14" t="s">
        <v>239</v>
      </c>
      <c r="J8" s="14" t="s">
        <v>238</v>
      </c>
      <c r="K8" s="31" t="s">
        <v>253</v>
      </c>
      <c r="L8" s="14" t="s">
        <v>61</v>
      </c>
      <c r="M8" s="14" t="s">
        <v>58</v>
      </c>
      <c r="N8" s="14" t="s">
        <v>187</v>
      </c>
      <c r="O8" s="15" t="s">
        <v>189</v>
      </c>
      <c r="BC8" s="1"/>
      <c r="BD8" s="1"/>
      <c r="BE8" s="1"/>
      <c r="BG8" s="4"/>
    </row>
    <row r="9" spans="2:59" s="3" customFormat="1" ht="24" customHeight="1">
      <c r="B9" s="16"/>
      <c r="C9" s="17"/>
      <c r="D9" s="17"/>
      <c r="E9" s="17"/>
      <c r="F9" s="17"/>
      <c r="G9" s="17"/>
      <c r="H9" s="17"/>
      <c r="I9" s="17" t="s">
        <v>246</v>
      </c>
      <c r="J9" s="17"/>
      <c r="K9" s="17" t="s">
        <v>242</v>
      </c>
      <c r="L9" s="17" t="s">
        <v>242</v>
      </c>
      <c r="M9" s="17" t="s">
        <v>20</v>
      </c>
      <c r="N9" s="17" t="s">
        <v>20</v>
      </c>
      <c r="O9" s="18" t="s">
        <v>20</v>
      </c>
      <c r="BC9" s="1"/>
      <c r="BE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C10" s="1"/>
      <c r="BD10" s="3"/>
      <c r="BE10" s="1"/>
      <c r="BG10" s="1"/>
    </row>
    <row r="11" spans="2:59" s="137" customFormat="1" ht="18" customHeight="1">
      <c r="B11" s="81" t="s">
        <v>30</v>
      </c>
      <c r="C11" s="82"/>
      <c r="D11" s="82"/>
      <c r="E11" s="82"/>
      <c r="F11" s="82"/>
      <c r="G11" s="82"/>
      <c r="H11" s="82"/>
      <c r="I11" s="90"/>
      <c r="J11" s="92"/>
      <c r="K11" s="90">
        <v>1.66686</v>
      </c>
      <c r="L11" s="90">
        <v>12538.805470000001</v>
      </c>
      <c r="M11" s="82"/>
      <c r="N11" s="91">
        <v>1</v>
      </c>
      <c r="O11" s="91">
        <f>L11/'סכום נכסי הקרן'!$C$42</f>
        <v>0.13668078225416641</v>
      </c>
      <c r="BC11" s="139"/>
      <c r="BD11" s="141"/>
      <c r="BE11" s="139"/>
      <c r="BG11" s="139"/>
    </row>
    <row r="12" spans="2:59" s="139" customFormat="1" ht="20.25">
      <c r="B12" s="83" t="s">
        <v>236</v>
      </c>
      <c r="C12" s="84"/>
      <c r="D12" s="84"/>
      <c r="E12" s="84"/>
      <c r="F12" s="84"/>
      <c r="G12" s="84"/>
      <c r="H12" s="84"/>
      <c r="I12" s="93"/>
      <c r="J12" s="95"/>
      <c r="K12" s="93">
        <v>1.2221699999999998</v>
      </c>
      <c r="L12" s="93">
        <v>11935.520850000001</v>
      </c>
      <c r="M12" s="84"/>
      <c r="N12" s="94">
        <v>0.95188659546211141</v>
      </c>
      <c r="O12" s="94">
        <f>L12/'סכום נכסי הקרן'!$C$42</f>
        <v>0.13010460448501665</v>
      </c>
      <c r="BD12" s="137"/>
    </row>
    <row r="13" spans="2:59" s="139" customFormat="1">
      <c r="B13" s="104" t="s">
        <v>622</v>
      </c>
      <c r="C13" s="84"/>
      <c r="D13" s="84"/>
      <c r="E13" s="84"/>
      <c r="F13" s="84"/>
      <c r="G13" s="84"/>
      <c r="H13" s="84"/>
      <c r="I13" s="93"/>
      <c r="J13" s="95"/>
      <c r="K13" s="93">
        <v>1.2221699999999998</v>
      </c>
      <c r="L13" s="93">
        <v>9405.0708699999996</v>
      </c>
      <c r="M13" s="84"/>
      <c r="N13" s="94">
        <v>0.75007710204152311</v>
      </c>
      <c r="O13" s="94">
        <f>L13/'סכום נכסי הקרן'!$C$42</f>
        <v>0.10252112505797359</v>
      </c>
    </row>
    <row r="14" spans="2:59" s="139" customFormat="1">
      <c r="B14" s="89" t="s">
        <v>623</v>
      </c>
      <c r="C14" s="86" t="s">
        <v>624</v>
      </c>
      <c r="D14" s="99" t="s">
        <v>125</v>
      </c>
      <c r="E14" s="99" t="s">
        <v>311</v>
      </c>
      <c r="F14" s="99" t="s">
        <v>625</v>
      </c>
      <c r="G14" s="99" t="s">
        <v>195</v>
      </c>
      <c r="H14" s="99" t="s">
        <v>169</v>
      </c>
      <c r="I14" s="96">
        <v>2228.9999999999995</v>
      </c>
      <c r="J14" s="98">
        <v>19280</v>
      </c>
      <c r="K14" s="86"/>
      <c r="L14" s="96">
        <v>429.75119999999993</v>
      </c>
      <c r="M14" s="97">
        <v>4.4036406669518254E-5</v>
      </c>
      <c r="N14" s="97">
        <v>3.4273695451150492E-2</v>
      </c>
      <c r="O14" s="97">
        <f>L14/'סכום נכסי הקרן'!$C$42</f>
        <v>4.6845555050043144E-3</v>
      </c>
    </row>
    <row r="15" spans="2:59" s="139" customFormat="1">
      <c r="B15" s="89" t="s">
        <v>626</v>
      </c>
      <c r="C15" s="86" t="s">
        <v>627</v>
      </c>
      <c r="D15" s="99" t="s">
        <v>125</v>
      </c>
      <c r="E15" s="99" t="s">
        <v>311</v>
      </c>
      <c r="F15" s="99" t="s">
        <v>365</v>
      </c>
      <c r="G15" s="99" t="s">
        <v>352</v>
      </c>
      <c r="H15" s="99" t="s">
        <v>169</v>
      </c>
      <c r="I15" s="96">
        <v>1304.9999999999998</v>
      </c>
      <c r="J15" s="98">
        <v>4051</v>
      </c>
      <c r="K15" s="86"/>
      <c r="L15" s="96">
        <v>52.865550000000006</v>
      </c>
      <c r="M15" s="97">
        <v>9.9247551456433076E-6</v>
      </c>
      <c r="N15" s="97">
        <v>4.2161552092409961E-3</v>
      </c>
      <c r="O15" s="97">
        <f>L15/'סכום נכסי הקרן'!$C$42</f>
        <v>5.7626739210403803E-4</v>
      </c>
    </row>
    <row r="16" spans="2:59" s="139" customFormat="1" ht="20.25">
      <c r="B16" s="89" t="s">
        <v>628</v>
      </c>
      <c r="C16" s="86" t="s">
        <v>629</v>
      </c>
      <c r="D16" s="99" t="s">
        <v>125</v>
      </c>
      <c r="E16" s="99" t="s">
        <v>311</v>
      </c>
      <c r="F16" s="99" t="s">
        <v>630</v>
      </c>
      <c r="G16" s="99" t="s">
        <v>545</v>
      </c>
      <c r="H16" s="99" t="s">
        <v>169</v>
      </c>
      <c r="I16" s="96">
        <v>760.99999999999989</v>
      </c>
      <c r="J16" s="98">
        <v>42930</v>
      </c>
      <c r="K16" s="96">
        <v>1.2221699999999998</v>
      </c>
      <c r="L16" s="96">
        <v>327.91946999999993</v>
      </c>
      <c r="M16" s="97">
        <v>1.7799844699278755E-5</v>
      </c>
      <c r="N16" s="97">
        <v>2.6152369201721086E-2</v>
      </c>
      <c r="O16" s="97">
        <f>L16/'סכום נכסי הקרן'!$C$42</f>
        <v>3.574526280291008E-3</v>
      </c>
      <c r="BC16" s="137"/>
    </row>
    <row r="17" spans="2:15" s="139" customFormat="1">
      <c r="B17" s="89" t="s">
        <v>631</v>
      </c>
      <c r="C17" s="86" t="s">
        <v>632</v>
      </c>
      <c r="D17" s="99" t="s">
        <v>125</v>
      </c>
      <c r="E17" s="99" t="s">
        <v>311</v>
      </c>
      <c r="F17" s="99" t="s">
        <v>369</v>
      </c>
      <c r="G17" s="99" t="s">
        <v>352</v>
      </c>
      <c r="H17" s="99" t="s">
        <v>169</v>
      </c>
      <c r="I17" s="96">
        <v>3478.9999999999995</v>
      </c>
      <c r="J17" s="98">
        <v>1830</v>
      </c>
      <c r="K17" s="86"/>
      <c r="L17" s="96">
        <v>63.665699999999987</v>
      </c>
      <c r="M17" s="97">
        <v>1.0124253310854909E-5</v>
      </c>
      <c r="N17" s="97">
        <v>5.077493239074869E-3</v>
      </c>
      <c r="O17" s="97">
        <f>L17/'סכום נכסי הקרן'!$C$42</f>
        <v>6.9399574780699426E-4</v>
      </c>
    </row>
    <row r="18" spans="2:15" s="139" customFormat="1">
      <c r="B18" s="89" t="s">
        <v>633</v>
      </c>
      <c r="C18" s="86" t="s">
        <v>634</v>
      </c>
      <c r="D18" s="99" t="s">
        <v>125</v>
      </c>
      <c r="E18" s="99" t="s">
        <v>311</v>
      </c>
      <c r="F18" s="99" t="s">
        <v>376</v>
      </c>
      <c r="G18" s="99" t="s">
        <v>377</v>
      </c>
      <c r="H18" s="99" t="s">
        <v>169</v>
      </c>
      <c r="I18" s="96">
        <v>82329.999999999985</v>
      </c>
      <c r="J18" s="98">
        <v>411.6</v>
      </c>
      <c r="K18" s="86"/>
      <c r="L18" s="96">
        <v>338.87028000000004</v>
      </c>
      <c r="M18" s="97">
        <v>2.9770538470750886E-5</v>
      </c>
      <c r="N18" s="97">
        <v>2.7025722730189227E-2</v>
      </c>
      <c r="O18" s="97">
        <f>L18/'סכום נכסי הקרן'!$C$42</f>
        <v>3.6938969237464694E-3</v>
      </c>
    </row>
    <row r="19" spans="2:15" s="139" customFormat="1">
      <c r="B19" s="89" t="s">
        <v>635</v>
      </c>
      <c r="C19" s="86" t="s">
        <v>636</v>
      </c>
      <c r="D19" s="99" t="s">
        <v>125</v>
      </c>
      <c r="E19" s="99" t="s">
        <v>311</v>
      </c>
      <c r="F19" s="99" t="s">
        <v>466</v>
      </c>
      <c r="G19" s="99" t="s">
        <v>319</v>
      </c>
      <c r="H19" s="99" t="s">
        <v>169</v>
      </c>
      <c r="I19" s="96">
        <v>2696.9999999999995</v>
      </c>
      <c r="J19" s="98">
        <v>7635</v>
      </c>
      <c r="K19" s="86"/>
      <c r="L19" s="96">
        <v>205.91595000000001</v>
      </c>
      <c r="M19" s="97">
        <v>2.6881281020121187E-5</v>
      </c>
      <c r="N19" s="97">
        <v>1.6422294012987827E-2</v>
      </c>
      <c r="O19" s="97">
        <f>L19/'סכום נכסי הקרן'!$C$42</f>
        <v>2.2446119921030894E-3</v>
      </c>
    </row>
    <row r="20" spans="2:15" s="139" customFormat="1">
      <c r="B20" s="89" t="s">
        <v>637</v>
      </c>
      <c r="C20" s="86" t="s">
        <v>638</v>
      </c>
      <c r="D20" s="99" t="s">
        <v>125</v>
      </c>
      <c r="E20" s="99" t="s">
        <v>311</v>
      </c>
      <c r="F20" s="99" t="s">
        <v>602</v>
      </c>
      <c r="G20" s="99" t="s">
        <v>412</v>
      </c>
      <c r="H20" s="99" t="s">
        <v>169</v>
      </c>
      <c r="I20" s="96">
        <v>47190.999999999993</v>
      </c>
      <c r="J20" s="98">
        <v>153.69999999999999</v>
      </c>
      <c r="K20" s="86"/>
      <c r="L20" s="96">
        <v>72.532570000000007</v>
      </c>
      <c r="M20" s="97">
        <v>1.4745229554693578E-5</v>
      </c>
      <c r="N20" s="97">
        <v>5.7846475227276975E-3</v>
      </c>
      <c r="O20" s="97">
        <f>L20/'סכום נכסי הקרן'!$C$42</f>
        <v>7.9065014847104758E-4</v>
      </c>
    </row>
    <row r="21" spans="2:15" s="139" customFormat="1">
      <c r="B21" s="89" t="s">
        <v>639</v>
      </c>
      <c r="C21" s="86" t="s">
        <v>640</v>
      </c>
      <c r="D21" s="99" t="s">
        <v>125</v>
      </c>
      <c r="E21" s="99" t="s">
        <v>311</v>
      </c>
      <c r="F21" s="99" t="s">
        <v>641</v>
      </c>
      <c r="G21" s="99" t="s">
        <v>319</v>
      </c>
      <c r="H21" s="99" t="s">
        <v>169</v>
      </c>
      <c r="I21" s="96">
        <v>32487.999999999996</v>
      </c>
      <c r="J21" s="98">
        <v>1067</v>
      </c>
      <c r="K21" s="86"/>
      <c r="L21" s="96">
        <v>346.64696000000004</v>
      </c>
      <c r="M21" s="97">
        <v>2.7910245464947432E-5</v>
      </c>
      <c r="N21" s="97">
        <v>2.7645931730050199E-2</v>
      </c>
      <c r="O21" s="97">
        <f>L21/'סכום נכסי הקרן'!$C$42</f>
        <v>3.7786675750085415E-3</v>
      </c>
    </row>
    <row r="22" spans="2:15" s="139" customFormat="1">
      <c r="B22" s="89" t="s">
        <v>642</v>
      </c>
      <c r="C22" s="86" t="s">
        <v>643</v>
      </c>
      <c r="D22" s="99" t="s">
        <v>125</v>
      </c>
      <c r="E22" s="99" t="s">
        <v>311</v>
      </c>
      <c r="F22" s="99" t="s">
        <v>644</v>
      </c>
      <c r="G22" s="99" t="s">
        <v>390</v>
      </c>
      <c r="H22" s="99" t="s">
        <v>169</v>
      </c>
      <c r="I22" s="96">
        <v>42338.9</v>
      </c>
      <c r="J22" s="98">
        <v>916</v>
      </c>
      <c r="K22" s="86"/>
      <c r="L22" s="96">
        <v>387.82432999999992</v>
      </c>
      <c r="M22" s="97">
        <v>3.6069492335225854E-5</v>
      </c>
      <c r="N22" s="97">
        <v>3.0929926373600553E-2</v>
      </c>
      <c r="O22" s="97">
        <f>L22/'סכום נכסי הקרן'!$C$42</f>
        <v>4.2275265318074962E-3</v>
      </c>
    </row>
    <row r="23" spans="2:15" s="139" customFormat="1">
      <c r="B23" s="89" t="s">
        <v>645</v>
      </c>
      <c r="C23" s="86" t="s">
        <v>646</v>
      </c>
      <c r="D23" s="99" t="s">
        <v>125</v>
      </c>
      <c r="E23" s="99" t="s">
        <v>311</v>
      </c>
      <c r="F23" s="99" t="s">
        <v>460</v>
      </c>
      <c r="G23" s="99" t="s">
        <v>461</v>
      </c>
      <c r="H23" s="99" t="s">
        <v>169</v>
      </c>
      <c r="I23" s="96">
        <v>5269.9999999999991</v>
      </c>
      <c r="J23" s="98">
        <v>1910</v>
      </c>
      <c r="K23" s="86"/>
      <c r="L23" s="96">
        <v>100.65699999999998</v>
      </c>
      <c r="M23" s="97">
        <v>2.0581554191734029E-5</v>
      </c>
      <c r="N23" s="97">
        <v>8.0276386965910853E-3</v>
      </c>
      <c r="O23" s="97">
        <f>L23/'סכום נכסי הקרן'!$C$42</f>
        <v>1.0972239367038864E-3</v>
      </c>
    </row>
    <row r="24" spans="2:15" s="139" customFormat="1">
      <c r="B24" s="89" t="s">
        <v>647</v>
      </c>
      <c r="C24" s="86" t="s">
        <v>648</v>
      </c>
      <c r="D24" s="99" t="s">
        <v>125</v>
      </c>
      <c r="E24" s="99" t="s">
        <v>311</v>
      </c>
      <c r="F24" s="99" t="s">
        <v>649</v>
      </c>
      <c r="G24" s="99" t="s">
        <v>461</v>
      </c>
      <c r="H24" s="99" t="s">
        <v>169</v>
      </c>
      <c r="I24" s="96">
        <v>4392.9999999999991</v>
      </c>
      <c r="J24" s="98">
        <v>2741</v>
      </c>
      <c r="K24" s="86"/>
      <c r="L24" s="96">
        <v>120.41212999999998</v>
      </c>
      <c r="M24" s="97">
        <v>2.0491767624773181E-5</v>
      </c>
      <c r="N24" s="97">
        <v>9.6031579952408318E-3</v>
      </c>
      <c r="O24" s="97">
        <f>L24/'סכום נכסי הקרן'!$C$42</f>
        <v>1.3125671468998692E-3</v>
      </c>
    </row>
    <row r="25" spans="2:15" s="139" customFormat="1">
      <c r="B25" s="89" t="s">
        <v>650</v>
      </c>
      <c r="C25" s="86" t="s">
        <v>651</v>
      </c>
      <c r="D25" s="99" t="s">
        <v>125</v>
      </c>
      <c r="E25" s="99" t="s">
        <v>311</v>
      </c>
      <c r="F25" s="99" t="s">
        <v>652</v>
      </c>
      <c r="G25" s="99" t="s">
        <v>455</v>
      </c>
      <c r="H25" s="99" t="s">
        <v>169</v>
      </c>
      <c r="I25" s="96">
        <v>87.999999999999986</v>
      </c>
      <c r="J25" s="98">
        <v>77850</v>
      </c>
      <c r="K25" s="86"/>
      <c r="L25" s="96">
        <v>68.507999999999981</v>
      </c>
      <c r="M25" s="97">
        <v>1.1430847206333415E-5</v>
      </c>
      <c r="N25" s="97">
        <v>5.4636783514913226E-3</v>
      </c>
      <c r="O25" s="97">
        <f>L25/'סכום נכסי הקרן'!$C$42</f>
        <v>7.4677983106698838E-4</v>
      </c>
    </row>
    <row r="26" spans="2:15" s="139" customFormat="1">
      <c r="B26" s="89" t="s">
        <v>653</v>
      </c>
      <c r="C26" s="86" t="s">
        <v>654</v>
      </c>
      <c r="D26" s="99" t="s">
        <v>125</v>
      </c>
      <c r="E26" s="99" t="s">
        <v>311</v>
      </c>
      <c r="F26" s="99" t="s">
        <v>655</v>
      </c>
      <c r="G26" s="99" t="s">
        <v>656</v>
      </c>
      <c r="H26" s="99" t="s">
        <v>169</v>
      </c>
      <c r="I26" s="96">
        <v>1136.9999999999998</v>
      </c>
      <c r="J26" s="98">
        <v>8106</v>
      </c>
      <c r="K26" s="86"/>
      <c r="L26" s="96">
        <v>92.165219999999991</v>
      </c>
      <c r="M26" s="97">
        <v>1.1524577077922295E-5</v>
      </c>
      <c r="N26" s="97">
        <v>7.3503987457586729E-3</v>
      </c>
      <c r="O26" s="97">
        <f>L26/'סכום נכסי הקרן'!$C$42</f>
        <v>1.0046582504503389E-3</v>
      </c>
    </row>
    <row r="27" spans="2:15" s="139" customFormat="1">
      <c r="B27" s="89" t="s">
        <v>657</v>
      </c>
      <c r="C27" s="86" t="s">
        <v>658</v>
      </c>
      <c r="D27" s="99" t="s">
        <v>125</v>
      </c>
      <c r="E27" s="99" t="s">
        <v>311</v>
      </c>
      <c r="F27" s="99" t="s">
        <v>659</v>
      </c>
      <c r="G27" s="99" t="s">
        <v>412</v>
      </c>
      <c r="H27" s="99" t="s">
        <v>169</v>
      </c>
      <c r="I27" s="96">
        <v>2902.9999999999995</v>
      </c>
      <c r="J27" s="98">
        <v>8683</v>
      </c>
      <c r="K27" s="86"/>
      <c r="L27" s="96">
        <v>252.06748999999996</v>
      </c>
      <c r="M27" s="97">
        <v>2.8503190130452196E-6</v>
      </c>
      <c r="N27" s="97">
        <v>2.0102990719737191E-2</v>
      </c>
      <c r="O27" s="97">
        <f>L27/'סכום נכסי הקרן'!$C$42</f>
        <v>2.7476924972219272E-3</v>
      </c>
    </row>
    <row r="28" spans="2:15" s="139" customFormat="1">
      <c r="B28" s="89" t="s">
        <v>660</v>
      </c>
      <c r="C28" s="86" t="s">
        <v>661</v>
      </c>
      <c r="D28" s="99" t="s">
        <v>125</v>
      </c>
      <c r="E28" s="99" t="s">
        <v>311</v>
      </c>
      <c r="F28" s="99" t="s">
        <v>616</v>
      </c>
      <c r="G28" s="99" t="s">
        <v>390</v>
      </c>
      <c r="H28" s="99" t="s">
        <v>169</v>
      </c>
      <c r="I28" s="96">
        <v>1383538.9999999998</v>
      </c>
      <c r="J28" s="98">
        <v>37.6</v>
      </c>
      <c r="K28" s="86"/>
      <c r="L28" s="96">
        <v>520.21065999999996</v>
      </c>
      <c r="M28" s="97">
        <v>1.0681814045921069E-4</v>
      </c>
      <c r="N28" s="97">
        <v>4.1488055719872324E-2</v>
      </c>
      <c r="O28" s="97">
        <f>L28/'סכום נכסי הקרן'!$C$42</f>
        <v>5.6706199099965928E-3</v>
      </c>
    </row>
    <row r="29" spans="2:15" s="139" customFormat="1">
      <c r="B29" s="89" t="s">
        <v>662</v>
      </c>
      <c r="C29" s="86" t="s">
        <v>663</v>
      </c>
      <c r="D29" s="99" t="s">
        <v>125</v>
      </c>
      <c r="E29" s="99" t="s">
        <v>311</v>
      </c>
      <c r="F29" s="99" t="s">
        <v>535</v>
      </c>
      <c r="G29" s="99" t="s">
        <v>412</v>
      </c>
      <c r="H29" s="99" t="s">
        <v>169</v>
      </c>
      <c r="I29" s="96">
        <v>31395.999999999996</v>
      </c>
      <c r="J29" s="98">
        <v>1670</v>
      </c>
      <c r="K29" s="86"/>
      <c r="L29" s="96">
        <v>524.31319999999982</v>
      </c>
      <c r="M29" s="97">
        <v>2.4527987240859159E-5</v>
      </c>
      <c r="N29" s="97">
        <v>4.1815243186797746E-2</v>
      </c>
      <c r="O29" s="97">
        <f>L29/'סכום נכסי הקרן'!$C$42</f>
        <v>5.7153401489197179E-3</v>
      </c>
    </row>
    <row r="30" spans="2:15" s="139" customFormat="1">
      <c r="B30" s="89" t="s">
        <v>664</v>
      </c>
      <c r="C30" s="86" t="s">
        <v>665</v>
      </c>
      <c r="D30" s="99" t="s">
        <v>125</v>
      </c>
      <c r="E30" s="99" t="s">
        <v>311</v>
      </c>
      <c r="F30" s="99" t="s">
        <v>318</v>
      </c>
      <c r="G30" s="99" t="s">
        <v>319</v>
      </c>
      <c r="H30" s="99" t="s">
        <v>169</v>
      </c>
      <c r="I30" s="96">
        <v>46051.999999999993</v>
      </c>
      <c r="J30" s="98">
        <v>2160</v>
      </c>
      <c r="K30" s="86"/>
      <c r="L30" s="96">
        <v>994.72319999999979</v>
      </c>
      <c r="M30" s="97">
        <v>3.0347934148931578E-5</v>
      </c>
      <c r="N30" s="97">
        <v>7.9331576072373636E-2</v>
      </c>
      <c r="O30" s="97">
        <f>L30/'סכום נכסי הקרן'!$C$42</f>
        <v>1.084310187502794E-2</v>
      </c>
    </row>
    <row r="31" spans="2:15" s="139" customFormat="1">
      <c r="B31" s="89" t="s">
        <v>666</v>
      </c>
      <c r="C31" s="86" t="s">
        <v>667</v>
      </c>
      <c r="D31" s="99" t="s">
        <v>125</v>
      </c>
      <c r="E31" s="99" t="s">
        <v>311</v>
      </c>
      <c r="F31" s="99" t="s">
        <v>668</v>
      </c>
      <c r="G31" s="99" t="s">
        <v>669</v>
      </c>
      <c r="H31" s="99" t="s">
        <v>169</v>
      </c>
      <c r="I31" s="96">
        <v>1379.9999999999998</v>
      </c>
      <c r="J31" s="98">
        <v>10100</v>
      </c>
      <c r="K31" s="86"/>
      <c r="L31" s="96">
        <v>139.37999999999997</v>
      </c>
      <c r="M31" s="97">
        <v>2.6138864650458596E-5</v>
      </c>
      <c r="N31" s="97">
        <v>1.1115891408753147E-2</v>
      </c>
      <c r="O31" s="97">
        <f>L31/'סכום נכסי הקרן'!$C$42</f>
        <v>1.5193287332007479E-3</v>
      </c>
    </row>
    <row r="32" spans="2:15" s="139" customFormat="1">
      <c r="B32" s="89" t="s">
        <v>670</v>
      </c>
      <c r="C32" s="86" t="s">
        <v>671</v>
      </c>
      <c r="D32" s="99" t="s">
        <v>125</v>
      </c>
      <c r="E32" s="99" t="s">
        <v>311</v>
      </c>
      <c r="F32" s="99" t="s">
        <v>324</v>
      </c>
      <c r="G32" s="99" t="s">
        <v>319</v>
      </c>
      <c r="H32" s="99" t="s">
        <v>169</v>
      </c>
      <c r="I32" s="96">
        <v>7166.9999999999991</v>
      </c>
      <c r="J32" s="98">
        <v>6717</v>
      </c>
      <c r="K32" s="86"/>
      <c r="L32" s="96">
        <v>481.40738999999991</v>
      </c>
      <c r="M32" s="97">
        <v>3.0752921630536638E-5</v>
      </c>
      <c r="N32" s="97">
        <v>3.8393401281469904E-2</v>
      </c>
      <c r="O32" s="97">
        <f>L32/'סכום נכסי הקרן'!$C$42</f>
        <v>5.2476401205494216E-3</v>
      </c>
    </row>
    <row r="33" spans="2:15" s="139" customFormat="1">
      <c r="B33" s="89" t="s">
        <v>672</v>
      </c>
      <c r="C33" s="86" t="s">
        <v>673</v>
      </c>
      <c r="D33" s="99" t="s">
        <v>125</v>
      </c>
      <c r="E33" s="99" t="s">
        <v>311</v>
      </c>
      <c r="F33" s="99" t="s">
        <v>397</v>
      </c>
      <c r="G33" s="99" t="s">
        <v>352</v>
      </c>
      <c r="H33" s="99" t="s">
        <v>169</v>
      </c>
      <c r="I33" s="96">
        <v>1763.9999999999998</v>
      </c>
      <c r="J33" s="98">
        <v>15150</v>
      </c>
      <c r="K33" s="86"/>
      <c r="L33" s="96">
        <v>267.24599999999992</v>
      </c>
      <c r="M33" s="97">
        <v>3.9666506321635818E-5</v>
      </c>
      <c r="N33" s="97">
        <v>2.1313513527217987E-2</v>
      </c>
      <c r="O33" s="97">
        <f>L33/'סכום נכסי הקרן'!$C$42</f>
        <v>2.9131477014849123E-3</v>
      </c>
    </row>
    <row r="34" spans="2:15" s="139" customFormat="1">
      <c r="B34" s="89" t="s">
        <v>674</v>
      </c>
      <c r="C34" s="86" t="s">
        <v>675</v>
      </c>
      <c r="D34" s="99" t="s">
        <v>125</v>
      </c>
      <c r="E34" s="99" t="s">
        <v>311</v>
      </c>
      <c r="F34" s="99" t="s">
        <v>676</v>
      </c>
      <c r="G34" s="99" t="s">
        <v>197</v>
      </c>
      <c r="H34" s="99" t="s">
        <v>169</v>
      </c>
      <c r="I34" s="96">
        <v>1033.9999999999998</v>
      </c>
      <c r="J34" s="98">
        <v>37760</v>
      </c>
      <c r="K34" s="86"/>
      <c r="L34" s="96">
        <v>390.4384</v>
      </c>
      <c r="M34" s="97">
        <v>1.6864369045890977E-5</v>
      </c>
      <c r="N34" s="97">
        <v>3.1138404765442138E-2</v>
      </c>
      <c r="O34" s="97">
        <f>L34/'סכום נכסי הקרן'!$C$42</f>
        <v>4.2560215214874951E-3</v>
      </c>
    </row>
    <row r="35" spans="2:15" s="139" customFormat="1">
      <c r="B35" s="89" t="s">
        <v>677</v>
      </c>
      <c r="C35" s="86" t="s">
        <v>678</v>
      </c>
      <c r="D35" s="99" t="s">
        <v>125</v>
      </c>
      <c r="E35" s="99" t="s">
        <v>311</v>
      </c>
      <c r="F35" s="99" t="s">
        <v>679</v>
      </c>
      <c r="G35" s="99" t="s">
        <v>541</v>
      </c>
      <c r="H35" s="99" t="s">
        <v>169</v>
      </c>
      <c r="I35" s="96">
        <v>17.999999999999996</v>
      </c>
      <c r="J35" s="98">
        <v>30620</v>
      </c>
      <c r="K35" s="86"/>
      <c r="L35" s="96">
        <v>5.5116000000000005</v>
      </c>
      <c r="M35" s="97">
        <v>7.9497136446897557E-7</v>
      </c>
      <c r="N35" s="97">
        <v>4.3956340284462519E-4</v>
      </c>
      <c r="O35" s="97">
        <f>L35/'סכום נכסי הקרן'!$C$42</f>
        <v>6.0079869751106651E-5</v>
      </c>
    </row>
    <row r="36" spans="2:15" s="139" customFormat="1">
      <c r="B36" s="89" t="s">
        <v>680</v>
      </c>
      <c r="C36" s="86" t="s">
        <v>681</v>
      </c>
      <c r="D36" s="99" t="s">
        <v>125</v>
      </c>
      <c r="E36" s="99" t="s">
        <v>311</v>
      </c>
      <c r="F36" s="99" t="s">
        <v>479</v>
      </c>
      <c r="G36" s="99" t="s">
        <v>377</v>
      </c>
      <c r="H36" s="99" t="s">
        <v>169</v>
      </c>
      <c r="I36" s="96">
        <v>2882.9999999999995</v>
      </c>
      <c r="J36" s="98">
        <v>2077</v>
      </c>
      <c r="K36" s="86"/>
      <c r="L36" s="96">
        <v>59.879909999999988</v>
      </c>
      <c r="M36" s="97">
        <v>2.5475904340921781E-5</v>
      </c>
      <c r="N36" s="97">
        <v>4.7755673491599341E-3</v>
      </c>
      <c r="O36" s="97">
        <f>L36/'סכום נכסי הקרן'!$C$42</f>
        <v>6.527282809906357E-4</v>
      </c>
    </row>
    <row r="37" spans="2:15" s="139" customFormat="1">
      <c r="B37" s="89" t="s">
        <v>682</v>
      </c>
      <c r="C37" s="86" t="s">
        <v>683</v>
      </c>
      <c r="D37" s="99" t="s">
        <v>125</v>
      </c>
      <c r="E37" s="99" t="s">
        <v>311</v>
      </c>
      <c r="F37" s="99" t="s">
        <v>337</v>
      </c>
      <c r="G37" s="99" t="s">
        <v>319</v>
      </c>
      <c r="H37" s="99" t="s">
        <v>169</v>
      </c>
      <c r="I37" s="96">
        <v>39585.999999999993</v>
      </c>
      <c r="J37" s="98">
        <v>2475</v>
      </c>
      <c r="K37" s="86"/>
      <c r="L37" s="96">
        <v>979.75349999999992</v>
      </c>
      <c r="M37" s="97">
        <v>2.9681260318888539E-5</v>
      </c>
      <c r="N37" s="97">
        <v>7.8137706366378443E-2</v>
      </c>
      <c r="O37" s="97">
        <f>L37/'סכום נכסי הקרן'!$C$42</f>
        <v>1.0679922829702964E-2</v>
      </c>
    </row>
    <row r="38" spans="2:15" s="139" customFormat="1">
      <c r="B38" s="89" t="s">
        <v>684</v>
      </c>
      <c r="C38" s="86" t="s">
        <v>685</v>
      </c>
      <c r="D38" s="99" t="s">
        <v>125</v>
      </c>
      <c r="E38" s="99" t="s">
        <v>311</v>
      </c>
      <c r="F38" s="99" t="s">
        <v>454</v>
      </c>
      <c r="G38" s="99" t="s">
        <v>455</v>
      </c>
      <c r="H38" s="99" t="s">
        <v>169</v>
      </c>
      <c r="I38" s="96">
        <v>557.99999999999989</v>
      </c>
      <c r="J38" s="98">
        <v>47990</v>
      </c>
      <c r="K38" s="86"/>
      <c r="L38" s="96">
        <v>267.78419999999994</v>
      </c>
      <c r="M38" s="97">
        <v>5.4888834371663504E-5</v>
      </c>
      <c r="N38" s="97">
        <v>2.1356436276222086E-2</v>
      </c>
      <c r="O38" s="97">
        <f>L38/'סכום נכסי הקרן'!$C$42</f>
        <v>2.9190144163952917E-3</v>
      </c>
    </row>
    <row r="39" spans="2:15" s="139" customFormat="1">
      <c r="B39" s="89" t="s">
        <v>686</v>
      </c>
      <c r="C39" s="86" t="s">
        <v>687</v>
      </c>
      <c r="D39" s="99" t="s">
        <v>125</v>
      </c>
      <c r="E39" s="99" t="s">
        <v>311</v>
      </c>
      <c r="F39" s="99" t="s">
        <v>688</v>
      </c>
      <c r="G39" s="99" t="s">
        <v>541</v>
      </c>
      <c r="H39" s="99" t="s">
        <v>169</v>
      </c>
      <c r="I39" s="96">
        <v>1309.9999999999998</v>
      </c>
      <c r="J39" s="98">
        <v>35850</v>
      </c>
      <c r="K39" s="86"/>
      <c r="L39" s="96">
        <v>469.63499999999993</v>
      </c>
      <c r="M39" s="97">
        <v>2.2000117322763063E-5</v>
      </c>
      <c r="N39" s="97">
        <v>3.74545247650293E-2</v>
      </c>
      <c r="O39" s="97">
        <f>L39/'סכום נכסי הקרן'!$C$42</f>
        <v>5.1193137438422538E-3</v>
      </c>
    </row>
    <row r="40" spans="2:15" s="139" customFormat="1">
      <c r="B40" s="89" t="s">
        <v>689</v>
      </c>
      <c r="C40" s="86" t="s">
        <v>690</v>
      </c>
      <c r="D40" s="99" t="s">
        <v>125</v>
      </c>
      <c r="E40" s="99" t="s">
        <v>311</v>
      </c>
      <c r="F40" s="99" t="s">
        <v>586</v>
      </c>
      <c r="G40" s="99" t="s">
        <v>377</v>
      </c>
      <c r="H40" s="99" t="s">
        <v>169</v>
      </c>
      <c r="I40" s="96">
        <v>4311.9999999999991</v>
      </c>
      <c r="J40" s="98">
        <v>1372</v>
      </c>
      <c r="K40" s="86"/>
      <c r="L40" s="96">
        <v>59.160639999999994</v>
      </c>
      <c r="M40" s="97">
        <v>2.5401415410223428E-5</v>
      </c>
      <c r="N40" s="97">
        <v>4.7182038306237467E-3</v>
      </c>
      <c r="O40" s="97">
        <f>L40/'סכום נכסי הקרן'!$C$42</f>
        <v>6.4488779040425823E-4</v>
      </c>
    </row>
    <row r="41" spans="2:15" s="139" customFormat="1">
      <c r="B41" s="89" t="s">
        <v>691</v>
      </c>
      <c r="C41" s="86" t="s">
        <v>692</v>
      </c>
      <c r="D41" s="99" t="s">
        <v>125</v>
      </c>
      <c r="E41" s="99" t="s">
        <v>311</v>
      </c>
      <c r="F41" s="99" t="s">
        <v>693</v>
      </c>
      <c r="G41" s="99" t="s">
        <v>412</v>
      </c>
      <c r="H41" s="99" t="s">
        <v>169</v>
      </c>
      <c r="I41" s="96">
        <v>1110.9999999999998</v>
      </c>
      <c r="J41" s="98">
        <v>26790</v>
      </c>
      <c r="K41" s="86"/>
      <c r="L41" s="96">
        <v>297.63689999999997</v>
      </c>
      <c r="M41" s="97">
        <v>7.9038125786495143E-6</v>
      </c>
      <c r="N41" s="97">
        <v>2.3737261153952645E-2</v>
      </c>
      <c r="O41" s="97">
        <f>L41/'סכום נכסי הקרן'!$C$42</f>
        <v>3.2444274230936845E-3</v>
      </c>
    </row>
    <row r="42" spans="2:15" s="139" customFormat="1">
      <c r="B42" s="89" t="s">
        <v>694</v>
      </c>
      <c r="C42" s="86" t="s">
        <v>695</v>
      </c>
      <c r="D42" s="99" t="s">
        <v>125</v>
      </c>
      <c r="E42" s="99" t="s">
        <v>311</v>
      </c>
      <c r="F42" s="99" t="s">
        <v>351</v>
      </c>
      <c r="G42" s="99" t="s">
        <v>352</v>
      </c>
      <c r="H42" s="99" t="s">
        <v>169</v>
      </c>
      <c r="I42" s="96">
        <v>3456.9999999999995</v>
      </c>
      <c r="J42" s="98">
        <v>18140</v>
      </c>
      <c r="K42" s="86"/>
      <c r="L42" s="96">
        <v>627.09979999999996</v>
      </c>
      <c r="M42" s="97">
        <v>2.8505989308728518E-5</v>
      </c>
      <c r="N42" s="97">
        <v>5.0012722623409507E-2</v>
      </c>
      <c r="O42" s="97">
        <f>L42/'סכום נכסי הקרן'!$C$42</f>
        <v>6.8357780508282572E-3</v>
      </c>
    </row>
    <row r="43" spans="2:15" s="139" customFormat="1">
      <c r="B43" s="89" t="s">
        <v>696</v>
      </c>
      <c r="C43" s="86" t="s">
        <v>697</v>
      </c>
      <c r="D43" s="99" t="s">
        <v>125</v>
      </c>
      <c r="E43" s="99" t="s">
        <v>311</v>
      </c>
      <c r="F43" s="99" t="s">
        <v>698</v>
      </c>
      <c r="G43" s="99" t="s">
        <v>156</v>
      </c>
      <c r="H43" s="99" t="s">
        <v>169</v>
      </c>
      <c r="I43" s="96">
        <v>5950.9999999999991</v>
      </c>
      <c r="J43" s="98">
        <v>2242</v>
      </c>
      <c r="K43" s="86"/>
      <c r="L43" s="96">
        <v>133.42142000000001</v>
      </c>
      <c r="M43" s="97">
        <v>2.5194066067994239E-5</v>
      </c>
      <c r="N43" s="97">
        <v>1.0640680272073795E-2</v>
      </c>
      <c r="O43" s="97">
        <f>L43/'סכום נכסי הקרן'!$C$42</f>
        <v>1.4543765033035226E-3</v>
      </c>
    </row>
    <row r="44" spans="2:15" s="139" customFormat="1">
      <c r="B44" s="89" t="s">
        <v>699</v>
      </c>
      <c r="C44" s="86" t="s">
        <v>700</v>
      </c>
      <c r="D44" s="99" t="s">
        <v>125</v>
      </c>
      <c r="E44" s="99" t="s">
        <v>311</v>
      </c>
      <c r="F44" s="99" t="s">
        <v>540</v>
      </c>
      <c r="G44" s="99" t="s">
        <v>541</v>
      </c>
      <c r="H44" s="99" t="s">
        <v>169</v>
      </c>
      <c r="I44" s="96">
        <v>4451.9999999999991</v>
      </c>
      <c r="J44" s="98">
        <v>7360</v>
      </c>
      <c r="K44" s="86"/>
      <c r="L44" s="96">
        <v>327.66719999999998</v>
      </c>
      <c r="M44" s="97">
        <v>3.8793295336990994E-5</v>
      </c>
      <c r="N44" s="97">
        <v>2.6132250060340072E-2</v>
      </c>
      <c r="O44" s="97">
        <f>L44/'סכום נכסי הקרן'!$C$42</f>
        <v>3.5717763803087689E-3</v>
      </c>
    </row>
    <row r="45" spans="2:15" s="139" customFormat="1">
      <c r="B45" s="85"/>
      <c r="C45" s="86"/>
      <c r="D45" s="86"/>
      <c r="E45" s="86"/>
      <c r="F45" s="86"/>
      <c r="G45" s="86"/>
      <c r="H45" s="86"/>
      <c r="I45" s="96"/>
      <c r="J45" s="98"/>
      <c r="K45" s="86"/>
      <c r="L45" s="86"/>
      <c r="M45" s="86"/>
      <c r="N45" s="97"/>
      <c r="O45" s="86"/>
    </row>
    <row r="46" spans="2:15" s="139" customFormat="1">
      <c r="B46" s="104" t="s">
        <v>701</v>
      </c>
      <c r="C46" s="84"/>
      <c r="D46" s="84"/>
      <c r="E46" s="84"/>
      <c r="F46" s="84"/>
      <c r="G46" s="84"/>
      <c r="H46" s="84"/>
      <c r="I46" s="93"/>
      <c r="J46" s="95"/>
      <c r="K46" s="84"/>
      <c r="L46" s="93">
        <v>2396.4354299999991</v>
      </c>
      <c r="M46" s="84"/>
      <c r="N46" s="94">
        <v>0.19112150959943067</v>
      </c>
      <c r="O46" s="94">
        <f>L46/'סכום נכסי הקרן'!$C$42</f>
        <v>2.612263743764736E-2</v>
      </c>
    </row>
    <row r="47" spans="2:15" s="139" customFormat="1">
      <c r="B47" s="89" t="s">
        <v>702</v>
      </c>
      <c r="C47" s="86" t="s">
        <v>703</v>
      </c>
      <c r="D47" s="99" t="s">
        <v>125</v>
      </c>
      <c r="E47" s="99" t="s">
        <v>311</v>
      </c>
      <c r="F47" s="99" t="s">
        <v>704</v>
      </c>
      <c r="G47" s="99" t="s">
        <v>705</v>
      </c>
      <c r="H47" s="99" t="s">
        <v>169</v>
      </c>
      <c r="I47" s="96">
        <v>13451.999999999998</v>
      </c>
      <c r="J47" s="98">
        <v>378.5</v>
      </c>
      <c r="K47" s="86"/>
      <c r="L47" s="96">
        <v>50.915819999999989</v>
      </c>
      <c r="M47" s="97">
        <v>4.5644483721291191E-5</v>
      </c>
      <c r="N47" s="97">
        <v>4.060659535856089E-3</v>
      </c>
      <c r="O47" s="97">
        <f>L47/'סכום נכסי הקרן'!$C$42</f>
        <v>5.5501412182865052E-4</v>
      </c>
    </row>
    <row r="48" spans="2:15" s="139" customFormat="1">
      <c r="B48" s="89" t="s">
        <v>706</v>
      </c>
      <c r="C48" s="86" t="s">
        <v>707</v>
      </c>
      <c r="D48" s="99" t="s">
        <v>125</v>
      </c>
      <c r="E48" s="99" t="s">
        <v>311</v>
      </c>
      <c r="F48" s="99" t="s">
        <v>599</v>
      </c>
      <c r="G48" s="99" t="s">
        <v>390</v>
      </c>
      <c r="H48" s="99" t="s">
        <v>169</v>
      </c>
      <c r="I48" s="96">
        <v>5498.9999999999991</v>
      </c>
      <c r="J48" s="98">
        <v>1848</v>
      </c>
      <c r="K48" s="86"/>
      <c r="L48" s="96">
        <v>101.62151999999998</v>
      </c>
      <c r="M48" s="97">
        <v>4.1694872374603956E-5</v>
      </c>
      <c r="N48" s="97">
        <v>8.1045614945647586E-3</v>
      </c>
      <c r="O48" s="97">
        <f>L48/'סכום נכסי הקרן'!$C$42</f>
        <v>1.1077378049041073E-3</v>
      </c>
    </row>
    <row r="49" spans="2:15" s="139" customFormat="1">
      <c r="B49" s="89" t="s">
        <v>708</v>
      </c>
      <c r="C49" s="86" t="s">
        <v>709</v>
      </c>
      <c r="D49" s="99" t="s">
        <v>125</v>
      </c>
      <c r="E49" s="99" t="s">
        <v>311</v>
      </c>
      <c r="F49" s="99" t="s">
        <v>710</v>
      </c>
      <c r="G49" s="99" t="s">
        <v>461</v>
      </c>
      <c r="H49" s="99" t="s">
        <v>169</v>
      </c>
      <c r="I49" s="96">
        <v>455.99999999999994</v>
      </c>
      <c r="J49" s="98">
        <v>21940</v>
      </c>
      <c r="K49" s="86"/>
      <c r="L49" s="96">
        <v>100.04639999999998</v>
      </c>
      <c r="M49" s="97">
        <v>3.1073438050365267E-5</v>
      </c>
      <c r="N49" s="97">
        <v>7.9789418728417327E-3</v>
      </c>
      <c r="O49" s="97">
        <f>L49/'סכום נכסי הקרן'!$C$42</f>
        <v>1.0905680167405316E-3</v>
      </c>
    </row>
    <row r="50" spans="2:15" s="139" customFormat="1">
      <c r="B50" s="89" t="s">
        <v>711</v>
      </c>
      <c r="C50" s="86" t="s">
        <v>712</v>
      </c>
      <c r="D50" s="99" t="s">
        <v>125</v>
      </c>
      <c r="E50" s="99" t="s">
        <v>311</v>
      </c>
      <c r="F50" s="99" t="s">
        <v>713</v>
      </c>
      <c r="G50" s="99" t="s">
        <v>714</v>
      </c>
      <c r="H50" s="99" t="s">
        <v>169</v>
      </c>
      <c r="I50" s="96">
        <v>5126.9999999999991</v>
      </c>
      <c r="J50" s="98">
        <v>1367</v>
      </c>
      <c r="K50" s="86"/>
      <c r="L50" s="96">
        <v>70.086089999999999</v>
      </c>
      <c r="M50" s="97">
        <v>4.7116726520624105E-5</v>
      </c>
      <c r="N50" s="97">
        <v>5.5895348378827659E-3</v>
      </c>
      <c r="O50" s="97">
        <f>L50/'סכום נכסי הקרן'!$C$42</f>
        <v>7.6398199407873171E-4</v>
      </c>
    </row>
    <row r="51" spans="2:15" s="139" customFormat="1">
      <c r="B51" s="89" t="s">
        <v>715</v>
      </c>
      <c r="C51" s="86" t="s">
        <v>716</v>
      </c>
      <c r="D51" s="99" t="s">
        <v>125</v>
      </c>
      <c r="E51" s="99" t="s">
        <v>311</v>
      </c>
      <c r="F51" s="99" t="s">
        <v>717</v>
      </c>
      <c r="G51" s="99" t="s">
        <v>156</v>
      </c>
      <c r="H51" s="99" t="s">
        <v>169</v>
      </c>
      <c r="I51" s="96">
        <v>371.99999999999994</v>
      </c>
      <c r="J51" s="98">
        <v>4255</v>
      </c>
      <c r="K51" s="86"/>
      <c r="L51" s="96">
        <v>15.828599999999998</v>
      </c>
      <c r="M51" s="97">
        <v>1.6692171586908597E-5</v>
      </c>
      <c r="N51" s="97">
        <v>1.2623690540435504E-3</v>
      </c>
      <c r="O51" s="97">
        <f>L51/'סכום נכסי הקרן'!$C$42</f>
        <v>1.7254158980012455E-4</v>
      </c>
    </row>
    <row r="52" spans="2:15" s="139" customFormat="1">
      <c r="B52" s="89" t="s">
        <v>718</v>
      </c>
      <c r="C52" s="86" t="s">
        <v>719</v>
      </c>
      <c r="D52" s="99" t="s">
        <v>125</v>
      </c>
      <c r="E52" s="99" t="s">
        <v>311</v>
      </c>
      <c r="F52" s="99" t="s">
        <v>720</v>
      </c>
      <c r="G52" s="99" t="s">
        <v>455</v>
      </c>
      <c r="H52" s="99" t="s">
        <v>169</v>
      </c>
      <c r="I52" s="96">
        <v>190.99999999999997</v>
      </c>
      <c r="J52" s="98">
        <v>90910</v>
      </c>
      <c r="K52" s="86"/>
      <c r="L52" s="96">
        <v>173.63809999999998</v>
      </c>
      <c r="M52" s="97">
        <v>5.297603264433056E-5</v>
      </c>
      <c r="N52" s="97">
        <v>1.3848057569394603E-2</v>
      </c>
      <c r="O52" s="97">
        <f>L52/'סכום נכסי הקרן'!$C$42</f>
        <v>1.8927633412855849E-3</v>
      </c>
    </row>
    <row r="53" spans="2:15" s="139" customFormat="1">
      <c r="B53" s="89" t="s">
        <v>721</v>
      </c>
      <c r="C53" s="86" t="s">
        <v>722</v>
      </c>
      <c r="D53" s="99" t="s">
        <v>125</v>
      </c>
      <c r="E53" s="99" t="s">
        <v>311</v>
      </c>
      <c r="F53" s="99" t="s">
        <v>723</v>
      </c>
      <c r="G53" s="99" t="s">
        <v>195</v>
      </c>
      <c r="H53" s="99" t="s">
        <v>169</v>
      </c>
      <c r="I53" s="96">
        <v>9560.9999999999982</v>
      </c>
      <c r="J53" s="98">
        <v>381.9</v>
      </c>
      <c r="K53" s="86"/>
      <c r="L53" s="96">
        <v>36.513459999999995</v>
      </c>
      <c r="M53" s="97">
        <v>2.5352232559601009E-5</v>
      </c>
      <c r="N53" s="97">
        <v>2.9120365641975296E-3</v>
      </c>
      <c r="O53" s="97">
        <f>L53/'סכום נכסי הקרן'!$C$42</f>
        <v>3.9801943554725343E-4</v>
      </c>
    </row>
    <row r="54" spans="2:15" s="139" customFormat="1">
      <c r="B54" s="89" t="s">
        <v>724</v>
      </c>
      <c r="C54" s="86" t="s">
        <v>725</v>
      </c>
      <c r="D54" s="99" t="s">
        <v>125</v>
      </c>
      <c r="E54" s="99" t="s">
        <v>311</v>
      </c>
      <c r="F54" s="99" t="s">
        <v>726</v>
      </c>
      <c r="G54" s="99" t="s">
        <v>727</v>
      </c>
      <c r="H54" s="99" t="s">
        <v>169</v>
      </c>
      <c r="I54" s="96">
        <v>170.99999999999997</v>
      </c>
      <c r="J54" s="98">
        <v>14610</v>
      </c>
      <c r="K54" s="86"/>
      <c r="L54" s="96">
        <v>24.983099999999993</v>
      </c>
      <c r="M54" s="97">
        <v>3.7335942919238418E-5</v>
      </c>
      <c r="N54" s="97">
        <v>1.9924625244225908E-3</v>
      </c>
      <c r="O54" s="97">
        <f>L54/'סכום נכסי הקרן'!$C$42</f>
        <v>2.7233133645019085E-4</v>
      </c>
    </row>
    <row r="55" spans="2:15" s="139" customFormat="1">
      <c r="B55" s="89" t="s">
        <v>728</v>
      </c>
      <c r="C55" s="86" t="s">
        <v>729</v>
      </c>
      <c r="D55" s="99" t="s">
        <v>125</v>
      </c>
      <c r="E55" s="99" t="s">
        <v>311</v>
      </c>
      <c r="F55" s="99" t="s">
        <v>730</v>
      </c>
      <c r="G55" s="99" t="s">
        <v>731</v>
      </c>
      <c r="H55" s="99" t="s">
        <v>169</v>
      </c>
      <c r="I55" s="96">
        <v>1115.9999999999998</v>
      </c>
      <c r="J55" s="98">
        <v>3472</v>
      </c>
      <c r="K55" s="86"/>
      <c r="L55" s="96">
        <v>38.747519999999987</v>
      </c>
      <c r="M55" s="97">
        <v>4.5126047239693055E-5</v>
      </c>
      <c r="N55" s="97">
        <v>3.0902082413437411E-3</v>
      </c>
      <c r="O55" s="97">
        <f>L55/'סכום נכסי הקרן'!$C$42</f>
        <v>4.2237207975513442E-4</v>
      </c>
    </row>
    <row r="56" spans="2:15" s="139" customFormat="1">
      <c r="B56" s="89" t="s">
        <v>732</v>
      </c>
      <c r="C56" s="86" t="s">
        <v>733</v>
      </c>
      <c r="D56" s="99" t="s">
        <v>125</v>
      </c>
      <c r="E56" s="99" t="s">
        <v>311</v>
      </c>
      <c r="F56" s="99" t="s">
        <v>734</v>
      </c>
      <c r="G56" s="99" t="s">
        <v>377</v>
      </c>
      <c r="H56" s="99" t="s">
        <v>169</v>
      </c>
      <c r="I56" s="96">
        <v>74.999999999999986</v>
      </c>
      <c r="J56" s="98">
        <v>3350</v>
      </c>
      <c r="K56" s="86"/>
      <c r="L56" s="96">
        <v>2.5124999999999997</v>
      </c>
      <c r="M56" s="97">
        <v>2.5092805742036918E-6</v>
      </c>
      <c r="N56" s="97">
        <v>2.0037793919136377E-4</v>
      </c>
      <c r="O56" s="97">
        <f>L56/'סכום נכסי הקרן'!$C$42</f>
        <v>2.7387813475153392E-5</v>
      </c>
    </row>
    <row r="57" spans="2:15" s="139" customFormat="1">
      <c r="B57" s="89" t="s">
        <v>735</v>
      </c>
      <c r="C57" s="86" t="s">
        <v>736</v>
      </c>
      <c r="D57" s="99" t="s">
        <v>125</v>
      </c>
      <c r="E57" s="99" t="s">
        <v>311</v>
      </c>
      <c r="F57" s="99" t="s">
        <v>423</v>
      </c>
      <c r="G57" s="99" t="s">
        <v>352</v>
      </c>
      <c r="H57" s="99" t="s">
        <v>169</v>
      </c>
      <c r="I57" s="96">
        <v>133.99999999999997</v>
      </c>
      <c r="J57" s="98">
        <v>157700</v>
      </c>
      <c r="K57" s="86"/>
      <c r="L57" s="96">
        <v>211.31799999999998</v>
      </c>
      <c r="M57" s="97">
        <v>6.2711915966032599E-5</v>
      </c>
      <c r="N57" s="97">
        <v>1.6853120538921636E-2</v>
      </c>
      <c r="O57" s="97">
        <f>L57/'סכום נכסי הקרן'!$C$42</f>
        <v>2.3034976986835679E-3</v>
      </c>
    </row>
    <row r="58" spans="2:15" s="139" customFormat="1">
      <c r="B58" s="89" t="s">
        <v>737</v>
      </c>
      <c r="C58" s="86" t="s">
        <v>738</v>
      </c>
      <c r="D58" s="99" t="s">
        <v>125</v>
      </c>
      <c r="E58" s="99" t="s">
        <v>311</v>
      </c>
      <c r="F58" s="99" t="s">
        <v>739</v>
      </c>
      <c r="G58" s="99" t="s">
        <v>192</v>
      </c>
      <c r="H58" s="99" t="s">
        <v>169</v>
      </c>
      <c r="I58" s="96">
        <v>394.99999999999994</v>
      </c>
      <c r="J58" s="98">
        <v>10580</v>
      </c>
      <c r="K58" s="86"/>
      <c r="L58" s="96">
        <v>41.79099999999999</v>
      </c>
      <c r="M58" s="97">
        <v>1.5519670671802536E-5</v>
      </c>
      <c r="N58" s="97">
        <v>3.3329331171129484E-3</v>
      </c>
      <c r="O58" s="97">
        <f>L58/'סכום נכסי הקרן'!$C$42</f>
        <v>4.5554790564781498E-4</v>
      </c>
    </row>
    <row r="59" spans="2:15" s="139" customFormat="1">
      <c r="B59" s="89" t="s">
        <v>740</v>
      </c>
      <c r="C59" s="86" t="s">
        <v>741</v>
      </c>
      <c r="D59" s="99" t="s">
        <v>125</v>
      </c>
      <c r="E59" s="99" t="s">
        <v>311</v>
      </c>
      <c r="F59" s="99" t="s">
        <v>742</v>
      </c>
      <c r="G59" s="99" t="s">
        <v>352</v>
      </c>
      <c r="H59" s="99" t="s">
        <v>169</v>
      </c>
      <c r="I59" s="96">
        <v>490.99999999999994</v>
      </c>
      <c r="J59" s="98">
        <v>6095</v>
      </c>
      <c r="K59" s="86"/>
      <c r="L59" s="96">
        <v>29.926449999999996</v>
      </c>
      <c r="M59" s="97">
        <v>2.7376324943038006E-5</v>
      </c>
      <c r="N59" s="97">
        <v>2.3867066182341845E-3</v>
      </c>
      <c r="O59" s="97">
        <f>L59/'סכום נכסי הקרן'!$C$42</f>
        <v>3.2621692759144446E-4</v>
      </c>
    </row>
    <row r="60" spans="2:15" s="139" customFormat="1">
      <c r="B60" s="89" t="s">
        <v>743</v>
      </c>
      <c r="C60" s="86" t="s">
        <v>744</v>
      </c>
      <c r="D60" s="99" t="s">
        <v>125</v>
      </c>
      <c r="E60" s="99" t="s">
        <v>311</v>
      </c>
      <c r="F60" s="99" t="s">
        <v>745</v>
      </c>
      <c r="G60" s="99" t="s">
        <v>505</v>
      </c>
      <c r="H60" s="99" t="s">
        <v>169</v>
      </c>
      <c r="I60" s="96">
        <v>365.99999999999994</v>
      </c>
      <c r="J60" s="98">
        <v>16160</v>
      </c>
      <c r="K60" s="86"/>
      <c r="L60" s="96">
        <v>59.145599999999995</v>
      </c>
      <c r="M60" s="97">
        <v>7.5399804372529414E-5</v>
      </c>
      <c r="N60" s="97">
        <v>4.7170043543230747E-3</v>
      </c>
      <c r="O60" s="97">
        <f>L60/'סכום נכסי הקרן'!$C$42</f>
        <v>6.4472384504518708E-4</v>
      </c>
    </row>
    <row r="61" spans="2:15" s="139" customFormat="1">
      <c r="B61" s="89" t="s">
        <v>746</v>
      </c>
      <c r="C61" s="86" t="s">
        <v>747</v>
      </c>
      <c r="D61" s="99" t="s">
        <v>125</v>
      </c>
      <c r="E61" s="99" t="s">
        <v>311</v>
      </c>
      <c r="F61" s="99" t="s">
        <v>748</v>
      </c>
      <c r="G61" s="99" t="s">
        <v>714</v>
      </c>
      <c r="H61" s="99" t="s">
        <v>169</v>
      </c>
      <c r="I61" s="96">
        <v>493.99999999999994</v>
      </c>
      <c r="J61" s="98">
        <v>9422</v>
      </c>
      <c r="K61" s="86"/>
      <c r="L61" s="96">
        <v>46.544679999999993</v>
      </c>
      <c r="M61" s="97">
        <v>3.5298368750911486E-5</v>
      </c>
      <c r="N61" s="97">
        <v>3.7120505706354171E-3</v>
      </c>
      <c r="O61" s="97">
        <f>L61/'סכום נכסי הקרן'!$C$42</f>
        <v>5.0736597576147365E-4</v>
      </c>
    </row>
    <row r="62" spans="2:15" s="139" customFormat="1">
      <c r="B62" s="89" t="s">
        <v>749</v>
      </c>
      <c r="C62" s="86" t="s">
        <v>750</v>
      </c>
      <c r="D62" s="99" t="s">
        <v>125</v>
      </c>
      <c r="E62" s="99" t="s">
        <v>311</v>
      </c>
      <c r="F62" s="99" t="s">
        <v>751</v>
      </c>
      <c r="G62" s="99" t="s">
        <v>752</v>
      </c>
      <c r="H62" s="99" t="s">
        <v>169</v>
      </c>
      <c r="I62" s="96">
        <v>258.99999999999994</v>
      </c>
      <c r="J62" s="98">
        <v>13560</v>
      </c>
      <c r="K62" s="86"/>
      <c r="L62" s="96">
        <v>35.120399999999997</v>
      </c>
      <c r="M62" s="97">
        <v>3.8131323689887209E-5</v>
      </c>
      <c r="N62" s="97">
        <v>2.8009366668960687E-3</v>
      </c>
      <c r="O62" s="97">
        <f>L62/'סכום נכסי הקרן'!$C$42</f>
        <v>3.8283421467573219E-4</v>
      </c>
    </row>
    <row r="63" spans="2:15" s="139" customFormat="1">
      <c r="B63" s="89" t="s">
        <v>753</v>
      </c>
      <c r="C63" s="86" t="s">
        <v>754</v>
      </c>
      <c r="D63" s="99" t="s">
        <v>125</v>
      </c>
      <c r="E63" s="99" t="s">
        <v>311</v>
      </c>
      <c r="F63" s="99" t="s">
        <v>755</v>
      </c>
      <c r="G63" s="99" t="s">
        <v>752</v>
      </c>
      <c r="H63" s="99" t="s">
        <v>169</v>
      </c>
      <c r="I63" s="96">
        <v>1245.9999999999998</v>
      </c>
      <c r="J63" s="98">
        <v>8044</v>
      </c>
      <c r="K63" s="86"/>
      <c r="L63" s="96">
        <v>100.22824</v>
      </c>
      <c r="M63" s="97">
        <v>5.54204465953943E-5</v>
      </c>
      <c r="N63" s="97">
        <v>7.9934440517323048E-3</v>
      </c>
      <c r="O63" s="97">
        <f>L63/'סכום נכסי הקרן'!$C$42</f>
        <v>1.092550185895685E-3</v>
      </c>
    </row>
    <row r="64" spans="2:15" s="139" customFormat="1">
      <c r="B64" s="89" t="s">
        <v>756</v>
      </c>
      <c r="C64" s="86" t="s">
        <v>757</v>
      </c>
      <c r="D64" s="99" t="s">
        <v>125</v>
      </c>
      <c r="E64" s="99" t="s">
        <v>311</v>
      </c>
      <c r="F64" s="99" t="s">
        <v>758</v>
      </c>
      <c r="G64" s="99" t="s">
        <v>455</v>
      </c>
      <c r="H64" s="99" t="s">
        <v>169</v>
      </c>
      <c r="I64" s="96">
        <v>243.99999999999997</v>
      </c>
      <c r="J64" s="98">
        <v>18570</v>
      </c>
      <c r="K64" s="86"/>
      <c r="L64" s="96">
        <v>45.3108</v>
      </c>
      <c r="M64" s="97">
        <v>1.4126616165943737E-5</v>
      </c>
      <c r="N64" s="97">
        <v>3.613645662532158E-3</v>
      </c>
      <c r="O64" s="97">
        <f>L64/'סכום נכסי הקרן'!$C$42</f>
        <v>4.9391591594427078E-4</v>
      </c>
    </row>
    <row r="65" spans="2:15" s="139" customFormat="1">
      <c r="B65" s="89" t="s">
        <v>759</v>
      </c>
      <c r="C65" s="86" t="s">
        <v>760</v>
      </c>
      <c r="D65" s="99" t="s">
        <v>125</v>
      </c>
      <c r="E65" s="99" t="s">
        <v>311</v>
      </c>
      <c r="F65" s="99" t="s">
        <v>470</v>
      </c>
      <c r="G65" s="99" t="s">
        <v>352</v>
      </c>
      <c r="H65" s="99" t="s">
        <v>169</v>
      </c>
      <c r="I65" s="96">
        <v>110.99999999999999</v>
      </c>
      <c r="J65" s="98">
        <v>40000</v>
      </c>
      <c r="K65" s="86"/>
      <c r="L65" s="96">
        <v>44.399999999999991</v>
      </c>
      <c r="M65" s="97">
        <v>2.0540735795063411E-5</v>
      </c>
      <c r="N65" s="97">
        <v>3.5410071642175329E-3</v>
      </c>
      <c r="O65" s="97">
        <f>L65/'סכום נכסי הקרן'!$C$42</f>
        <v>4.8398762917285988E-4</v>
      </c>
    </row>
    <row r="66" spans="2:15" s="139" customFormat="1">
      <c r="B66" s="89" t="s">
        <v>761</v>
      </c>
      <c r="C66" s="86" t="s">
        <v>762</v>
      </c>
      <c r="D66" s="99" t="s">
        <v>125</v>
      </c>
      <c r="E66" s="99" t="s">
        <v>311</v>
      </c>
      <c r="F66" s="99" t="s">
        <v>763</v>
      </c>
      <c r="G66" s="99" t="s">
        <v>461</v>
      </c>
      <c r="H66" s="99" t="s">
        <v>169</v>
      </c>
      <c r="I66" s="96">
        <v>1491.9999999999998</v>
      </c>
      <c r="J66" s="98">
        <v>5103</v>
      </c>
      <c r="K66" s="86"/>
      <c r="L66" s="96">
        <v>76.136759999999981</v>
      </c>
      <c r="M66" s="97">
        <v>2.6845518274771686E-5</v>
      </c>
      <c r="N66" s="97">
        <v>6.072090374331326E-3</v>
      </c>
      <c r="O66" s="97">
        <f>L66/'סכום נכסי הקרן'!$C$42</f>
        <v>8.299380622815997E-4</v>
      </c>
    </row>
    <row r="67" spans="2:15" s="139" customFormat="1">
      <c r="B67" s="89" t="s">
        <v>764</v>
      </c>
      <c r="C67" s="86" t="s">
        <v>765</v>
      </c>
      <c r="D67" s="99" t="s">
        <v>125</v>
      </c>
      <c r="E67" s="99" t="s">
        <v>311</v>
      </c>
      <c r="F67" s="99" t="s">
        <v>766</v>
      </c>
      <c r="G67" s="99" t="s">
        <v>752</v>
      </c>
      <c r="H67" s="99" t="s">
        <v>169</v>
      </c>
      <c r="I67" s="96">
        <v>3216.9999999999995</v>
      </c>
      <c r="J67" s="98">
        <v>3895</v>
      </c>
      <c r="K67" s="86"/>
      <c r="L67" s="96">
        <v>125.30214999999998</v>
      </c>
      <c r="M67" s="97">
        <v>5.2156978009453974E-5</v>
      </c>
      <c r="N67" s="97">
        <v>9.9931488928346832E-3</v>
      </c>
      <c r="O67" s="97">
        <f>L67/'סכום נכסי הקרן'!$C$42</f>
        <v>1.3658714078550016E-3</v>
      </c>
    </row>
    <row r="68" spans="2:15" s="139" customFormat="1">
      <c r="B68" s="89" t="s">
        <v>767</v>
      </c>
      <c r="C68" s="86" t="s">
        <v>768</v>
      </c>
      <c r="D68" s="99" t="s">
        <v>125</v>
      </c>
      <c r="E68" s="99" t="s">
        <v>311</v>
      </c>
      <c r="F68" s="99" t="s">
        <v>769</v>
      </c>
      <c r="G68" s="99" t="s">
        <v>731</v>
      </c>
      <c r="H68" s="99" t="s">
        <v>169</v>
      </c>
      <c r="I68" s="96">
        <v>6499.9999999999991</v>
      </c>
      <c r="J68" s="98">
        <v>1972</v>
      </c>
      <c r="K68" s="86"/>
      <c r="L68" s="96">
        <v>128.17999999999998</v>
      </c>
      <c r="M68" s="97">
        <v>6.0373104859212933E-5</v>
      </c>
      <c r="N68" s="97">
        <v>1.0222664376337913E-2</v>
      </c>
      <c r="O68" s="97">
        <f>L68/'סכום נכסי הקרן'!$C$42</f>
        <v>1.3972417636796662E-3</v>
      </c>
    </row>
    <row r="69" spans="2:15" s="139" customFormat="1">
      <c r="B69" s="89" t="s">
        <v>770</v>
      </c>
      <c r="C69" s="86" t="s">
        <v>771</v>
      </c>
      <c r="D69" s="99" t="s">
        <v>125</v>
      </c>
      <c r="E69" s="99" t="s">
        <v>311</v>
      </c>
      <c r="F69" s="99" t="s">
        <v>576</v>
      </c>
      <c r="G69" s="99" t="s">
        <v>461</v>
      </c>
      <c r="H69" s="99" t="s">
        <v>169</v>
      </c>
      <c r="I69" s="96">
        <v>1362.9999999999998</v>
      </c>
      <c r="J69" s="98">
        <v>3942</v>
      </c>
      <c r="K69" s="86"/>
      <c r="L69" s="96">
        <v>53.729459999999989</v>
      </c>
      <c r="M69" s="97">
        <v>2.1541937767001292E-5</v>
      </c>
      <c r="N69" s="97">
        <v>4.2850541168815166E-3</v>
      </c>
      <c r="O69" s="97">
        <f>L69/'סכום נכסי הקרן'!$C$42</f>
        <v>5.8568454869680202E-4</v>
      </c>
    </row>
    <row r="70" spans="2:15" s="139" customFormat="1">
      <c r="B70" s="89" t="s">
        <v>772</v>
      </c>
      <c r="C70" s="86" t="s">
        <v>773</v>
      </c>
      <c r="D70" s="99" t="s">
        <v>125</v>
      </c>
      <c r="E70" s="99" t="s">
        <v>311</v>
      </c>
      <c r="F70" s="99" t="s">
        <v>774</v>
      </c>
      <c r="G70" s="99" t="s">
        <v>656</v>
      </c>
      <c r="H70" s="99" t="s">
        <v>169</v>
      </c>
      <c r="I70" s="96">
        <v>603.99999999999989</v>
      </c>
      <c r="J70" s="98">
        <v>9998</v>
      </c>
      <c r="K70" s="86"/>
      <c r="L70" s="96">
        <v>60.387919999999994</v>
      </c>
      <c r="M70" s="97">
        <v>2.1626603443463705E-5</v>
      </c>
      <c r="N70" s="97">
        <v>4.81608237279719E-3</v>
      </c>
      <c r="O70" s="97">
        <f>L70/'סכום נכסי הקרן'!$C$42</f>
        <v>6.5826590611442188E-4</v>
      </c>
    </row>
    <row r="71" spans="2:15" s="139" customFormat="1">
      <c r="B71" s="89" t="s">
        <v>775</v>
      </c>
      <c r="C71" s="86" t="s">
        <v>776</v>
      </c>
      <c r="D71" s="99" t="s">
        <v>125</v>
      </c>
      <c r="E71" s="99" t="s">
        <v>311</v>
      </c>
      <c r="F71" s="99" t="s">
        <v>777</v>
      </c>
      <c r="G71" s="99" t="s">
        <v>390</v>
      </c>
      <c r="H71" s="99" t="s">
        <v>169</v>
      </c>
      <c r="I71" s="96">
        <v>4433.9999999999991</v>
      </c>
      <c r="J71" s="98">
        <v>2143</v>
      </c>
      <c r="K71" s="86"/>
      <c r="L71" s="96">
        <v>95.02061999999998</v>
      </c>
      <c r="M71" s="97">
        <v>4.5226648083689081E-5</v>
      </c>
      <c r="N71" s="97">
        <v>7.5781237875763912E-3</v>
      </c>
      <c r="O71" s="97">
        <f>L71/'סכום נכסי הקרן'!$C$42</f>
        <v>1.0357838873048476E-3</v>
      </c>
    </row>
    <row r="72" spans="2:15" s="139" customFormat="1">
      <c r="B72" s="89" t="s">
        <v>778</v>
      </c>
      <c r="C72" s="86" t="s">
        <v>779</v>
      </c>
      <c r="D72" s="99" t="s">
        <v>125</v>
      </c>
      <c r="E72" s="99" t="s">
        <v>311</v>
      </c>
      <c r="F72" s="99" t="s">
        <v>780</v>
      </c>
      <c r="G72" s="99" t="s">
        <v>197</v>
      </c>
      <c r="H72" s="99" t="s">
        <v>169</v>
      </c>
      <c r="I72" s="96">
        <v>1274.9999999999998</v>
      </c>
      <c r="J72" s="98">
        <v>3548</v>
      </c>
      <c r="K72" s="86"/>
      <c r="L72" s="96">
        <v>45.236999999999995</v>
      </c>
      <c r="M72" s="97">
        <v>2.5623796761771074E-5</v>
      </c>
      <c r="N72" s="97">
        <v>3.60775993440785E-3</v>
      </c>
      <c r="O72" s="97">
        <f>L72/'סכום נכסי הקרן'!$C$42</f>
        <v>4.9311145002010502E-4</v>
      </c>
    </row>
    <row r="73" spans="2:15" s="139" customFormat="1">
      <c r="B73" s="89" t="s">
        <v>781</v>
      </c>
      <c r="C73" s="86" t="s">
        <v>782</v>
      </c>
      <c r="D73" s="99" t="s">
        <v>125</v>
      </c>
      <c r="E73" s="99" t="s">
        <v>311</v>
      </c>
      <c r="F73" s="99" t="s">
        <v>783</v>
      </c>
      <c r="G73" s="99" t="s">
        <v>156</v>
      </c>
      <c r="H73" s="99" t="s">
        <v>169</v>
      </c>
      <c r="I73" s="96">
        <v>531.99999999999989</v>
      </c>
      <c r="J73" s="98">
        <v>9851</v>
      </c>
      <c r="K73" s="86"/>
      <c r="L73" s="96">
        <v>52.407319999999991</v>
      </c>
      <c r="M73" s="97">
        <v>4.8834794460592148E-5</v>
      </c>
      <c r="N73" s="97">
        <v>4.1796102607531711E-3</v>
      </c>
      <c r="O73" s="97">
        <f>L73/'סכום נכסי הקרן'!$C$42</f>
        <v>5.7127239995728382E-4</v>
      </c>
    </row>
    <row r="74" spans="2:15" s="139" customFormat="1">
      <c r="B74" s="89" t="s">
        <v>784</v>
      </c>
      <c r="C74" s="86" t="s">
        <v>785</v>
      </c>
      <c r="D74" s="99" t="s">
        <v>125</v>
      </c>
      <c r="E74" s="99" t="s">
        <v>311</v>
      </c>
      <c r="F74" s="99" t="s">
        <v>786</v>
      </c>
      <c r="G74" s="99" t="s">
        <v>412</v>
      </c>
      <c r="H74" s="99" t="s">
        <v>169</v>
      </c>
      <c r="I74" s="96">
        <v>277.99999999999994</v>
      </c>
      <c r="J74" s="98">
        <v>15550</v>
      </c>
      <c r="K74" s="86"/>
      <c r="L74" s="96">
        <v>43.228999999999992</v>
      </c>
      <c r="M74" s="97">
        <v>2.9116182470487129E-5</v>
      </c>
      <c r="N74" s="97">
        <v>3.4476170878819756E-3</v>
      </c>
      <c r="O74" s="97">
        <f>L74/'סכום נכסי הקרן'!$C$42</f>
        <v>4.7122300048453965E-4</v>
      </c>
    </row>
    <row r="75" spans="2:15" s="139" customFormat="1">
      <c r="B75" s="89" t="s">
        <v>787</v>
      </c>
      <c r="C75" s="86" t="s">
        <v>788</v>
      </c>
      <c r="D75" s="99" t="s">
        <v>125</v>
      </c>
      <c r="E75" s="99" t="s">
        <v>311</v>
      </c>
      <c r="F75" s="99" t="s">
        <v>789</v>
      </c>
      <c r="G75" s="99" t="s">
        <v>714</v>
      </c>
      <c r="H75" s="99" t="s">
        <v>169</v>
      </c>
      <c r="I75" s="96">
        <v>89.999999999999986</v>
      </c>
      <c r="J75" s="98">
        <v>31850</v>
      </c>
      <c r="K75" s="86"/>
      <c r="L75" s="96">
        <v>28.664999999999996</v>
      </c>
      <c r="M75" s="97">
        <v>3.8198669582781395E-5</v>
      </c>
      <c r="N75" s="97">
        <v>2.2861029360877381E-3</v>
      </c>
      <c r="O75" s="97">
        <f>L75/'סכום נכסי הקרן'!$C$42</f>
        <v>3.1246633761801868E-4</v>
      </c>
    </row>
    <row r="76" spans="2:15" s="139" customFormat="1">
      <c r="B76" s="89" t="s">
        <v>790</v>
      </c>
      <c r="C76" s="86" t="s">
        <v>791</v>
      </c>
      <c r="D76" s="99" t="s">
        <v>125</v>
      </c>
      <c r="E76" s="99" t="s">
        <v>311</v>
      </c>
      <c r="F76" s="99" t="s">
        <v>792</v>
      </c>
      <c r="G76" s="99" t="s">
        <v>793</v>
      </c>
      <c r="H76" s="99" t="s">
        <v>169</v>
      </c>
      <c r="I76" s="96">
        <v>502.99999999999994</v>
      </c>
      <c r="J76" s="98">
        <v>1883</v>
      </c>
      <c r="K76" s="86"/>
      <c r="L76" s="96">
        <v>9.4714899999999975</v>
      </c>
      <c r="M76" s="97">
        <v>1.2491454963201488E-5</v>
      </c>
      <c r="N76" s="97">
        <v>7.5537418796879988E-4</v>
      </c>
      <c r="O76" s="97">
        <f>L76/'סכום נכסי הקרן'!$C$42</f>
        <v>1.0324513490618131E-4</v>
      </c>
    </row>
    <row r="77" spans="2:15" s="139" customFormat="1">
      <c r="B77" s="89" t="s">
        <v>794</v>
      </c>
      <c r="C77" s="86" t="s">
        <v>795</v>
      </c>
      <c r="D77" s="99" t="s">
        <v>125</v>
      </c>
      <c r="E77" s="99" t="s">
        <v>311</v>
      </c>
      <c r="F77" s="99" t="s">
        <v>796</v>
      </c>
      <c r="G77" s="99" t="s">
        <v>541</v>
      </c>
      <c r="H77" s="99" t="s">
        <v>169</v>
      </c>
      <c r="I77" s="96">
        <v>536.99999999999989</v>
      </c>
      <c r="J77" s="98">
        <v>9550</v>
      </c>
      <c r="K77" s="86"/>
      <c r="L77" s="96">
        <v>51.283499999999989</v>
      </c>
      <c r="M77" s="97">
        <v>4.2695173791619236E-5</v>
      </c>
      <c r="N77" s="97">
        <v>4.0899829032916626E-3</v>
      </c>
      <c r="O77" s="97">
        <f>L77/'סכום נכסי הקרן'!$C$42</f>
        <v>5.5902206262807119E-4</v>
      </c>
    </row>
    <row r="78" spans="2:15" s="139" customFormat="1">
      <c r="B78" s="89" t="s">
        <v>797</v>
      </c>
      <c r="C78" s="86" t="s">
        <v>798</v>
      </c>
      <c r="D78" s="99" t="s">
        <v>125</v>
      </c>
      <c r="E78" s="99" t="s">
        <v>311</v>
      </c>
      <c r="F78" s="99" t="s">
        <v>404</v>
      </c>
      <c r="G78" s="99" t="s">
        <v>352</v>
      </c>
      <c r="H78" s="99" t="s">
        <v>169</v>
      </c>
      <c r="I78" s="96">
        <v>5731.9999999999991</v>
      </c>
      <c r="J78" s="98">
        <v>1450</v>
      </c>
      <c r="K78" s="86"/>
      <c r="L78" s="96">
        <v>83.11399999999999</v>
      </c>
      <c r="M78" s="97">
        <v>3.3258708381117334E-5</v>
      </c>
      <c r="N78" s="97">
        <v>6.6285421046571183E-3</v>
      </c>
      <c r="O78" s="97">
        <f>L78/'סכום נכסי הקרן'!$C$42</f>
        <v>9.0599432006921346E-4</v>
      </c>
    </row>
    <row r="79" spans="2:15" s="139" customFormat="1">
      <c r="B79" s="89" t="s">
        <v>799</v>
      </c>
      <c r="C79" s="86" t="s">
        <v>800</v>
      </c>
      <c r="D79" s="99" t="s">
        <v>125</v>
      </c>
      <c r="E79" s="99" t="s">
        <v>311</v>
      </c>
      <c r="F79" s="99" t="s">
        <v>801</v>
      </c>
      <c r="G79" s="99" t="s">
        <v>156</v>
      </c>
      <c r="H79" s="99" t="s">
        <v>169</v>
      </c>
      <c r="I79" s="96">
        <v>229.99999999999997</v>
      </c>
      <c r="J79" s="98">
        <v>17740</v>
      </c>
      <c r="K79" s="86"/>
      <c r="L79" s="96">
        <v>40.801999999999992</v>
      </c>
      <c r="M79" s="97">
        <v>1.6930059128599551E-5</v>
      </c>
      <c r="N79" s="97">
        <v>3.2540579800541388E-3</v>
      </c>
      <c r="O79" s="97">
        <f>L79/'סכום נכסי הקרן'!$C$42</f>
        <v>4.4476719021421237E-4</v>
      </c>
    </row>
    <row r="80" spans="2:15" s="139" customFormat="1">
      <c r="B80" s="89" t="s">
        <v>802</v>
      </c>
      <c r="C80" s="86" t="s">
        <v>803</v>
      </c>
      <c r="D80" s="99" t="s">
        <v>125</v>
      </c>
      <c r="E80" s="99" t="s">
        <v>311</v>
      </c>
      <c r="F80" s="99" t="s">
        <v>804</v>
      </c>
      <c r="G80" s="99" t="s">
        <v>390</v>
      </c>
      <c r="H80" s="99" t="s">
        <v>169</v>
      </c>
      <c r="I80" s="96">
        <v>41636.999999999993</v>
      </c>
      <c r="J80" s="98">
        <v>227.5</v>
      </c>
      <c r="K80" s="86"/>
      <c r="L80" s="96">
        <v>94.724179999999976</v>
      </c>
      <c r="M80" s="97">
        <v>3.9863648609683894E-5</v>
      </c>
      <c r="N80" s="97">
        <v>7.5544819820862865E-3</v>
      </c>
      <c r="O80" s="97">
        <f>L80/'סכום נכסי הקרן'!$C$42</f>
        <v>1.0325525068365592E-3</v>
      </c>
    </row>
    <row r="81" spans="2:15" s="139" customFormat="1">
      <c r="B81" s="89" t="s">
        <v>805</v>
      </c>
      <c r="C81" s="86" t="s">
        <v>806</v>
      </c>
      <c r="D81" s="99" t="s">
        <v>125</v>
      </c>
      <c r="E81" s="99" t="s">
        <v>311</v>
      </c>
      <c r="F81" s="99" t="s">
        <v>807</v>
      </c>
      <c r="G81" s="99" t="s">
        <v>352</v>
      </c>
      <c r="H81" s="99" t="s">
        <v>169</v>
      </c>
      <c r="I81" s="96">
        <v>15598.999999999998</v>
      </c>
      <c r="J81" s="98">
        <v>645.29999999999995</v>
      </c>
      <c r="K81" s="86"/>
      <c r="L81" s="96">
        <v>100.66035000000001</v>
      </c>
      <c r="M81" s="97">
        <v>3.8322205919036302E-5</v>
      </c>
      <c r="N81" s="97">
        <v>8.0279058671766761E-3</v>
      </c>
      <c r="O81" s="97">
        <f>L81/'סכום נכסי הקרן'!$C$42</f>
        <v>1.0972604537885203E-3</v>
      </c>
    </row>
    <row r="82" spans="2:15" s="139" customFormat="1">
      <c r="B82" s="89" t="s">
        <v>808</v>
      </c>
      <c r="C82" s="86" t="s">
        <v>809</v>
      </c>
      <c r="D82" s="99" t="s">
        <v>125</v>
      </c>
      <c r="E82" s="99" t="s">
        <v>311</v>
      </c>
      <c r="F82" s="99" t="s">
        <v>810</v>
      </c>
      <c r="G82" s="99" t="s">
        <v>352</v>
      </c>
      <c r="H82" s="99" t="s">
        <v>169</v>
      </c>
      <c r="I82" s="96">
        <v>7455.9999999999991</v>
      </c>
      <c r="J82" s="98">
        <v>1065</v>
      </c>
      <c r="K82" s="86"/>
      <c r="L82" s="96">
        <v>79.406399999999977</v>
      </c>
      <c r="M82" s="97">
        <v>2.1261514068004722E-5</v>
      </c>
      <c r="N82" s="97">
        <v>6.3328520559622313E-3</v>
      </c>
      <c r="O82" s="97">
        <f>L82/'סכום נכסי הקרן'!$C$42</f>
        <v>8.6557917290882376E-4</v>
      </c>
    </row>
    <row r="83" spans="2:15" s="139" customFormat="1">
      <c r="B83" s="85"/>
      <c r="C83" s="86"/>
      <c r="D83" s="86"/>
      <c r="E83" s="86"/>
      <c r="F83" s="86"/>
      <c r="G83" s="86"/>
      <c r="H83" s="86"/>
      <c r="I83" s="96"/>
      <c r="J83" s="98"/>
      <c r="K83" s="86"/>
      <c r="L83" s="86"/>
      <c r="M83" s="86"/>
      <c r="N83" s="97"/>
      <c r="O83" s="86"/>
    </row>
    <row r="84" spans="2:15" s="139" customFormat="1">
      <c r="B84" s="104" t="s">
        <v>29</v>
      </c>
      <c r="C84" s="84"/>
      <c r="D84" s="84"/>
      <c r="E84" s="84"/>
      <c r="F84" s="84"/>
      <c r="G84" s="84"/>
      <c r="H84" s="84"/>
      <c r="I84" s="93"/>
      <c r="J84" s="95"/>
      <c r="K84" s="84"/>
      <c r="L84" s="93">
        <v>134.01454999999996</v>
      </c>
      <c r="M84" s="84"/>
      <c r="N84" s="94">
        <v>1.0687983821157402E-2</v>
      </c>
      <c r="O84" s="94">
        <f>L84/'סכום נכסי הקרן'!$C$42</f>
        <v>1.4608419893956685E-3</v>
      </c>
    </row>
    <row r="85" spans="2:15" s="139" customFormat="1">
      <c r="B85" s="89" t="s">
        <v>811</v>
      </c>
      <c r="C85" s="86" t="s">
        <v>812</v>
      </c>
      <c r="D85" s="99" t="s">
        <v>125</v>
      </c>
      <c r="E85" s="99" t="s">
        <v>311</v>
      </c>
      <c r="F85" s="99" t="s">
        <v>813</v>
      </c>
      <c r="G85" s="99" t="s">
        <v>156</v>
      </c>
      <c r="H85" s="99" t="s">
        <v>169</v>
      </c>
      <c r="I85" s="96">
        <v>2812.9999999999995</v>
      </c>
      <c r="J85" s="98">
        <v>529</v>
      </c>
      <c r="K85" s="86"/>
      <c r="L85" s="96">
        <v>14.880769999999997</v>
      </c>
      <c r="M85" s="97">
        <v>5.1161407602552425E-5</v>
      </c>
      <c r="N85" s="97">
        <v>1.186777323853003E-3</v>
      </c>
      <c r="O85" s="97">
        <f>L85/'סכום נכסי הקרן'!$C$42</f>
        <v>1.6220965298573462E-4</v>
      </c>
    </row>
    <row r="86" spans="2:15" s="139" customFormat="1">
      <c r="B86" s="89" t="s">
        <v>814</v>
      </c>
      <c r="C86" s="86" t="s">
        <v>815</v>
      </c>
      <c r="D86" s="99" t="s">
        <v>125</v>
      </c>
      <c r="E86" s="99" t="s">
        <v>311</v>
      </c>
      <c r="F86" s="99" t="s">
        <v>816</v>
      </c>
      <c r="G86" s="99" t="s">
        <v>505</v>
      </c>
      <c r="H86" s="99" t="s">
        <v>169</v>
      </c>
      <c r="I86" s="96">
        <v>142.99999999999997</v>
      </c>
      <c r="J86" s="98">
        <v>2035</v>
      </c>
      <c r="K86" s="86"/>
      <c r="L86" s="96">
        <v>2.91005</v>
      </c>
      <c r="M86" s="97">
        <v>1.0772332552000231E-5</v>
      </c>
      <c r="N86" s="97">
        <v>2.3208351122142417E-4</v>
      </c>
      <c r="O86" s="97">
        <f>L86/'סכום נכסי הקרן'!$C$42</f>
        <v>3.1721355862037866E-5</v>
      </c>
    </row>
    <row r="87" spans="2:15" s="139" customFormat="1">
      <c r="B87" s="89" t="s">
        <v>817</v>
      </c>
      <c r="C87" s="86" t="s">
        <v>818</v>
      </c>
      <c r="D87" s="99" t="s">
        <v>125</v>
      </c>
      <c r="E87" s="99" t="s">
        <v>311</v>
      </c>
      <c r="F87" s="99" t="s">
        <v>819</v>
      </c>
      <c r="G87" s="99" t="s">
        <v>793</v>
      </c>
      <c r="H87" s="99" t="s">
        <v>169</v>
      </c>
      <c r="I87" s="96">
        <v>172.99999999999997</v>
      </c>
      <c r="J87" s="98">
        <v>1567</v>
      </c>
      <c r="K87" s="86"/>
      <c r="L87" s="96">
        <v>2.7109099999999993</v>
      </c>
      <c r="M87" s="97">
        <v>5.2067676663219158E-6</v>
      </c>
      <c r="N87" s="97">
        <v>2.1620161557542683E-4</v>
      </c>
      <c r="O87" s="97">
        <f>L87/'סכום נכסי הקרן'!$C$42</f>
        <v>2.9550605941463905E-5</v>
      </c>
    </row>
    <row r="88" spans="2:15" s="139" customFormat="1">
      <c r="B88" s="89" t="s">
        <v>820</v>
      </c>
      <c r="C88" s="86" t="s">
        <v>821</v>
      </c>
      <c r="D88" s="99" t="s">
        <v>125</v>
      </c>
      <c r="E88" s="99" t="s">
        <v>311</v>
      </c>
      <c r="F88" s="99" t="s">
        <v>822</v>
      </c>
      <c r="G88" s="99" t="s">
        <v>545</v>
      </c>
      <c r="H88" s="99" t="s">
        <v>169</v>
      </c>
      <c r="I88" s="96">
        <v>1285.9999999999998</v>
      </c>
      <c r="J88" s="98">
        <v>741.8</v>
      </c>
      <c r="K88" s="86"/>
      <c r="L88" s="96">
        <v>9.5395499999999966</v>
      </c>
      <c r="M88" s="97">
        <v>2.3658153153317227E-5</v>
      </c>
      <c r="N88" s="97">
        <v>7.6080213723899457E-4</v>
      </c>
      <c r="O88" s="97">
        <f>L88/'סכום נכסי הקרן'!$C$42</f>
        <v>1.0398703125846745E-4</v>
      </c>
    </row>
    <row r="89" spans="2:15" s="139" customFormat="1">
      <c r="B89" s="89" t="s">
        <v>823</v>
      </c>
      <c r="C89" s="86" t="s">
        <v>824</v>
      </c>
      <c r="D89" s="99" t="s">
        <v>125</v>
      </c>
      <c r="E89" s="99" t="s">
        <v>311</v>
      </c>
      <c r="F89" s="99" t="s">
        <v>825</v>
      </c>
      <c r="G89" s="99" t="s">
        <v>197</v>
      </c>
      <c r="H89" s="99" t="s">
        <v>169</v>
      </c>
      <c r="I89" s="96">
        <v>1.9999999999999998</v>
      </c>
      <c r="J89" s="98">
        <v>1936</v>
      </c>
      <c r="K89" s="86"/>
      <c r="L89" s="96">
        <v>3.8719999999999997E-2</v>
      </c>
      <c r="M89" s="97">
        <v>5.973133680941838E-8</v>
      </c>
      <c r="N89" s="97">
        <v>3.0880134549212362E-6</v>
      </c>
      <c r="O89" s="97">
        <f>L89/'סכום נכסי הקרן'!$C$42</f>
        <v>4.2207209463002559E-7</v>
      </c>
    </row>
    <row r="90" spans="2:15" s="139" customFormat="1">
      <c r="B90" s="89" t="s">
        <v>826</v>
      </c>
      <c r="C90" s="86" t="s">
        <v>827</v>
      </c>
      <c r="D90" s="99" t="s">
        <v>125</v>
      </c>
      <c r="E90" s="99" t="s">
        <v>311</v>
      </c>
      <c r="F90" s="99" t="s">
        <v>828</v>
      </c>
      <c r="G90" s="99" t="s">
        <v>455</v>
      </c>
      <c r="H90" s="99" t="s">
        <v>169</v>
      </c>
      <c r="I90" s="96">
        <v>865.99999999999989</v>
      </c>
      <c r="J90" s="98">
        <v>2437</v>
      </c>
      <c r="K90" s="86"/>
      <c r="L90" s="96">
        <v>21.104419999999994</v>
      </c>
      <c r="M90" s="97">
        <v>3.0935450146879083E-5</v>
      </c>
      <c r="N90" s="97">
        <v>1.6831284328075625E-3</v>
      </c>
      <c r="O90" s="97">
        <f>L90/'סכום נכסי הקרן'!$C$42</f>
        <v>2.3005131083036681E-4</v>
      </c>
    </row>
    <row r="91" spans="2:15" s="139" customFormat="1">
      <c r="B91" s="89" t="s">
        <v>829</v>
      </c>
      <c r="C91" s="86" t="s">
        <v>830</v>
      </c>
      <c r="D91" s="99" t="s">
        <v>125</v>
      </c>
      <c r="E91" s="99" t="s">
        <v>311</v>
      </c>
      <c r="F91" s="99" t="s">
        <v>831</v>
      </c>
      <c r="G91" s="99" t="s">
        <v>195</v>
      </c>
      <c r="H91" s="99" t="s">
        <v>169</v>
      </c>
      <c r="I91" s="96">
        <v>987.99999999999989</v>
      </c>
      <c r="J91" s="98">
        <v>1315</v>
      </c>
      <c r="K91" s="86"/>
      <c r="L91" s="96">
        <v>12.9922</v>
      </c>
      <c r="M91" s="97">
        <v>7.6867180048143124E-5</v>
      </c>
      <c r="N91" s="97">
        <v>1.0361593080843927E-3</v>
      </c>
      <c r="O91" s="97">
        <f>L91/'סכום נכסי הקרן'!$C$42</f>
        <v>1.4162306476891062E-4</v>
      </c>
    </row>
    <row r="92" spans="2:15" s="139" customFormat="1">
      <c r="B92" s="89" t="s">
        <v>832</v>
      </c>
      <c r="C92" s="86" t="s">
        <v>833</v>
      </c>
      <c r="D92" s="99" t="s">
        <v>125</v>
      </c>
      <c r="E92" s="99" t="s">
        <v>311</v>
      </c>
      <c r="F92" s="99" t="s">
        <v>834</v>
      </c>
      <c r="G92" s="99" t="s">
        <v>390</v>
      </c>
      <c r="H92" s="99" t="s">
        <v>169</v>
      </c>
      <c r="I92" s="96">
        <v>999.99999999999989</v>
      </c>
      <c r="J92" s="98">
        <v>1066</v>
      </c>
      <c r="K92" s="86"/>
      <c r="L92" s="96">
        <v>10.659999999999998</v>
      </c>
      <c r="M92" s="97">
        <v>4.9997500124993742E-5</v>
      </c>
      <c r="N92" s="97">
        <v>8.5016072906664189E-4</v>
      </c>
      <c r="O92" s="97">
        <f>L92/'סכום נכסי הקרן'!$C$42</f>
        <v>1.1620063349060105E-4</v>
      </c>
    </row>
    <row r="93" spans="2:15" s="139" customFormat="1">
      <c r="B93" s="89" t="s">
        <v>835</v>
      </c>
      <c r="C93" s="86" t="s">
        <v>836</v>
      </c>
      <c r="D93" s="99" t="s">
        <v>125</v>
      </c>
      <c r="E93" s="99" t="s">
        <v>311</v>
      </c>
      <c r="F93" s="99" t="s">
        <v>837</v>
      </c>
      <c r="G93" s="99" t="s">
        <v>156</v>
      </c>
      <c r="H93" s="99" t="s">
        <v>169</v>
      </c>
      <c r="I93" s="96">
        <v>6689.9999999999991</v>
      </c>
      <c r="J93" s="98">
        <v>143.9</v>
      </c>
      <c r="K93" s="86"/>
      <c r="L93" s="96">
        <v>9.6269099999999987</v>
      </c>
      <c r="M93" s="97">
        <v>1.9114285714285713E-5</v>
      </c>
      <c r="N93" s="97">
        <v>7.6776930809183358E-4</v>
      </c>
      <c r="O93" s="97">
        <f>L93/'סכום נכסי הקרן'!$C$42</f>
        <v>1.049393096207319E-4</v>
      </c>
    </row>
    <row r="94" spans="2:15" s="139" customFormat="1">
      <c r="B94" s="89" t="s">
        <v>838</v>
      </c>
      <c r="C94" s="86" t="s">
        <v>839</v>
      </c>
      <c r="D94" s="99" t="s">
        <v>125</v>
      </c>
      <c r="E94" s="99" t="s">
        <v>311</v>
      </c>
      <c r="F94" s="99" t="s">
        <v>840</v>
      </c>
      <c r="G94" s="99" t="s">
        <v>412</v>
      </c>
      <c r="H94" s="99" t="s">
        <v>169</v>
      </c>
      <c r="I94" s="96">
        <v>800.99999999999989</v>
      </c>
      <c r="J94" s="98">
        <v>2272</v>
      </c>
      <c r="K94" s="86"/>
      <c r="L94" s="96">
        <v>18.198719999999998</v>
      </c>
      <c r="M94" s="97">
        <v>3.1136436795151821E-5</v>
      </c>
      <c r="N94" s="97">
        <v>1.4513918445853357E-3</v>
      </c>
      <c r="O94" s="97">
        <f>L94/'סכום נכסי הקרן'!$C$42</f>
        <v>1.9837737267524119E-4</v>
      </c>
    </row>
    <row r="95" spans="2:15" s="139" customFormat="1">
      <c r="B95" s="89" t="s">
        <v>841</v>
      </c>
      <c r="C95" s="86" t="s">
        <v>842</v>
      </c>
      <c r="D95" s="99" t="s">
        <v>125</v>
      </c>
      <c r="E95" s="99" t="s">
        <v>311</v>
      </c>
      <c r="F95" s="99" t="s">
        <v>843</v>
      </c>
      <c r="G95" s="99" t="s">
        <v>192</v>
      </c>
      <c r="H95" s="99" t="s">
        <v>169</v>
      </c>
      <c r="I95" s="96">
        <v>175.99999999999997</v>
      </c>
      <c r="J95" s="98">
        <v>10670</v>
      </c>
      <c r="K95" s="86"/>
      <c r="L95" s="96">
        <v>18.779199999999996</v>
      </c>
      <c r="M95" s="97">
        <v>3.3017261837204261E-5</v>
      </c>
      <c r="N95" s="97">
        <v>1.4976865256367993E-3</v>
      </c>
      <c r="O95" s="97">
        <f>L95/'סכום נכסי הקרן'!$C$42</f>
        <v>2.047049658955624E-4</v>
      </c>
    </row>
    <row r="96" spans="2:15" s="139" customFormat="1">
      <c r="B96" s="89" t="s">
        <v>844</v>
      </c>
      <c r="C96" s="86" t="s">
        <v>845</v>
      </c>
      <c r="D96" s="99" t="s">
        <v>125</v>
      </c>
      <c r="E96" s="99" t="s">
        <v>311</v>
      </c>
      <c r="F96" s="99" t="s">
        <v>846</v>
      </c>
      <c r="G96" s="99" t="s">
        <v>412</v>
      </c>
      <c r="H96" s="99" t="s">
        <v>169</v>
      </c>
      <c r="I96" s="96">
        <v>1904.9999999999998</v>
      </c>
      <c r="J96" s="98">
        <v>492</v>
      </c>
      <c r="K96" s="86"/>
      <c r="L96" s="96">
        <v>9.3725999999999985</v>
      </c>
      <c r="M96" s="97">
        <v>2.4414687973687398E-5</v>
      </c>
      <c r="N96" s="97">
        <v>7.4748747178705519E-4</v>
      </c>
      <c r="O96" s="97">
        <f>L96/'סכום נכסי הקרן'!$C$42</f>
        <v>1.0216717236904384E-4</v>
      </c>
    </row>
    <row r="97" spans="2:15" s="139" customFormat="1">
      <c r="B97" s="89" t="s">
        <v>847</v>
      </c>
      <c r="C97" s="86" t="s">
        <v>848</v>
      </c>
      <c r="D97" s="99" t="s">
        <v>125</v>
      </c>
      <c r="E97" s="99" t="s">
        <v>311</v>
      </c>
      <c r="F97" s="99" t="s">
        <v>849</v>
      </c>
      <c r="G97" s="99" t="s">
        <v>793</v>
      </c>
      <c r="H97" s="99" t="s">
        <v>169</v>
      </c>
      <c r="I97" s="96">
        <v>1103.9999999999998</v>
      </c>
      <c r="J97" s="98">
        <v>289.89999999999998</v>
      </c>
      <c r="K97" s="86"/>
      <c r="L97" s="96">
        <v>3.2004999999999995</v>
      </c>
      <c r="M97" s="97">
        <v>5.1724275093420636E-6</v>
      </c>
      <c r="N97" s="97">
        <v>2.5524759975401382E-4</v>
      </c>
      <c r="O97" s="97">
        <f>L97/'סכום נכסי הקרן'!$C$42</f>
        <v>3.488744160287698E-5</v>
      </c>
    </row>
    <row r="98" spans="2:15" s="139" customFormat="1">
      <c r="B98" s="85"/>
      <c r="C98" s="86"/>
      <c r="D98" s="86"/>
      <c r="E98" s="86"/>
      <c r="F98" s="86"/>
      <c r="G98" s="86"/>
      <c r="H98" s="86"/>
      <c r="I98" s="96"/>
      <c r="J98" s="98"/>
      <c r="K98" s="86"/>
      <c r="L98" s="86"/>
      <c r="M98" s="86"/>
      <c r="N98" s="97"/>
      <c r="O98" s="86"/>
    </row>
    <row r="99" spans="2:15" s="139" customFormat="1">
      <c r="B99" s="83" t="s">
        <v>235</v>
      </c>
      <c r="C99" s="84"/>
      <c r="D99" s="84"/>
      <c r="E99" s="84"/>
      <c r="F99" s="84"/>
      <c r="G99" s="84"/>
      <c r="H99" s="84"/>
      <c r="I99" s="93"/>
      <c r="J99" s="95"/>
      <c r="K99" s="93">
        <v>0.44468999999999992</v>
      </c>
      <c r="L99" s="93">
        <v>603.28461999999979</v>
      </c>
      <c r="M99" s="84"/>
      <c r="N99" s="94">
        <v>4.8113404537888545E-2</v>
      </c>
      <c r="O99" s="94">
        <f>L99/'סכום נכסי הקרן'!$C$42</f>
        <v>6.5761777691497663E-3</v>
      </c>
    </row>
    <row r="100" spans="2:15" s="139" customFormat="1">
      <c r="B100" s="104" t="s">
        <v>63</v>
      </c>
      <c r="C100" s="84"/>
      <c r="D100" s="84"/>
      <c r="E100" s="84"/>
      <c r="F100" s="84"/>
      <c r="G100" s="84"/>
      <c r="H100" s="84"/>
      <c r="I100" s="93"/>
      <c r="J100" s="95"/>
      <c r="K100" s="93">
        <v>0.44468999999999992</v>
      </c>
      <c r="L100" s="93">
        <v>481.79458999999991</v>
      </c>
      <c r="M100" s="84"/>
      <c r="N100" s="94">
        <v>3.842428141601912E-2</v>
      </c>
      <c r="O100" s="94">
        <f>L100/'סכום נכסי הקרן'!$C$42</f>
        <v>5.2518608414957226E-3</v>
      </c>
    </row>
    <row r="101" spans="2:15" s="139" customFormat="1">
      <c r="B101" s="89" t="s">
        <v>850</v>
      </c>
      <c r="C101" s="86" t="s">
        <v>851</v>
      </c>
      <c r="D101" s="99" t="s">
        <v>852</v>
      </c>
      <c r="E101" s="99" t="s">
        <v>853</v>
      </c>
      <c r="F101" s="99" t="s">
        <v>854</v>
      </c>
      <c r="G101" s="99" t="s">
        <v>855</v>
      </c>
      <c r="H101" s="99" t="s">
        <v>168</v>
      </c>
      <c r="I101" s="96">
        <v>275.99999999999994</v>
      </c>
      <c r="J101" s="98">
        <v>6619</v>
      </c>
      <c r="K101" s="96">
        <v>0.25598999999999994</v>
      </c>
      <c r="L101" s="96">
        <v>66.935310000000001</v>
      </c>
      <c r="M101" s="97">
        <v>1.9363665064720943E-6</v>
      </c>
      <c r="N101" s="97">
        <v>5.3382525281333677E-3</v>
      </c>
      <c r="O101" s="97">
        <f>L101/'סכום נכסי הקרן'!$C$42</f>
        <v>7.2963653141555011E-4</v>
      </c>
    </row>
    <row r="102" spans="2:15" s="139" customFormat="1">
      <c r="B102" s="89" t="s">
        <v>856</v>
      </c>
      <c r="C102" s="86" t="s">
        <v>857</v>
      </c>
      <c r="D102" s="99" t="s">
        <v>858</v>
      </c>
      <c r="E102" s="99" t="s">
        <v>853</v>
      </c>
      <c r="F102" s="99" t="s">
        <v>859</v>
      </c>
      <c r="G102" s="99" t="s">
        <v>855</v>
      </c>
      <c r="H102" s="99" t="s">
        <v>168</v>
      </c>
      <c r="I102" s="96">
        <v>223.99999999999997</v>
      </c>
      <c r="J102" s="98">
        <v>9768</v>
      </c>
      <c r="K102" s="86"/>
      <c r="L102" s="96">
        <v>79.863169999999982</v>
      </c>
      <c r="M102" s="97">
        <v>1.4084977486169555E-6</v>
      </c>
      <c r="N102" s="97">
        <v>6.3692805659261876E-3</v>
      </c>
      <c r="O102" s="97">
        <f>L102/'סכום נכסי הקרן'!$C$42</f>
        <v>8.7055825014705109E-4</v>
      </c>
    </row>
    <row r="103" spans="2:15" s="139" customFormat="1">
      <c r="B103" s="89" t="s">
        <v>860</v>
      </c>
      <c r="C103" s="86" t="s">
        <v>861</v>
      </c>
      <c r="D103" s="99" t="s">
        <v>858</v>
      </c>
      <c r="E103" s="99" t="s">
        <v>853</v>
      </c>
      <c r="F103" s="99" t="s">
        <v>819</v>
      </c>
      <c r="G103" s="99" t="s">
        <v>793</v>
      </c>
      <c r="H103" s="99" t="s">
        <v>168</v>
      </c>
      <c r="I103" s="96">
        <v>136.99999999999997</v>
      </c>
      <c r="J103" s="98">
        <v>440</v>
      </c>
      <c r="K103" s="86"/>
      <c r="L103" s="96">
        <v>2.2002199999999994</v>
      </c>
      <c r="M103" s="97">
        <v>4.1232784409601293E-6</v>
      </c>
      <c r="N103" s="97">
        <v>1.7547285546970043E-4</v>
      </c>
      <c r="O103" s="97">
        <f>L103/'סכום נכסי הקרן'!$C$42</f>
        <v>2.3983767149970939E-5</v>
      </c>
    </row>
    <row r="104" spans="2:15" s="139" customFormat="1">
      <c r="B104" s="89" t="s">
        <v>862</v>
      </c>
      <c r="C104" s="86" t="s">
        <v>863</v>
      </c>
      <c r="D104" s="99" t="s">
        <v>858</v>
      </c>
      <c r="E104" s="99" t="s">
        <v>853</v>
      </c>
      <c r="F104" s="99" t="s">
        <v>864</v>
      </c>
      <c r="G104" s="99" t="s">
        <v>505</v>
      </c>
      <c r="H104" s="99" t="s">
        <v>168</v>
      </c>
      <c r="I104" s="96">
        <v>214.99999999999997</v>
      </c>
      <c r="J104" s="98">
        <v>3035</v>
      </c>
      <c r="K104" s="96">
        <v>0.18869999999999995</v>
      </c>
      <c r="L104" s="96">
        <v>24.005509999999994</v>
      </c>
      <c r="M104" s="97">
        <v>1.0253662739482042E-5</v>
      </c>
      <c r="N104" s="97">
        <v>1.9144973624030544E-3</v>
      </c>
      <c r="O104" s="97">
        <f>L104/'סכום נכסי הקרן'!$C$42</f>
        <v>2.6167499711678783E-4</v>
      </c>
    </row>
    <row r="105" spans="2:15" s="139" customFormat="1">
      <c r="B105" s="89" t="s">
        <v>865</v>
      </c>
      <c r="C105" s="86" t="s">
        <v>866</v>
      </c>
      <c r="D105" s="99" t="s">
        <v>858</v>
      </c>
      <c r="E105" s="99" t="s">
        <v>853</v>
      </c>
      <c r="F105" s="99" t="s">
        <v>867</v>
      </c>
      <c r="G105" s="99" t="s">
        <v>28</v>
      </c>
      <c r="H105" s="99" t="s">
        <v>168</v>
      </c>
      <c r="I105" s="96">
        <v>536.99999999999989</v>
      </c>
      <c r="J105" s="98">
        <v>1780</v>
      </c>
      <c r="K105" s="86"/>
      <c r="L105" s="96">
        <v>34.888889999999989</v>
      </c>
      <c r="M105" s="97">
        <v>1.5630568117011654E-5</v>
      </c>
      <c r="N105" s="97">
        <v>2.7824731856215634E-3</v>
      </c>
      <c r="O105" s="97">
        <f>L105/'סכום נכסי הקרן'!$C$42</f>
        <v>3.8031061161199767E-4</v>
      </c>
    </row>
    <row r="106" spans="2:15" s="139" customFormat="1">
      <c r="B106" s="89" t="s">
        <v>868</v>
      </c>
      <c r="C106" s="86" t="s">
        <v>869</v>
      </c>
      <c r="D106" s="99" t="s">
        <v>858</v>
      </c>
      <c r="E106" s="99" t="s">
        <v>853</v>
      </c>
      <c r="F106" s="99" t="s">
        <v>870</v>
      </c>
      <c r="G106" s="99" t="s">
        <v>871</v>
      </c>
      <c r="H106" s="99" t="s">
        <v>168</v>
      </c>
      <c r="I106" s="96">
        <v>1029.9999999999998</v>
      </c>
      <c r="J106" s="98">
        <v>690</v>
      </c>
      <c r="K106" s="86"/>
      <c r="L106" s="96">
        <v>25.940549999999995</v>
      </c>
      <c r="M106" s="97">
        <v>3.8080819848255692E-5</v>
      </c>
      <c r="N106" s="97">
        <v>2.0688214728320524E-3</v>
      </c>
      <c r="O106" s="97">
        <f>L106/'סכום נכסי הקרן'!$C$42</f>
        <v>2.8276813725090159E-4</v>
      </c>
    </row>
    <row r="107" spans="2:15" s="139" customFormat="1">
      <c r="B107" s="89" t="s">
        <v>872</v>
      </c>
      <c r="C107" s="86" t="s">
        <v>873</v>
      </c>
      <c r="D107" s="99" t="s">
        <v>858</v>
      </c>
      <c r="E107" s="99" t="s">
        <v>853</v>
      </c>
      <c r="F107" s="99" t="s">
        <v>874</v>
      </c>
      <c r="G107" s="99" t="s">
        <v>656</v>
      </c>
      <c r="H107" s="99" t="s">
        <v>168</v>
      </c>
      <c r="I107" s="96">
        <v>84.999999999999986</v>
      </c>
      <c r="J107" s="98">
        <v>8430</v>
      </c>
      <c r="K107" s="86"/>
      <c r="L107" s="96">
        <v>26.15408</v>
      </c>
      <c r="M107" s="97">
        <v>1.6058897840433422E-6</v>
      </c>
      <c r="N107" s="97">
        <v>2.0858510057098763E-3</v>
      </c>
      <c r="O107" s="97">
        <f>L107/'סכום נכסי הקרן'!$C$42</f>
        <v>2.8509574712606563E-4</v>
      </c>
    </row>
    <row r="108" spans="2:15" s="139" customFormat="1">
      <c r="B108" s="89" t="s">
        <v>875</v>
      </c>
      <c r="C108" s="86" t="s">
        <v>876</v>
      </c>
      <c r="D108" s="99" t="s">
        <v>858</v>
      </c>
      <c r="E108" s="99" t="s">
        <v>853</v>
      </c>
      <c r="F108" s="99" t="s">
        <v>774</v>
      </c>
      <c r="G108" s="99" t="s">
        <v>656</v>
      </c>
      <c r="H108" s="99" t="s">
        <v>168</v>
      </c>
      <c r="I108" s="96">
        <v>90.999999999999986</v>
      </c>
      <c r="J108" s="98">
        <v>2725</v>
      </c>
      <c r="K108" s="86"/>
      <c r="L108" s="96">
        <v>9.0510899999999985</v>
      </c>
      <c r="M108" s="97">
        <v>3.2583127704556243E-6</v>
      </c>
      <c r="N108" s="97">
        <v>7.2184627328778536E-4</v>
      </c>
      <c r="O108" s="97">
        <f>L108/'סכום נכסי הקרן'!$C$42</f>
        <v>9.8662513300229292E-5</v>
      </c>
    </row>
    <row r="109" spans="2:15" s="139" customFormat="1">
      <c r="B109" s="89" t="s">
        <v>877</v>
      </c>
      <c r="C109" s="86" t="s">
        <v>878</v>
      </c>
      <c r="D109" s="99" t="s">
        <v>858</v>
      </c>
      <c r="E109" s="99" t="s">
        <v>853</v>
      </c>
      <c r="F109" s="99" t="s">
        <v>780</v>
      </c>
      <c r="G109" s="99" t="s">
        <v>197</v>
      </c>
      <c r="H109" s="99" t="s">
        <v>168</v>
      </c>
      <c r="I109" s="96">
        <v>337.99999999999994</v>
      </c>
      <c r="J109" s="98">
        <v>977</v>
      </c>
      <c r="K109" s="86"/>
      <c r="L109" s="96">
        <v>12.053249999999998</v>
      </c>
      <c r="M109" s="97">
        <v>6.7928182788067633E-6</v>
      </c>
      <c r="N109" s="97">
        <v>9.6127577932668873E-4</v>
      </c>
      <c r="O109" s="97">
        <f>L109/'סכום נכסי הקרן'!$C$42</f>
        <v>1.3138792548035526E-4</v>
      </c>
    </row>
    <row r="110" spans="2:15" s="139" customFormat="1">
      <c r="B110" s="89" t="s">
        <v>879</v>
      </c>
      <c r="C110" s="86" t="s">
        <v>880</v>
      </c>
      <c r="D110" s="99" t="s">
        <v>858</v>
      </c>
      <c r="E110" s="99" t="s">
        <v>853</v>
      </c>
      <c r="F110" s="99" t="s">
        <v>679</v>
      </c>
      <c r="G110" s="99" t="s">
        <v>541</v>
      </c>
      <c r="H110" s="99" t="s">
        <v>168</v>
      </c>
      <c r="I110" s="96">
        <v>104.99999999999999</v>
      </c>
      <c r="J110" s="98">
        <v>8530</v>
      </c>
      <c r="K110" s="86"/>
      <c r="L110" s="96">
        <v>32.691229999999997</v>
      </c>
      <c r="M110" s="97">
        <v>4.6302572050550411E-6</v>
      </c>
      <c r="N110" s="97">
        <v>2.6072044963307015E-3</v>
      </c>
      <c r="O110" s="97">
        <f>L110/'סכום נכסי הקרן'!$C$42</f>
        <v>3.5635475005506024E-4</v>
      </c>
    </row>
    <row r="111" spans="2:15" s="139" customFormat="1">
      <c r="B111" s="89" t="s">
        <v>881</v>
      </c>
      <c r="C111" s="86" t="s">
        <v>882</v>
      </c>
      <c r="D111" s="99" t="s">
        <v>858</v>
      </c>
      <c r="E111" s="99" t="s">
        <v>853</v>
      </c>
      <c r="F111" s="99" t="s">
        <v>883</v>
      </c>
      <c r="G111" s="99" t="s">
        <v>884</v>
      </c>
      <c r="H111" s="99" t="s">
        <v>168</v>
      </c>
      <c r="I111" s="96">
        <v>255.99999999999997</v>
      </c>
      <c r="J111" s="98">
        <v>4785</v>
      </c>
      <c r="K111" s="86"/>
      <c r="L111" s="96">
        <v>44.711039999999997</v>
      </c>
      <c r="M111" s="97">
        <v>5.687529190243807E-6</v>
      </c>
      <c r="N111" s="97">
        <v>3.565813354946322E-3</v>
      </c>
      <c r="O111" s="97">
        <f>L111/'סכום נכסי הקרן'!$C$42</f>
        <v>4.8737815872641684E-4</v>
      </c>
    </row>
    <row r="112" spans="2:15" s="139" customFormat="1">
      <c r="B112" s="89" t="s">
        <v>885</v>
      </c>
      <c r="C112" s="86" t="s">
        <v>886</v>
      </c>
      <c r="D112" s="99" t="s">
        <v>858</v>
      </c>
      <c r="E112" s="99" t="s">
        <v>853</v>
      </c>
      <c r="F112" s="99" t="s">
        <v>659</v>
      </c>
      <c r="G112" s="99" t="s">
        <v>412</v>
      </c>
      <c r="H112" s="99" t="s">
        <v>168</v>
      </c>
      <c r="I112" s="96">
        <v>901.99999999999989</v>
      </c>
      <c r="J112" s="98">
        <v>2432</v>
      </c>
      <c r="K112" s="86"/>
      <c r="L112" s="96">
        <v>80.068729999999988</v>
      </c>
      <c r="M112" s="97">
        <v>8.8585371878096194E-7</v>
      </c>
      <c r="N112" s="97">
        <v>6.3856744720675518E-3</v>
      </c>
      <c r="O112" s="97">
        <f>L112/'סכום נכסי הקרן'!$C$42</f>
        <v>8.7279898206265411E-4</v>
      </c>
    </row>
    <row r="113" spans="2:15" s="139" customFormat="1">
      <c r="B113" s="89" t="s">
        <v>887</v>
      </c>
      <c r="C113" s="86" t="s">
        <v>888</v>
      </c>
      <c r="D113" s="99" t="s">
        <v>858</v>
      </c>
      <c r="E113" s="99" t="s">
        <v>853</v>
      </c>
      <c r="F113" s="99" t="s">
        <v>889</v>
      </c>
      <c r="G113" s="99" t="s">
        <v>855</v>
      </c>
      <c r="H113" s="99" t="s">
        <v>168</v>
      </c>
      <c r="I113" s="96">
        <v>58.999999999999993</v>
      </c>
      <c r="J113" s="98">
        <v>4435</v>
      </c>
      <c r="K113" s="86"/>
      <c r="L113" s="96">
        <v>9.5507799999999996</v>
      </c>
      <c r="M113" s="97">
        <v>9.2170193605991184E-7</v>
      </c>
      <c r="N113" s="97">
        <v>7.6169775684381828E-4</v>
      </c>
      <c r="O113" s="97">
        <f>L113/'סכום נכסי הקרן'!$C$42</f>
        <v>1.0410944524665693E-4</v>
      </c>
    </row>
    <row r="114" spans="2:15" s="139" customFormat="1">
      <c r="B114" s="89" t="s">
        <v>890</v>
      </c>
      <c r="C114" s="86" t="s">
        <v>891</v>
      </c>
      <c r="D114" s="99" t="s">
        <v>858</v>
      </c>
      <c r="E114" s="99" t="s">
        <v>853</v>
      </c>
      <c r="F114" s="99" t="s">
        <v>892</v>
      </c>
      <c r="G114" s="99" t="s">
        <v>855</v>
      </c>
      <c r="H114" s="99" t="s">
        <v>168</v>
      </c>
      <c r="I114" s="96">
        <v>91.999999999999986</v>
      </c>
      <c r="J114" s="98">
        <v>10030</v>
      </c>
      <c r="K114" s="86"/>
      <c r="L114" s="96">
        <v>33.68074</v>
      </c>
      <c r="M114" s="97">
        <v>1.9621061844947115E-6</v>
      </c>
      <c r="N114" s="97">
        <v>2.6861203071204516E-3</v>
      </c>
      <c r="O114" s="97">
        <f>L114/'סכום נכסי הקרן'!$C$42</f>
        <v>3.6714102480602505E-4</v>
      </c>
    </row>
    <row r="115" spans="2:15" s="139" customFormat="1">
      <c r="B115" s="85"/>
      <c r="C115" s="86"/>
      <c r="D115" s="86"/>
      <c r="E115" s="86"/>
      <c r="F115" s="86"/>
      <c r="G115" s="86"/>
      <c r="H115" s="86"/>
      <c r="I115" s="96"/>
      <c r="J115" s="98"/>
      <c r="K115" s="86"/>
      <c r="L115" s="86"/>
      <c r="M115" s="86"/>
      <c r="N115" s="97"/>
      <c r="O115" s="86"/>
    </row>
    <row r="116" spans="2:15" s="139" customFormat="1">
      <c r="B116" s="104" t="s">
        <v>62</v>
      </c>
      <c r="C116" s="84"/>
      <c r="D116" s="84"/>
      <c r="E116" s="84"/>
      <c r="F116" s="84"/>
      <c r="G116" s="84"/>
      <c r="H116" s="84"/>
      <c r="I116" s="93"/>
      <c r="J116" s="95"/>
      <c r="K116" s="84"/>
      <c r="L116" s="93">
        <v>121.49002999999999</v>
      </c>
      <c r="M116" s="84"/>
      <c r="N116" s="94">
        <v>9.6891231218694373E-3</v>
      </c>
      <c r="O116" s="94">
        <f>L116/'סכום נכסי הקרן'!$C$42</f>
        <v>1.3243169276540457E-3</v>
      </c>
    </row>
    <row r="117" spans="2:15" s="139" customFormat="1">
      <c r="B117" s="89" t="s">
        <v>893</v>
      </c>
      <c r="C117" s="86" t="s">
        <v>894</v>
      </c>
      <c r="D117" s="99" t="s">
        <v>858</v>
      </c>
      <c r="E117" s="99" t="s">
        <v>853</v>
      </c>
      <c r="F117" s="99"/>
      <c r="G117" s="99" t="s">
        <v>895</v>
      </c>
      <c r="H117" s="99" t="s">
        <v>168</v>
      </c>
      <c r="I117" s="96">
        <v>920.99999999999989</v>
      </c>
      <c r="J117" s="98">
        <v>3614</v>
      </c>
      <c r="K117" s="86"/>
      <c r="L117" s="96">
        <v>121.49002999999999</v>
      </c>
      <c r="M117" s="97">
        <v>1.7867184765102788E-6</v>
      </c>
      <c r="N117" s="97">
        <v>9.6891231218694373E-3</v>
      </c>
      <c r="O117" s="97">
        <f>L117/'סכום נכסי הקרן'!$C$42</f>
        <v>1.3243169276540457E-3</v>
      </c>
    </row>
    <row r="118" spans="2:15" s="139" customFormat="1">
      <c r="B118" s="142"/>
      <c r="C118" s="142"/>
      <c r="D118" s="142"/>
    </row>
    <row r="119" spans="2:15" s="139" customFormat="1">
      <c r="B119" s="142"/>
      <c r="C119" s="142"/>
      <c r="D119" s="142"/>
    </row>
    <row r="120" spans="2:15" s="139" customFormat="1">
      <c r="B120" s="142"/>
      <c r="C120" s="142"/>
      <c r="D120" s="142"/>
    </row>
    <row r="121" spans="2:15" s="139" customFormat="1">
      <c r="B121" s="143" t="s">
        <v>254</v>
      </c>
      <c r="C121" s="142"/>
      <c r="D121" s="142"/>
    </row>
    <row r="122" spans="2:15" s="139" customFormat="1">
      <c r="B122" s="143" t="s">
        <v>116</v>
      </c>
      <c r="C122" s="142"/>
      <c r="D122" s="142"/>
    </row>
    <row r="123" spans="2:15" s="139" customFormat="1">
      <c r="B123" s="143" t="s">
        <v>237</v>
      </c>
      <c r="C123" s="142"/>
      <c r="D123" s="142"/>
    </row>
    <row r="124" spans="2:15" s="139" customFormat="1">
      <c r="B124" s="143" t="s">
        <v>245</v>
      </c>
      <c r="C124" s="142"/>
      <c r="D124" s="142"/>
    </row>
    <row r="125" spans="2:15" s="139" customFormat="1">
      <c r="B125" s="143" t="s">
        <v>251</v>
      </c>
      <c r="C125" s="142"/>
      <c r="D125" s="142"/>
    </row>
    <row r="126" spans="2:15" s="139" customFormat="1">
      <c r="B126" s="142"/>
      <c r="C126" s="142"/>
      <c r="D126" s="142"/>
    </row>
    <row r="127" spans="2:15" s="139" customFormat="1">
      <c r="B127" s="142"/>
      <c r="C127" s="142"/>
      <c r="D127" s="142"/>
    </row>
    <row r="128" spans="2:15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23 B125"/>
    <dataValidation type="list" allowBlank="1" showInputMessage="1" showErrorMessage="1" sqref="E12:E35 E37:E357">
      <formula1>$BC$6:$BC$23</formula1>
    </dataValidation>
    <dataValidation type="list" allowBlank="1" showInputMessage="1" showErrorMessage="1" sqref="H12:H35 H37:H357">
      <formula1>$BG$6:$BG$19</formula1>
    </dataValidation>
    <dataValidation type="list" allowBlank="1" showInputMessage="1" showErrorMessage="1" sqref="G12:G35 G37:G363">
      <formula1>$BE$6:$BE$29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G255"/>
  <sheetViews>
    <sheetView rightToLeft="1" zoomScale="90" zoomScaleNormal="90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9">
      <c r="B1" s="58" t="s">
        <v>184</v>
      </c>
      <c r="C1" s="80" t="s" vm="1">
        <v>255</v>
      </c>
    </row>
    <row r="2" spans="2:59">
      <c r="B2" s="58" t="s">
        <v>183</v>
      </c>
      <c r="C2" s="80" t="s">
        <v>256</v>
      </c>
    </row>
    <row r="3" spans="2:59">
      <c r="B3" s="58" t="s">
        <v>185</v>
      </c>
      <c r="C3" s="80" t="s">
        <v>257</v>
      </c>
    </row>
    <row r="4" spans="2:59">
      <c r="B4" s="58" t="s">
        <v>186</v>
      </c>
      <c r="C4" s="80">
        <v>9453</v>
      </c>
    </row>
    <row r="6" spans="2:59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  <c r="BG6" s="3"/>
    </row>
    <row r="7" spans="2:59" ht="26.25" customHeight="1">
      <c r="B7" s="160" t="s">
        <v>93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2"/>
      <c r="BD7" s="3"/>
      <c r="BG7" s="3"/>
    </row>
    <row r="8" spans="2:59" s="3" customFormat="1" ht="74.25" customHeight="1">
      <c r="B8" s="23" t="s">
        <v>119</v>
      </c>
      <c r="C8" s="31" t="s">
        <v>45</v>
      </c>
      <c r="D8" s="31" t="s">
        <v>124</v>
      </c>
      <c r="E8" s="31" t="s">
        <v>121</v>
      </c>
      <c r="F8" s="31" t="s">
        <v>64</v>
      </c>
      <c r="G8" s="31" t="s">
        <v>104</v>
      </c>
      <c r="H8" s="31" t="s">
        <v>239</v>
      </c>
      <c r="I8" s="31" t="s">
        <v>238</v>
      </c>
      <c r="J8" s="31" t="s">
        <v>253</v>
      </c>
      <c r="K8" s="31" t="s">
        <v>61</v>
      </c>
      <c r="L8" s="31" t="s">
        <v>58</v>
      </c>
      <c r="M8" s="31" t="s">
        <v>187</v>
      </c>
      <c r="N8" s="15" t="s">
        <v>189</v>
      </c>
      <c r="O8" s="1"/>
      <c r="BD8" s="1"/>
      <c r="BE8" s="1"/>
      <c r="BG8" s="4"/>
    </row>
    <row r="9" spans="2:59" s="3" customFormat="1" ht="26.25" customHeight="1">
      <c r="B9" s="16"/>
      <c r="C9" s="17"/>
      <c r="D9" s="17"/>
      <c r="E9" s="17"/>
      <c r="F9" s="17"/>
      <c r="G9" s="17"/>
      <c r="H9" s="33" t="s">
        <v>246</v>
      </c>
      <c r="I9" s="33"/>
      <c r="J9" s="17" t="s">
        <v>242</v>
      </c>
      <c r="K9" s="33" t="s">
        <v>242</v>
      </c>
      <c r="L9" s="33" t="s">
        <v>20</v>
      </c>
      <c r="M9" s="18" t="s">
        <v>20</v>
      </c>
      <c r="N9" s="18" t="s">
        <v>20</v>
      </c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D10" s="1"/>
      <c r="BE10" s="3"/>
      <c r="BG10" s="1"/>
    </row>
    <row r="11" spans="2:59" s="137" customFormat="1" ht="18" customHeight="1">
      <c r="B11" s="81" t="s">
        <v>31</v>
      </c>
      <c r="C11" s="82"/>
      <c r="D11" s="82"/>
      <c r="E11" s="82"/>
      <c r="F11" s="82"/>
      <c r="G11" s="82"/>
      <c r="H11" s="90"/>
      <c r="I11" s="92"/>
      <c r="J11" s="90">
        <v>14.705369999999997</v>
      </c>
      <c r="K11" s="90">
        <v>40471.923990000098</v>
      </c>
      <c r="L11" s="82"/>
      <c r="M11" s="91">
        <v>1</v>
      </c>
      <c r="N11" s="91">
        <f>K11/'סכום נכסי הקרן'!$C$42</f>
        <v>0.44116915630595366</v>
      </c>
      <c r="O11" s="140"/>
      <c r="BD11" s="139"/>
      <c r="BE11" s="141"/>
      <c r="BG11" s="139"/>
    </row>
    <row r="12" spans="2:59" s="139" customFormat="1" ht="20.25">
      <c r="B12" s="83" t="s">
        <v>236</v>
      </c>
      <c r="C12" s="84"/>
      <c r="D12" s="84"/>
      <c r="E12" s="84"/>
      <c r="F12" s="84"/>
      <c r="G12" s="84"/>
      <c r="H12" s="93"/>
      <c r="I12" s="95"/>
      <c r="J12" s="84"/>
      <c r="K12" s="93">
        <v>7691.760049999999</v>
      </c>
      <c r="L12" s="84"/>
      <c r="M12" s="94">
        <v>0.19005175172548006</v>
      </c>
      <c r="N12" s="94">
        <f>K12/'סכום נכסי הקרן'!$C$42</f>
        <v>8.3844970963198609E-2</v>
      </c>
      <c r="BE12" s="137"/>
    </row>
    <row r="13" spans="2:59" s="139" customFormat="1">
      <c r="B13" s="104" t="s">
        <v>66</v>
      </c>
      <c r="C13" s="84"/>
      <c r="D13" s="84"/>
      <c r="E13" s="84"/>
      <c r="F13" s="84"/>
      <c r="G13" s="84"/>
      <c r="H13" s="93"/>
      <c r="I13" s="95"/>
      <c r="J13" s="84"/>
      <c r="K13" s="93">
        <v>905.91739999999993</v>
      </c>
      <c r="L13" s="84"/>
      <c r="M13" s="94">
        <v>2.2383848127008645E-2</v>
      </c>
      <c r="N13" s="94">
        <f>K13/'סכום נכסי הקרן'!$C$42</f>
        <v>9.8750633930730046E-3</v>
      </c>
    </row>
    <row r="14" spans="2:59" s="139" customFormat="1">
      <c r="B14" s="89" t="s">
        <v>896</v>
      </c>
      <c r="C14" s="86" t="s">
        <v>897</v>
      </c>
      <c r="D14" s="99" t="s">
        <v>125</v>
      </c>
      <c r="E14" s="99" t="s">
        <v>898</v>
      </c>
      <c r="F14" s="99" t="s">
        <v>899</v>
      </c>
      <c r="G14" s="99" t="s">
        <v>169</v>
      </c>
      <c r="H14" s="96">
        <v>33829.999999999993</v>
      </c>
      <c r="I14" s="98">
        <v>1355</v>
      </c>
      <c r="J14" s="86"/>
      <c r="K14" s="96">
        <v>458.39649999999995</v>
      </c>
      <c r="L14" s="97">
        <v>1.3266666666666665E-4</v>
      </c>
      <c r="M14" s="97">
        <v>1.132628387306869E-2</v>
      </c>
      <c r="N14" s="97">
        <f>K14/'סכום נכסי הקרן'!$C$42</f>
        <v>4.9968071003634431E-3</v>
      </c>
    </row>
    <row r="15" spans="2:59" s="139" customFormat="1">
      <c r="B15" s="89" t="s">
        <v>900</v>
      </c>
      <c r="C15" s="86" t="s">
        <v>901</v>
      </c>
      <c r="D15" s="99" t="s">
        <v>125</v>
      </c>
      <c r="E15" s="99" t="s">
        <v>898</v>
      </c>
      <c r="F15" s="99" t="s">
        <v>899</v>
      </c>
      <c r="G15" s="99" t="s">
        <v>169</v>
      </c>
      <c r="H15" s="96">
        <v>3550.9999999999995</v>
      </c>
      <c r="I15" s="98">
        <v>1910</v>
      </c>
      <c r="J15" s="86"/>
      <c r="K15" s="96">
        <v>67.824100000000001</v>
      </c>
      <c r="L15" s="97">
        <v>4.9733893557422966E-5</v>
      </c>
      <c r="M15" s="97">
        <v>1.6758308801123006E-3</v>
      </c>
      <c r="N15" s="97">
        <f>K15/'סכום נכסי הקרן'!$C$42</f>
        <v>7.3932489549060753E-4</v>
      </c>
    </row>
    <row r="16" spans="2:59" s="139" customFormat="1" ht="20.25">
      <c r="B16" s="89" t="s">
        <v>902</v>
      </c>
      <c r="C16" s="86" t="s">
        <v>903</v>
      </c>
      <c r="D16" s="99" t="s">
        <v>125</v>
      </c>
      <c r="E16" s="99" t="s">
        <v>904</v>
      </c>
      <c r="F16" s="99" t="s">
        <v>899</v>
      </c>
      <c r="G16" s="99" t="s">
        <v>169</v>
      </c>
      <c r="H16" s="96">
        <v>2795.9999999999995</v>
      </c>
      <c r="I16" s="98">
        <v>13580</v>
      </c>
      <c r="J16" s="86"/>
      <c r="K16" s="96">
        <v>379.69679999999994</v>
      </c>
      <c r="L16" s="97">
        <v>2.7236209180242895E-5</v>
      </c>
      <c r="M16" s="97">
        <v>9.3817333738276526E-3</v>
      </c>
      <c r="N16" s="97">
        <f>K16/'סכום נכסי הקרן'!$C$42</f>
        <v>4.1389313972189541E-3</v>
      </c>
      <c r="BD16" s="137"/>
    </row>
    <row r="17" spans="2:14" s="139" customFormat="1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86"/>
      <c r="M17" s="97"/>
      <c r="N17" s="86"/>
    </row>
    <row r="18" spans="2:14" s="139" customFormat="1">
      <c r="B18" s="104" t="s">
        <v>67</v>
      </c>
      <c r="C18" s="84"/>
      <c r="D18" s="84"/>
      <c r="E18" s="84"/>
      <c r="F18" s="84"/>
      <c r="G18" s="84"/>
      <c r="H18" s="93"/>
      <c r="I18" s="95"/>
      <c r="J18" s="84"/>
      <c r="K18" s="93">
        <v>6785.8426499999987</v>
      </c>
      <c r="L18" s="84"/>
      <c r="M18" s="94">
        <v>0.16766790359847142</v>
      </c>
      <c r="N18" s="94">
        <f>K18/'סכום נכסי הקרן'!$C$42</f>
        <v>7.3969907570125601E-2</v>
      </c>
    </row>
    <row r="19" spans="2:14" s="139" customFormat="1">
      <c r="B19" s="89" t="s">
        <v>905</v>
      </c>
      <c r="C19" s="86" t="s">
        <v>906</v>
      </c>
      <c r="D19" s="99" t="s">
        <v>125</v>
      </c>
      <c r="E19" s="99" t="s">
        <v>907</v>
      </c>
      <c r="F19" s="99" t="s">
        <v>908</v>
      </c>
      <c r="G19" s="99" t="s">
        <v>169</v>
      </c>
      <c r="H19" s="96">
        <v>117999.99999999999</v>
      </c>
      <c r="I19" s="98">
        <v>314.20999999999998</v>
      </c>
      <c r="J19" s="86"/>
      <c r="K19" s="96">
        <v>370.76779999999991</v>
      </c>
      <c r="L19" s="97">
        <v>8.1437161057500455E-4</v>
      </c>
      <c r="M19" s="97">
        <v>9.1611112951193053E-3</v>
      </c>
      <c r="N19" s="97">
        <f>K19/'סכום נכסי הקרן'!$C$42</f>
        <v>4.0415997408927264E-3</v>
      </c>
    </row>
    <row r="20" spans="2:14" s="139" customFormat="1">
      <c r="B20" s="89" t="s">
        <v>909</v>
      </c>
      <c r="C20" s="86" t="s">
        <v>910</v>
      </c>
      <c r="D20" s="99" t="s">
        <v>125</v>
      </c>
      <c r="E20" s="99" t="s">
        <v>907</v>
      </c>
      <c r="F20" s="99" t="s">
        <v>908</v>
      </c>
      <c r="G20" s="99" t="s">
        <v>169</v>
      </c>
      <c r="H20" s="96">
        <v>542872.99999999988</v>
      </c>
      <c r="I20" s="98">
        <v>326.08</v>
      </c>
      <c r="J20" s="86"/>
      <c r="K20" s="96">
        <v>1770.2002799999998</v>
      </c>
      <c r="L20" s="97">
        <v>1.7571383232572936E-3</v>
      </c>
      <c r="M20" s="97">
        <v>4.3738970265841212E-2</v>
      </c>
      <c r="N20" s="97">
        <f>K20/'סכום נכסי הקרן'!$C$42</f>
        <v>1.9296284609872361E-2</v>
      </c>
    </row>
    <row r="21" spans="2:14" s="139" customFormat="1">
      <c r="B21" s="89" t="s">
        <v>911</v>
      </c>
      <c r="C21" s="86" t="s">
        <v>912</v>
      </c>
      <c r="D21" s="99" t="s">
        <v>125</v>
      </c>
      <c r="E21" s="99" t="s">
        <v>907</v>
      </c>
      <c r="F21" s="99" t="s">
        <v>908</v>
      </c>
      <c r="G21" s="99" t="s">
        <v>169</v>
      </c>
      <c r="H21" s="96">
        <v>49999.999999999993</v>
      </c>
      <c r="I21" s="98">
        <v>361.4</v>
      </c>
      <c r="J21" s="86"/>
      <c r="K21" s="96">
        <v>180.69999999999996</v>
      </c>
      <c r="L21" s="97">
        <v>2.1935341973363287E-4</v>
      </c>
      <c r="M21" s="97">
        <v>4.4648235661998124E-3</v>
      </c>
      <c r="N21" s="97">
        <f>K21/'סכום נכסי הקרן'!$C$42</f>
        <v>1.9697424457553103E-3</v>
      </c>
    </row>
    <row r="22" spans="2:14" s="139" customFormat="1">
      <c r="B22" s="89" t="s">
        <v>913</v>
      </c>
      <c r="C22" s="86" t="s">
        <v>914</v>
      </c>
      <c r="D22" s="99" t="s">
        <v>125</v>
      </c>
      <c r="E22" s="99" t="s">
        <v>907</v>
      </c>
      <c r="F22" s="99" t="s">
        <v>908</v>
      </c>
      <c r="G22" s="99" t="s">
        <v>169</v>
      </c>
      <c r="H22" s="96">
        <v>30979.999999999996</v>
      </c>
      <c r="I22" s="98">
        <v>337.48</v>
      </c>
      <c r="J22" s="86"/>
      <c r="K22" s="96">
        <v>104.55129999999998</v>
      </c>
      <c r="L22" s="97">
        <v>1.2706958172381091E-4</v>
      </c>
      <c r="M22" s="97">
        <v>2.5833044168059017E-3</v>
      </c>
      <c r="N22" s="97">
        <f>K22/'סכום נכסי הקרן'!$C$42</f>
        <v>1.1396742300437033E-3</v>
      </c>
    </row>
    <row r="23" spans="2:14" s="139" customFormat="1">
      <c r="B23" s="89" t="s">
        <v>915</v>
      </c>
      <c r="C23" s="86" t="s">
        <v>916</v>
      </c>
      <c r="D23" s="99" t="s">
        <v>125</v>
      </c>
      <c r="E23" s="99" t="s">
        <v>898</v>
      </c>
      <c r="F23" s="99" t="s">
        <v>908</v>
      </c>
      <c r="G23" s="99" t="s">
        <v>169</v>
      </c>
      <c r="H23" s="96">
        <v>214629.99999999997</v>
      </c>
      <c r="I23" s="98">
        <v>359.15</v>
      </c>
      <c r="J23" s="86"/>
      <c r="K23" s="96">
        <v>770.84364999999991</v>
      </c>
      <c r="L23" s="97">
        <v>4.1529523668863195E-4</v>
      </c>
      <c r="M23" s="97">
        <v>1.904638015703088E-2</v>
      </c>
      <c r="N23" s="97">
        <f>K23/'סכום נכסי הקרן'!$C$42</f>
        <v>8.4026754645597709E-3</v>
      </c>
    </row>
    <row r="24" spans="2:14" s="139" customFormat="1">
      <c r="B24" s="89" t="s">
        <v>917</v>
      </c>
      <c r="C24" s="86" t="s">
        <v>918</v>
      </c>
      <c r="D24" s="99" t="s">
        <v>125</v>
      </c>
      <c r="E24" s="99" t="s">
        <v>898</v>
      </c>
      <c r="F24" s="99" t="s">
        <v>908</v>
      </c>
      <c r="G24" s="99" t="s">
        <v>169</v>
      </c>
      <c r="H24" s="96">
        <v>4699.9999999999991</v>
      </c>
      <c r="I24" s="98">
        <v>3233.71</v>
      </c>
      <c r="J24" s="86"/>
      <c r="K24" s="96">
        <v>151.98436999999998</v>
      </c>
      <c r="L24" s="97">
        <v>7.3941582877218634E-5</v>
      </c>
      <c r="M24" s="97">
        <v>3.7553038011623233E-3</v>
      </c>
      <c r="N24" s="97">
        <f>K24/'סכום נכסי הקרן'!$C$42</f>
        <v>1.656724209631323E-3</v>
      </c>
    </row>
    <row r="25" spans="2:14" s="139" customFormat="1">
      <c r="B25" s="89" t="s">
        <v>919</v>
      </c>
      <c r="C25" s="86" t="s">
        <v>920</v>
      </c>
      <c r="D25" s="99" t="s">
        <v>125</v>
      </c>
      <c r="E25" s="99" t="s">
        <v>898</v>
      </c>
      <c r="F25" s="99" t="s">
        <v>908</v>
      </c>
      <c r="G25" s="99" t="s">
        <v>169</v>
      </c>
      <c r="H25" s="96">
        <v>22598.999999999996</v>
      </c>
      <c r="I25" s="98">
        <v>3340.72</v>
      </c>
      <c r="J25" s="86"/>
      <c r="K25" s="96">
        <v>754.96931000000006</v>
      </c>
      <c r="L25" s="97">
        <v>7.6783772764338126E-4</v>
      </c>
      <c r="M25" s="97">
        <v>1.8654149236555687E-2</v>
      </c>
      <c r="N25" s="97">
        <f>K25/'סכום נכסי הקרן'!$C$42</f>
        <v>8.2296352802966218E-3</v>
      </c>
    </row>
    <row r="26" spans="2:14" s="139" customFormat="1">
      <c r="B26" s="89" t="s">
        <v>921</v>
      </c>
      <c r="C26" s="86" t="s">
        <v>922</v>
      </c>
      <c r="D26" s="99" t="s">
        <v>125</v>
      </c>
      <c r="E26" s="99" t="s">
        <v>904</v>
      </c>
      <c r="F26" s="99" t="s">
        <v>908</v>
      </c>
      <c r="G26" s="99" t="s">
        <v>169</v>
      </c>
      <c r="H26" s="96">
        <v>41214.999999999993</v>
      </c>
      <c r="I26" s="98">
        <v>3605.59</v>
      </c>
      <c r="J26" s="86"/>
      <c r="K26" s="96">
        <v>1486.0439199999996</v>
      </c>
      <c r="L26" s="97">
        <v>1.7949312691355173E-3</v>
      </c>
      <c r="M26" s="97">
        <v>3.6717896593381004E-2</v>
      </c>
      <c r="N26" s="97">
        <f>K26/'סכום נכסי הקרן'!$C$42</f>
        <v>1.6198803461431148E-2</v>
      </c>
    </row>
    <row r="27" spans="2:14" s="139" customFormat="1">
      <c r="B27" s="89" t="s">
        <v>923</v>
      </c>
      <c r="C27" s="86" t="s">
        <v>924</v>
      </c>
      <c r="D27" s="99" t="s">
        <v>125</v>
      </c>
      <c r="E27" s="99" t="s">
        <v>904</v>
      </c>
      <c r="F27" s="99" t="s">
        <v>908</v>
      </c>
      <c r="G27" s="99" t="s">
        <v>169</v>
      </c>
      <c r="H27" s="96">
        <v>9798.9999999999982</v>
      </c>
      <c r="I27" s="98">
        <v>3252.12</v>
      </c>
      <c r="J27" s="86"/>
      <c r="K27" s="96">
        <v>318.67523999999997</v>
      </c>
      <c r="L27" s="97">
        <v>6.9992857142857129E-5</v>
      </c>
      <c r="M27" s="97">
        <v>7.8739829635660272E-3</v>
      </c>
      <c r="N27" s="97">
        <f>K27/'סכום נכסי הקרן'!$C$42</f>
        <v>3.473758420803877E-3</v>
      </c>
    </row>
    <row r="28" spans="2:14" s="139" customFormat="1">
      <c r="B28" s="89" t="s">
        <v>925</v>
      </c>
      <c r="C28" s="86" t="s">
        <v>926</v>
      </c>
      <c r="D28" s="99" t="s">
        <v>125</v>
      </c>
      <c r="E28" s="99" t="s">
        <v>927</v>
      </c>
      <c r="F28" s="99" t="s">
        <v>908</v>
      </c>
      <c r="G28" s="99" t="s">
        <v>169</v>
      </c>
      <c r="H28" s="96">
        <v>65349.999999999993</v>
      </c>
      <c r="I28" s="98">
        <v>335.39</v>
      </c>
      <c r="J28" s="86"/>
      <c r="K28" s="96">
        <v>219.17736999999997</v>
      </c>
      <c r="L28" s="97">
        <v>1.766216216216216E-4</v>
      </c>
      <c r="M28" s="97">
        <v>5.4155411552501151E-3</v>
      </c>
      <c r="N28" s="97">
        <f>K28/'סכום נכסי הקרן'!$C$42</f>
        <v>2.3891697224018627E-3</v>
      </c>
    </row>
    <row r="29" spans="2:14" s="139" customFormat="1">
      <c r="B29" s="89" t="s">
        <v>928</v>
      </c>
      <c r="C29" s="86" t="s">
        <v>929</v>
      </c>
      <c r="D29" s="99" t="s">
        <v>125</v>
      </c>
      <c r="E29" s="99" t="s">
        <v>927</v>
      </c>
      <c r="F29" s="99" t="s">
        <v>908</v>
      </c>
      <c r="G29" s="99" t="s">
        <v>169</v>
      </c>
      <c r="H29" s="96">
        <v>15310.999999999998</v>
      </c>
      <c r="I29" s="98">
        <v>3264.84</v>
      </c>
      <c r="J29" s="86"/>
      <c r="K29" s="96">
        <v>499.87964999999991</v>
      </c>
      <c r="L29" s="97">
        <v>1.0224373956594323E-4</v>
      </c>
      <c r="M29" s="97">
        <v>1.2351269737596647E-2</v>
      </c>
      <c r="N29" s="97">
        <f>K29/'סכום נכסי הקרן'!$C$42</f>
        <v>5.4489992494427698E-3</v>
      </c>
    </row>
    <row r="30" spans="2:14" s="139" customFormat="1">
      <c r="B30" s="89" t="s">
        <v>930</v>
      </c>
      <c r="C30" s="86" t="s">
        <v>931</v>
      </c>
      <c r="D30" s="99" t="s">
        <v>125</v>
      </c>
      <c r="E30" s="99" t="s">
        <v>927</v>
      </c>
      <c r="F30" s="99" t="s">
        <v>908</v>
      </c>
      <c r="G30" s="99" t="s">
        <v>169</v>
      </c>
      <c r="H30" s="96">
        <v>4399.9999999999991</v>
      </c>
      <c r="I30" s="98">
        <v>3592.04</v>
      </c>
      <c r="J30" s="86"/>
      <c r="K30" s="96">
        <v>158.04975999999999</v>
      </c>
      <c r="L30" s="97">
        <v>9.0972286574777196E-5</v>
      </c>
      <c r="M30" s="97">
        <v>3.9051704099625044E-3</v>
      </c>
      <c r="N30" s="97">
        <f>K30/'סכום נכסי הקרן'!$C$42</f>
        <v>1.7228407349941333E-3</v>
      </c>
    </row>
    <row r="31" spans="2:14" s="139" customFormat="1">
      <c r="B31" s="85"/>
      <c r="C31" s="86"/>
      <c r="D31" s="86"/>
      <c r="E31" s="86"/>
      <c r="F31" s="86"/>
      <c r="G31" s="86"/>
      <c r="H31" s="96"/>
      <c r="I31" s="98"/>
      <c r="J31" s="86"/>
      <c r="K31" s="86"/>
      <c r="L31" s="86"/>
      <c r="M31" s="97"/>
      <c r="N31" s="86"/>
    </row>
    <row r="32" spans="2:14" s="139" customFormat="1">
      <c r="B32" s="83" t="s">
        <v>235</v>
      </c>
      <c r="C32" s="84"/>
      <c r="D32" s="84"/>
      <c r="E32" s="84"/>
      <c r="F32" s="84"/>
      <c r="G32" s="84"/>
      <c r="H32" s="93"/>
      <c r="I32" s="95"/>
      <c r="J32" s="93">
        <v>14.705369999999997</v>
      </c>
      <c r="K32" s="93">
        <v>32780.163940000086</v>
      </c>
      <c r="L32" s="84"/>
      <c r="M32" s="94">
        <v>0.80994824827451961</v>
      </c>
      <c r="N32" s="94">
        <f>K32/'סכום נכסי הקרן'!$C$42</f>
        <v>0.3573241853427549</v>
      </c>
    </row>
    <row r="33" spans="2:14" s="139" customFormat="1">
      <c r="B33" s="104" t="s">
        <v>68</v>
      </c>
      <c r="C33" s="84"/>
      <c r="D33" s="84"/>
      <c r="E33" s="84"/>
      <c r="F33" s="84"/>
      <c r="G33" s="84"/>
      <c r="H33" s="93"/>
      <c r="I33" s="95"/>
      <c r="J33" s="93">
        <v>14.705369999999997</v>
      </c>
      <c r="K33" s="93">
        <v>26289.105240000095</v>
      </c>
      <c r="L33" s="84"/>
      <c r="M33" s="94">
        <v>0.64956401001582409</v>
      </c>
      <c r="N33" s="94">
        <f>K33/'סכום נכסי הקרן'!$C$42</f>
        <v>0.28656760626539318</v>
      </c>
    </row>
    <row r="34" spans="2:14" s="139" customFormat="1">
      <c r="B34" s="89" t="s">
        <v>932</v>
      </c>
      <c r="C34" s="86" t="s">
        <v>933</v>
      </c>
      <c r="D34" s="99" t="s">
        <v>28</v>
      </c>
      <c r="E34" s="99"/>
      <c r="F34" s="99" t="s">
        <v>899</v>
      </c>
      <c r="G34" s="99" t="s">
        <v>178</v>
      </c>
      <c r="H34" s="96">
        <v>2256.9999999999995</v>
      </c>
      <c r="I34" s="98">
        <v>23110</v>
      </c>
      <c r="J34" s="86"/>
      <c r="K34" s="96">
        <v>1719.4303399999997</v>
      </c>
      <c r="L34" s="97">
        <v>2.0260792577249924E-5</v>
      </c>
      <c r="M34" s="97">
        <v>4.248452187310988E-2</v>
      </c>
      <c r="N34" s="97">
        <f>K34/'סכום נכסי הקרן'!$C$42</f>
        <v>1.8742860670821721E-2</v>
      </c>
    </row>
    <row r="35" spans="2:14" s="139" customFormat="1">
      <c r="B35" s="89" t="s">
        <v>934</v>
      </c>
      <c r="C35" s="86" t="s">
        <v>935</v>
      </c>
      <c r="D35" s="99" t="s">
        <v>28</v>
      </c>
      <c r="E35" s="99"/>
      <c r="F35" s="99" t="s">
        <v>899</v>
      </c>
      <c r="G35" s="99" t="s">
        <v>177</v>
      </c>
      <c r="H35" s="96">
        <v>3801.9999999999995</v>
      </c>
      <c r="I35" s="98">
        <v>3416</v>
      </c>
      <c r="J35" s="86"/>
      <c r="K35" s="96">
        <v>358.58852000000002</v>
      </c>
      <c r="L35" s="97">
        <v>6.8466416205399238E-5</v>
      </c>
      <c r="M35" s="97">
        <v>8.8601797159087604E-3</v>
      </c>
      <c r="N35" s="97">
        <f>K35/'סכום נכסי הקרן'!$C$42</f>
        <v>3.9088380099865918E-3</v>
      </c>
    </row>
    <row r="36" spans="2:14" s="139" customFormat="1">
      <c r="B36" s="89" t="s">
        <v>936</v>
      </c>
      <c r="C36" s="86" t="s">
        <v>937</v>
      </c>
      <c r="D36" s="99" t="s">
        <v>852</v>
      </c>
      <c r="E36" s="99"/>
      <c r="F36" s="99" t="s">
        <v>899</v>
      </c>
      <c r="G36" s="99" t="s">
        <v>168</v>
      </c>
      <c r="H36" s="96">
        <v>424.99999999999994</v>
      </c>
      <c r="I36" s="98">
        <v>27305</v>
      </c>
      <c r="J36" s="96">
        <v>1.9934899999999998</v>
      </c>
      <c r="K36" s="96">
        <v>425.55630999999994</v>
      </c>
      <c r="L36" s="97">
        <v>7.8254465107714956E-7</v>
      </c>
      <c r="M36" s="97">
        <v>1.0514852471682528E-2</v>
      </c>
      <c r="N36" s="97">
        <f>K36/'סכום נכסי הקרן'!$C$42</f>
        <v>4.6388285936137521E-3</v>
      </c>
    </row>
    <row r="37" spans="2:14" s="139" customFormat="1">
      <c r="B37" s="89" t="s">
        <v>938</v>
      </c>
      <c r="C37" s="86" t="s">
        <v>939</v>
      </c>
      <c r="D37" s="99" t="s">
        <v>128</v>
      </c>
      <c r="E37" s="99"/>
      <c r="F37" s="99" t="s">
        <v>899</v>
      </c>
      <c r="G37" s="99" t="s">
        <v>168</v>
      </c>
      <c r="H37" s="96">
        <v>522.99999999999989</v>
      </c>
      <c r="I37" s="98">
        <v>26567</v>
      </c>
      <c r="J37" s="86"/>
      <c r="K37" s="96">
        <v>507.15074999999996</v>
      </c>
      <c r="L37" s="97">
        <v>4.8890471872418782E-6</v>
      </c>
      <c r="M37" s="97">
        <v>1.2530927616026062E-2</v>
      </c>
      <c r="N37" s="97">
        <f>K37/'סכום נכסי הקרן'!$C$42</f>
        <v>5.5282587640931935E-3</v>
      </c>
    </row>
    <row r="38" spans="2:14" s="139" customFormat="1">
      <c r="B38" s="89" t="s">
        <v>940</v>
      </c>
      <c r="C38" s="86" t="s">
        <v>941</v>
      </c>
      <c r="D38" s="99" t="s">
        <v>852</v>
      </c>
      <c r="E38" s="99"/>
      <c r="F38" s="99" t="s">
        <v>899</v>
      </c>
      <c r="G38" s="99" t="s">
        <v>168</v>
      </c>
      <c r="H38" s="96">
        <v>1710.9999999999998</v>
      </c>
      <c r="I38" s="98">
        <v>2561</v>
      </c>
      <c r="J38" s="86"/>
      <c r="K38" s="96">
        <v>159.93828999999997</v>
      </c>
      <c r="L38" s="97">
        <v>1.1799999999999998E-4</v>
      </c>
      <c r="M38" s="97">
        <v>3.9518331285539558E-3</v>
      </c>
      <c r="N38" s="97">
        <f>K38/'סכום נכסי הקרן'!$C$42</f>
        <v>1.7434268871860659E-3</v>
      </c>
    </row>
    <row r="39" spans="2:14" s="139" customFormat="1">
      <c r="B39" s="89" t="s">
        <v>942</v>
      </c>
      <c r="C39" s="86" t="s">
        <v>943</v>
      </c>
      <c r="D39" s="99" t="s">
        <v>852</v>
      </c>
      <c r="E39" s="99"/>
      <c r="F39" s="99" t="s">
        <v>899</v>
      </c>
      <c r="G39" s="99" t="s">
        <v>168</v>
      </c>
      <c r="H39" s="96">
        <v>6047.9999999999991</v>
      </c>
      <c r="I39" s="98">
        <v>3225</v>
      </c>
      <c r="J39" s="86"/>
      <c r="K39" s="96">
        <v>711.92519999999979</v>
      </c>
      <c r="L39" s="97">
        <v>1.9078864353312301E-4</v>
      </c>
      <c r="M39" s="97">
        <v>1.7590594412459956E-2</v>
      </c>
      <c r="N39" s="97">
        <f>K39/'סכום נכסי הקרן'!$C$42</f>
        <v>7.7604276958651817E-3</v>
      </c>
    </row>
    <row r="40" spans="2:14" s="139" customFormat="1">
      <c r="B40" s="89" t="s">
        <v>944</v>
      </c>
      <c r="C40" s="86" t="s">
        <v>945</v>
      </c>
      <c r="D40" s="99" t="s">
        <v>128</v>
      </c>
      <c r="E40" s="99"/>
      <c r="F40" s="99" t="s">
        <v>899</v>
      </c>
      <c r="G40" s="99" t="s">
        <v>168</v>
      </c>
      <c r="H40" s="96">
        <v>33529.999999999993</v>
      </c>
      <c r="I40" s="98">
        <v>2814.63</v>
      </c>
      <c r="J40" s="86"/>
      <c r="K40" s="96">
        <v>3444.6708599999993</v>
      </c>
      <c r="L40" s="97">
        <v>4.0639504601893621E-4</v>
      </c>
      <c r="M40" s="97">
        <v>8.5112604502101674E-2</v>
      </c>
      <c r="N40" s="97">
        <f>K40/'סכום נכסי הקרן'!$C$42</f>
        <v>3.754905591919451E-2</v>
      </c>
    </row>
    <row r="41" spans="2:14" s="139" customFormat="1">
      <c r="B41" s="89" t="s">
        <v>946</v>
      </c>
      <c r="C41" s="86" t="s">
        <v>947</v>
      </c>
      <c r="D41" s="99" t="s">
        <v>128</v>
      </c>
      <c r="E41" s="99"/>
      <c r="F41" s="99" t="s">
        <v>899</v>
      </c>
      <c r="G41" s="99" t="s">
        <v>168</v>
      </c>
      <c r="H41" s="96">
        <v>3945.9999999999995</v>
      </c>
      <c r="I41" s="98">
        <v>48654</v>
      </c>
      <c r="J41" s="86"/>
      <c r="K41" s="96">
        <v>7007.5869699999985</v>
      </c>
      <c r="L41" s="97">
        <v>6.7056771901275293E-4</v>
      </c>
      <c r="M41" s="97">
        <v>0.17314687020393324</v>
      </c>
      <c r="N41" s="97">
        <f>K41/'סכום נכסי הקרן'!$C$42</f>
        <v>7.6387058644885694E-2</v>
      </c>
    </row>
    <row r="42" spans="2:14" s="139" customFormat="1">
      <c r="B42" s="89" t="s">
        <v>948</v>
      </c>
      <c r="C42" s="86" t="s">
        <v>949</v>
      </c>
      <c r="D42" s="99" t="s">
        <v>28</v>
      </c>
      <c r="E42" s="99"/>
      <c r="F42" s="99" t="s">
        <v>899</v>
      </c>
      <c r="G42" s="99" t="s">
        <v>170</v>
      </c>
      <c r="H42" s="96">
        <v>10564</v>
      </c>
      <c r="I42" s="98">
        <v>7828</v>
      </c>
      <c r="J42" s="86"/>
      <c r="K42" s="96">
        <v>3518.7546100000995</v>
      </c>
      <c r="L42" s="97">
        <v>2.234993344103502E-3</v>
      </c>
      <c r="M42" s="97">
        <v>8.6943101861663957E-2</v>
      </c>
      <c r="N42" s="97">
        <f>K42/'סכום נכסי הקרן'!$C$42</f>
        <v>3.8356614894932875E-2</v>
      </c>
    </row>
    <row r="43" spans="2:14" s="139" customFormat="1">
      <c r="B43" s="89" t="s">
        <v>950</v>
      </c>
      <c r="C43" s="86" t="s">
        <v>951</v>
      </c>
      <c r="D43" s="99" t="s">
        <v>852</v>
      </c>
      <c r="E43" s="99"/>
      <c r="F43" s="99" t="s">
        <v>899</v>
      </c>
      <c r="G43" s="99" t="s">
        <v>168</v>
      </c>
      <c r="H43" s="96">
        <v>338.99999999999994</v>
      </c>
      <c r="I43" s="98">
        <v>27128</v>
      </c>
      <c r="J43" s="96">
        <v>1.5441699999999996</v>
      </c>
      <c r="K43" s="96">
        <v>337.20952</v>
      </c>
      <c r="L43" s="97">
        <v>3.5449789798223095E-7</v>
      </c>
      <c r="M43" s="97">
        <v>8.3319369764412125E-3</v>
      </c>
      <c r="N43" s="97">
        <f>K43/'סכום נכסי הקרן'!$C$42</f>
        <v>3.6757936062909486E-3</v>
      </c>
    </row>
    <row r="44" spans="2:14" s="139" customFormat="1">
      <c r="B44" s="89" t="s">
        <v>952</v>
      </c>
      <c r="C44" s="86" t="s">
        <v>953</v>
      </c>
      <c r="D44" s="99" t="s">
        <v>140</v>
      </c>
      <c r="E44" s="99"/>
      <c r="F44" s="99" t="s">
        <v>899</v>
      </c>
      <c r="G44" s="99" t="s">
        <v>172</v>
      </c>
      <c r="H44" s="96">
        <v>1043.9999999999998</v>
      </c>
      <c r="I44" s="98">
        <v>7976</v>
      </c>
      <c r="J44" s="86"/>
      <c r="K44" s="96">
        <v>224.73589999999996</v>
      </c>
      <c r="L44" s="97">
        <v>2.9666054003925575E-5</v>
      </c>
      <c r="M44" s="97">
        <v>5.5528840204268088E-3</v>
      </c>
      <c r="N44" s="97">
        <f>K44/'סכום נכסי הקרן'!$C$42</f>
        <v>2.4497611583565071E-3</v>
      </c>
    </row>
    <row r="45" spans="2:14" s="139" customFormat="1">
      <c r="B45" s="89" t="s">
        <v>954</v>
      </c>
      <c r="C45" s="86" t="s">
        <v>955</v>
      </c>
      <c r="D45" s="99" t="s">
        <v>852</v>
      </c>
      <c r="E45" s="99"/>
      <c r="F45" s="99" t="s">
        <v>899</v>
      </c>
      <c r="G45" s="99" t="s">
        <v>168</v>
      </c>
      <c r="H45" s="96">
        <v>16754.000000000004</v>
      </c>
      <c r="I45" s="98">
        <v>4220</v>
      </c>
      <c r="J45" s="86"/>
      <c r="K45" s="96">
        <v>2580.6186199999993</v>
      </c>
      <c r="L45" s="97">
        <v>1.1665371730797243E-5</v>
      </c>
      <c r="M45" s="97">
        <v>6.3763181128666496E-2</v>
      </c>
      <c r="N45" s="97">
        <f>K45/'סכום נכסי הקרן'!$C$42</f>
        <v>2.8130348821917506E-2</v>
      </c>
    </row>
    <row r="46" spans="2:14" s="139" customFormat="1">
      <c r="B46" s="89" t="s">
        <v>956</v>
      </c>
      <c r="C46" s="86" t="s">
        <v>957</v>
      </c>
      <c r="D46" s="99" t="s">
        <v>128</v>
      </c>
      <c r="E46" s="99"/>
      <c r="F46" s="99" t="s">
        <v>899</v>
      </c>
      <c r="G46" s="99" t="s">
        <v>168</v>
      </c>
      <c r="H46" s="96">
        <v>17844.999999999996</v>
      </c>
      <c r="I46" s="98">
        <v>5200</v>
      </c>
      <c r="J46" s="96">
        <v>11.167709999999998</v>
      </c>
      <c r="K46" s="96">
        <v>3398.1273299999998</v>
      </c>
      <c r="L46" s="97">
        <v>3.9315575340945952E-5</v>
      </c>
      <c r="M46" s="97">
        <v>8.3962584305100438E-2</v>
      </c>
      <c r="N46" s="97">
        <f>K46/'סכום נכסי הקרן'!$C$42</f>
        <v>3.7041702479148661E-2</v>
      </c>
    </row>
    <row r="47" spans="2:14" s="139" customFormat="1">
      <c r="B47" s="89" t="s">
        <v>958</v>
      </c>
      <c r="C47" s="86" t="s">
        <v>959</v>
      </c>
      <c r="D47" s="99" t="s">
        <v>852</v>
      </c>
      <c r="E47" s="99"/>
      <c r="F47" s="99" t="s">
        <v>899</v>
      </c>
      <c r="G47" s="99" t="s">
        <v>168</v>
      </c>
      <c r="H47" s="96">
        <v>18493.999999999996</v>
      </c>
      <c r="I47" s="98">
        <v>2807</v>
      </c>
      <c r="J47" s="86"/>
      <c r="K47" s="96">
        <v>1894.8120199999998</v>
      </c>
      <c r="L47" s="97">
        <v>3.4894338964257748E-4</v>
      </c>
      <c r="M47" s="97">
        <v>4.6817937799749146E-2</v>
      </c>
      <c r="N47" s="97">
        <f>K47/'סכום נכסי הקרן'!$C$42</f>
        <v>2.0654630119099949E-2</v>
      </c>
    </row>
    <row r="48" spans="2:14" s="139" customFormat="1">
      <c r="B48" s="85"/>
      <c r="C48" s="86"/>
      <c r="D48" s="86"/>
      <c r="E48" s="86"/>
      <c r="F48" s="86"/>
      <c r="G48" s="86"/>
      <c r="H48" s="96"/>
      <c r="I48" s="98"/>
      <c r="J48" s="86"/>
      <c r="K48" s="86"/>
      <c r="L48" s="86"/>
      <c r="M48" s="97"/>
    </row>
    <row r="49" spans="2:14" s="139" customFormat="1">
      <c r="B49" s="104" t="s">
        <v>69</v>
      </c>
      <c r="C49" s="84"/>
      <c r="D49" s="84"/>
      <c r="E49" s="84"/>
      <c r="F49" s="84"/>
      <c r="G49" s="84"/>
      <c r="H49" s="93"/>
      <c r="I49" s="95"/>
      <c r="J49" s="84"/>
      <c r="K49" s="93">
        <v>6491.0586999999996</v>
      </c>
      <c r="L49" s="84"/>
      <c r="M49" s="94">
        <v>0.16038423825869574</v>
      </c>
      <c r="N49" s="94">
        <f>K49/'סכום נכסי הקרן'!$C$42</f>
        <v>7.0756579077361853E-2</v>
      </c>
    </row>
    <row r="50" spans="2:14" s="139" customFormat="1">
      <c r="B50" s="89" t="s">
        <v>960</v>
      </c>
      <c r="C50" s="86" t="s">
        <v>961</v>
      </c>
      <c r="D50" s="99" t="s">
        <v>28</v>
      </c>
      <c r="E50" s="99"/>
      <c r="F50" s="99" t="s">
        <v>908</v>
      </c>
      <c r="G50" s="99" t="s">
        <v>170</v>
      </c>
      <c r="H50" s="96">
        <v>719.99999999999989</v>
      </c>
      <c r="I50" s="98">
        <v>21567</v>
      </c>
      <c r="J50" s="86"/>
      <c r="K50" s="96">
        <v>660.74214999999992</v>
      </c>
      <c r="L50" s="97">
        <v>4.6421633512808819E-4</v>
      </c>
      <c r="M50" s="97">
        <v>1.6325938696743394E-2</v>
      </c>
      <c r="N50" s="97">
        <f>K50/'סכום נכסי הקרן'!$C$42</f>
        <v>7.2025006007450038E-3</v>
      </c>
    </row>
    <row r="51" spans="2:14" s="139" customFormat="1">
      <c r="B51" s="89" t="s">
        <v>962</v>
      </c>
      <c r="C51" s="86" t="s">
        <v>963</v>
      </c>
      <c r="D51" s="99" t="s">
        <v>28</v>
      </c>
      <c r="E51" s="99"/>
      <c r="F51" s="99" t="s">
        <v>908</v>
      </c>
      <c r="G51" s="99" t="s">
        <v>170</v>
      </c>
      <c r="H51" s="96">
        <v>677.99999999999989</v>
      </c>
      <c r="I51" s="98">
        <v>19187</v>
      </c>
      <c r="J51" s="86"/>
      <c r="K51" s="96">
        <v>553.53685999999982</v>
      </c>
      <c r="L51" s="97">
        <v>8.3899572953648562E-4</v>
      </c>
      <c r="M51" s="97">
        <v>1.367705820303401E-2</v>
      </c>
      <c r="N51" s="97">
        <f>K51/'סכום נכסי הקרן'!$C$42</f>
        <v>6.0338962281799371E-3</v>
      </c>
    </row>
    <row r="52" spans="2:14" s="139" customFormat="1">
      <c r="B52" s="89" t="s">
        <v>964</v>
      </c>
      <c r="C52" s="86" t="s">
        <v>965</v>
      </c>
      <c r="D52" s="99" t="s">
        <v>128</v>
      </c>
      <c r="E52" s="99"/>
      <c r="F52" s="99" t="s">
        <v>908</v>
      </c>
      <c r="G52" s="99" t="s">
        <v>168</v>
      </c>
      <c r="H52" s="96">
        <v>1191.9999999999998</v>
      </c>
      <c r="I52" s="98">
        <v>9608</v>
      </c>
      <c r="J52" s="86"/>
      <c r="K52" s="96">
        <v>418.02485999999993</v>
      </c>
      <c r="L52" s="97">
        <v>3.2681118374191121E-4</v>
      </c>
      <c r="M52" s="97">
        <v>1.0328761738712658E-2</v>
      </c>
      <c r="N52" s="97">
        <f>K52/'סכום נכסי הקרן'!$C$42</f>
        <v>4.5567311019530784E-3</v>
      </c>
    </row>
    <row r="53" spans="2:14" s="139" customFormat="1">
      <c r="B53" s="89" t="s">
        <v>966</v>
      </c>
      <c r="C53" s="86" t="s">
        <v>967</v>
      </c>
      <c r="D53" s="99" t="s">
        <v>128</v>
      </c>
      <c r="E53" s="99"/>
      <c r="F53" s="99" t="s">
        <v>908</v>
      </c>
      <c r="G53" s="99" t="s">
        <v>168</v>
      </c>
      <c r="H53" s="96">
        <v>1332.9999999999998</v>
      </c>
      <c r="I53" s="98">
        <v>10131</v>
      </c>
      <c r="J53" s="86"/>
      <c r="K53" s="96">
        <v>492.91873999999996</v>
      </c>
      <c r="L53" s="97">
        <v>4.501157300556353E-5</v>
      </c>
      <c r="M53" s="97">
        <v>1.2179276184690195E-2</v>
      </c>
      <c r="N53" s="97">
        <f>K53/'סכום נכסי הקרן'!$C$42</f>
        <v>5.3731209988169678E-3</v>
      </c>
    </row>
    <row r="54" spans="2:14" s="139" customFormat="1">
      <c r="B54" s="89" t="s">
        <v>968</v>
      </c>
      <c r="C54" s="86" t="s">
        <v>969</v>
      </c>
      <c r="D54" s="99" t="s">
        <v>128</v>
      </c>
      <c r="E54" s="99"/>
      <c r="F54" s="99" t="s">
        <v>908</v>
      </c>
      <c r="G54" s="99" t="s">
        <v>168</v>
      </c>
      <c r="H54" s="96">
        <v>869.99999999999989</v>
      </c>
      <c r="I54" s="98">
        <v>10977</v>
      </c>
      <c r="J54" s="86"/>
      <c r="K54" s="96">
        <v>348.57462999999996</v>
      </c>
      <c r="L54" s="97">
        <v>1.924115877600752E-5</v>
      </c>
      <c r="M54" s="97">
        <v>8.612751646947317E-3</v>
      </c>
      <c r="N54" s="97">
        <f>K54/'סכום נכסי הקרן'!$C$42</f>
        <v>3.7996803775564606E-3</v>
      </c>
    </row>
    <row r="55" spans="2:14" s="139" customFormat="1">
      <c r="B55" s="89" t="s">
        <v>970</v>
      </c>
      <c r="C55" s="86" t="s">
        <v>971</v>
      </c>
      <c r="D55" s="99" t="s">
        <v>852</v>
      </c>
      <c r="E55" s="99"/>
      <c r="F55" s="99" t="s">
        <v>908</v>
      </c>
      <c r="G55" s="99" t="s">
        <v>168</v>
      </c>
      <c r="H55" s="96">
        <v>1951.9999999999998</v>
      </c>
      <c r="I55" s="98">
        <v>3548</v>
      </c>
      <c r="J55" s="86"/>
      <c r="K55" s="96">
        <v>252.78789999999998</v>
      </c>
      <c r="L55" s="97">
        <v>7.3102094730038522E-6</v>
      </c>
      <c r="M55" s="97">
        <v>6.2460064923639267E-3</v>
      </c>
      <c r="N55" s="97">
        <f>K55/'סכום נכסי הקרן'!$C$42</f>
        <v>2.7555454145177026E-3</v>
      </c>
    </row>
    <row r="56" spans="2:14" s="139" customFormat="1">
      <c r="B56" s="89" t="s">
        <v>972</v>
      </c>
      <c r="C56" s="86" t="s">
        <v>973</v>
      </c>
      <c r="D56" s="99" t="s">
        <v>128</v>
      </c>
      <c r="E56" s="99"/>
      <c r="F56" s="99" t="s">
        <v>908</v>
      </c>
      <c r="G56" s="99" t="s">
        <v>168</v>
      </c>
      <c r="H56" s="96">
        <v>2519.9999999999995</v>
      </c>
      <c r="I56" s="98">
        <v>7018</v>
      </c>
      <c r="J56" s="86"/>
      <c r="K56" s="96">
        <v>645.51563999999985</v>
      </c>
      <c r="L56" s="97">
        <v>6.4046863598403377E-5</v>
      </c>
      <c r="M56" s="97">
        <v>1.5949714675277001E-2</v>
      </c>
      <c r="N56" s="97">
        <f>K56/'סכום נכסי הקרן'!$C$42</f>
        <v>7.036522166612642E-3</v>
      </c>
    </row>
    <row r="57" spans="2:14" s="139" customFormat="1">
      <c r="B57" s="89" t="s">
        <v>974</v>
      </c>
      <c r="C57" s="86" t="s">
        <v>975</v>
      </c>
      <c r="D57" s="99" t="s">
        <v>852</v>
      </c>
      <c r="E57" s="99"/>
      <c r="F57" s="99" t="s">
        <v>908</v>
      </c>
      <c r="G57" s="99" t="s">
        <v>168</v>
      </c>
      <c r="H57" s="96">
        <v>3657.9999999999995</v>
      </c>
      <c r="I57" s="98">
        <v>3329</v>
      </c>
      <c r="J57" s="86"/>
      <c r="K57" s="96">
        <v>444.4780899999999</v>
      </c>
      <c r="L57" s="97">
        <v>3.6800778172474558E-5</v>
      </c>
      <c r="M57" s="97">
        <v>1.0982381023195799E-2</v>
      </c>
      <c r="N57" s="97">
        <f>K57/'סכום נכסי הקרן'!$C$42</f>
        <v>4.8450877702338069E-3</v>
      </c>
    </row>
    <row r="58" spans="2:14" s="139" customFormat="1">
      <c r="B58" s="89" t="s">
        <v>976</v>
      </c>
      <c r="C58" s="86" t="s">
        <v>977</v>
      </c>
      <c r="D58" s="99" t="s">
        <v>852</v>
      </c>
      <c r="E58" s="99"/>
      <c r="F58" s="99" t="s">
        <v>908</v>
      </c>
      <c r="G58" s="99" t="s">
        <v>168</v>
      </c>
      <c r="H58" s="96">
        <v>9381.9999999999982</v>
      </c>
      <c r="I58" s="98">
        <v>7810</v>
      </c>
      <c r="J58" s="86"/>
      <c r="K58" s="96">
        <v>2674.4798299999998</v>
      </c>
      <c r="L58" s="97">
        <v>3.4936293025458023E-5</v>
      </c>
      <c r="M58" s="97">
        <v>6.6082349597731418E-2</v>
      </c>
      <c r="N58" s="97">
        <f>K58/'סכום נכסי הקרן'!$C$42</f>
        <v>2.9153494418746248E-2</v>
      </c>
    </row>
    <row r="59" spans="2:14" s="139" customFormat="1">
      <c r="B59" s="142"/>
      <c r="C59" s="142"/>
    </row>
    <row r="60" spans="2:14" s="139" customFormat="1">
      <c r="B60" s="142"/>
      <c r="C60" s="142"/>
    </row>
    <row r="61" spans="2:14" s="139" customFormat="1">
      <c r="B61" s="142"/>
      <c r="C61" s="142"/>
    </row>
    <row r="62" spans="2:14" s="139" customFormat="1">
      <c r="B62" s="143" t="s">
        <v>254</v>
      </c>
      <c r="C62" s="142"/>
    </row>
    <row r="63" spans="2:14" s="139" customFormat="1">
      <c r="B63" s="143" t="s">
        <v>116</v>
      </c>
      <c r="C63" s="142"/>
    </row>
    <row r="64" spans="2:14" s="139" customFormat="1">
      <c r="B64" s="143" t="s">
        <v>237</v>
      </c>
      <c r="C64" s="142"/>
    </row>
    <row r="65" spans="2:3" s="139" customFormat="1">
      <c r="B65" s="143" t="s">
        <v>245</v>
      </c>
      <c r="C65" s="142"/>
    </row>
    <row r="66" spans="2:3" s="139" customFormat="1">
      <c r="B66" s="143" t="s">
        <v>252</v>
      </c>
      <c r="C66" s="142"/>
    </row>
    <row r="67" spans="2:3" s="139" customFormat="1">
      <c r="B67" s="142"/>
      <c r="C67" s="142"/>
    </row>
    <row r="68" spans="2:3" s="139" customFormat="1">
      <c r="B68" s="142"/>
      <c r="C68" s="142"/>
    </row>
    <row r="69" spans="2:3" s="139" customFormat="1">
      <c r="B69" s="142"/>
      <c r="C69" s="142"/>
    </row>
    <row r="70" spans="2:3" s="139" customFormat="1">
      <c r="B70" s="142"/>
      <c r="C70" s="142"/>
    </row>
    <row r="71" spans="2:3" s="139" customFormat="1">
      <c r="B71" s="142"/>
      <c r="C71" s="142"/>
    </row>
    <row r="72" spans="2:3" s="139" customFormat="1">
      <c r="B72" s="142"/>
      <c r="C72" s="142"/>
    </row>
    <row r="73" spans="2:3" s="139" customFormat="1">
      <c r="B73" s="142"/>
      <c r="C73" s="142"/>
    </row>
    <row r="74" spans="2:3" s="139" customFormat="1">
      <c r="B74" s="142"/>
      <c r="C74" s="142"/>
    </row>
    <row r="75" spans="2:3" s="139" customFormat="1">
      <c r="B75" s="142"/>
      <c r="C75" s="142"/>
    </row>
    <row r="76" spans="2:3" s="139" customFormat="1">
      <c r="B76" s="142"/>
      <c r="C76" s="142"/>
    </row>
    <row r="77" spans="2:3" s="139" customFormat="1">
      <c r="B77" s="142"/>
      <c r="C77" s="142"/>
    </row>
    <row r="78" spans="2:3" s="139" customFormat="1">
      <c r="B78" s="142"/>
      <c r="C78" s="142"/>
    </row>
    <row r="79" spans="2:3" s="139" customFormat="1">
      <c r="B79" s="142"/>
      <c r="C79" s="142"/>
    </row>
    <row r="80" spans="2:3" s="139" customFormat="1">
      <c r="B80" s="142"/>
      <c r="C80" s="142"/>
    </row>
    <row r="81" spans="2:3" s="139" customFormat="1">
      <c r="B81" s="142"/>
      <c r="C81" s="142"/>
    </row>
    <row r="82" spans="2:3" s="139" customFormat="1">
      <c r="B82" s="142"/>
      <c r="C82" s="142"/>
    </row>
    <row r="83" spans="2:3" s="139" customFormat="1">
      <c r="B83" s="142"/>
      <c r="C83" s="142"/>
    </row>
    <row r="84" spans="2:3" s="139" customFormat="1">
      <c r="B84" s="142"/>
      <c r="C84" s="142"/>
    </row>
    <row r="85" spans="2:3" s="139" customFormat="1">
      <c r="B85" s="142"/>
      <c r="C85" s="142"/>
    </row>
    <row r="86" spans="2:3" s="139" customFormat="1">
      <c r="B86" s="142"/>
      <c r="C86" s="142"/>
    </row>
    <row r="87" spans="2:3" s="139" customFormat="1">
      <c r="B87" s="142"/>
      <c r="C87" s="142"/>
    </row>
    <row r="88" spans="2:3" s="139" customFormat="1">
      <c r="B88" s="142"/>
      <c r="C88" s="142"/>
    </row>
    <row r="89" spans="2:3" s="139" customFormat="1">
      <c r="B89" s="142"/>
      <c r="C89" s="142"/>
    </row>
    <row r="90" spans="2:3" s="139" customFormat="1">
      <c r="B90" s="142"/>
      <c r="C90" s="142"/>
    </row>
    <row r="91" spans="2:3" s="139" customFormat="1">
      <c r="B91" s="142"/>
      <c r="C91" s="142"/>
    </row>
    <row r="92" spans="2:3" s="139" customFormat="1">
      <c r="B92" s="142"/>
      <c r="C92" s="142"/>
    </row>
    <row r="93" spans="2:3" s="139" customFormat="1">
      <c r="B93" s="142"/>
      <c r="C93" s="142"/>
    </row>
    <row r="94" spans="2:3" s="139" customFormat="1">
      <c r="B94" s="142"/>
      <c r="C94" s="142"/>
    </row>
    <row r="95" spans="2:3" s="139" customFormat="1">
      <c r="B95" s="142"/>
      <c r="C95" s="142"/>
    </row>
    <row r="96" spans="2:3" s="139" customFormat="1">
      <c r="B96" s="142"/>
      <c r="C96" s="142"/>
    </row>
    <row r="97" spans="2:3" s="139" customFormat="1">
      <c r="B97" s="142"/>
      <c r="C97" s="142"/>
    </row>
    <row r="98" spans="2:3" s="139" customFormat="1">
      <c r="B98" s="142"/>
      <c r="C98" s="142"/>
    </row>
    <row r="99" spans="2:3" s="139" customFormat="1">
      <c r="B99" s="142"/>
      <c r="C99" s="142"/>
    </row>
    <row r="100" spans="2:3" s="139" customFormat="1">
      <c r="B100" s="142"/>
      <c r="C100" s="142"/>
    </row>
    <row r="101" spans="2:3" s="139" customFormat="1">
      <c r="B101" s="142"/>
      <c r="C101" s="142"/>
    </row>
    <row r="102" spans="2:3" s="139" customFormat="1">
      <c r="B102" s="142"/>
      <c r="C102" s="142"/>
    </row>
    <row r="103" spans="2:3" s="139" customFormat="1">
      <c r="B103" s="142"/>
      <c r="C103" s="142"/>
    </row>
    <row r="104" spans="2:3" s="139" customFormat="1">
      <c r="B104" s="142"/>
      <c r="C104" s="142"/>
    </row>
    <row r="105" spans="2:3" s="139" customFormat="1">
      <c r="B105" s="142"/>
      <c r="C105" s="142"/>
    </row>
    <row r="106" spans="2:3" s="139" customFormat="1">
      <c r="B106" s="142"/>
      <c r="C106" s="142"/>
    </row>
    <row r="107" spans="2:3" s="139" customFormat="1">
      <c r="B107" s="142"/>
      <c r="C107" s="142"/>
    </row>
    <row r="108" spans="2:3" s="139" customFormat="1">
      <c r="B108" s="142"/>
      <c r="C108" s="142"/>
    </row>
    <row r="109" spans="2:3" s="139" customFormat="1">
      <c r="B109" s="142"/>
      <c r="C109" s="142"/>
    </row>
    <row r="110" spans="2:3" s="139" customFormat="1">
      <c r="B110" s="142"/>
      <c r="C110" s="142"/>
    </row>
    <row r="111" spans="2:3" s="139" customFormat="1">
      <c r="B111" s="142"/>
      <c r="C111" s="142"/>
    </row>
    <row r="112" spans="2:3" s="139" customFormat="1">
      <c r="B112" s="142"/>
      <c r="C112" s="142"/>
    </row>
    <row r="113" spans="2:3" s="139" customFormat="1">
      <c r="B113" s="142"/>
      <c r="C113" s="142"/>
    </row>
    <row r="114" spans="2:3" s="139" customFormat="1">
      <c r="B114" s="142"/>
      <c r="C114" s="142"/>
    </row>
    <row r="115" spans="2:3" s="139" customFormat="1">
      <c r="B115" s="142"/>
      <c r="C115" s="142"/>
    </row>
    <row r="116" spans="2:3" s="139" customFormat="1">
      <c r="B116" s="142"/>
      <c r="C116" s="142"/>
    </row>
    <row r="117" spans="2:3" s="139" customFormat="1">
      <c r="B117" s="142"/>
      <c r="C117" s="142"/>
    </row>
    <row r="118" spans="2:3" s="139" customFormat="1">
      <c r="B118" s="142"/>
      <c r="C118" s="142"/>
    </row>
    <row r="119" spans="2:3" s="139" customFormat="1">
      <c r="B119" s="142"/>
      <c r="C119" s="142"/>
    </row>
    <row r="120" spans="2:3" s="139" customFormat="1">
      <c r="B120" s="142"/>
      <c r="C120" s="142"/>
    </row>
    <row r="121" spans="2:3" s="139" customFormat="1">
      <c r="B121" s="142"/>
      <c r="C121" s="142"/>
    </row>
    <row r="122" spans="2:3" s="139" customFormat="1">
      <c r="B122" s="142"/>
      <c r="C122" s="142"/>
    </row>
    <row r="123" spans="2:3" s="139" customFormat="1">
      <c r="B123" s="142"/>
      <c r="C123" s="142"/>
    </row>
    <row r="124" spans="2:3" s="139" customFormat="1">
      <c r="B124" s="142"/>
      <c r="C124" s="142"/>
    </row>
    <row r="125" spans="2:3" s="139" customFormat="1">
      <c r="B125" s="142"/>
      <c r="C125" s="142"/>
    </row>
    <row r="126" spans="2:3" s="139" customFormat="1">
      <c r="B126" s="142"/>
      <c r="C126" s="142"/>
    </row>
    <row r="127" spans="2:3" s="139" customFormat="1">
      <c r="B127" s="142"/>
      <c r="C127" s="142"/>
    </row>
    <row r="128" spans="2:3" s="139" customFormat="1">
      <c r="B128" s="142"/>
      <c r="C128" s="142"/>
    </row>
    <row r="129" spans="2:3" s="139" customFormat="1">
      <c r="B129" s="142"/>
      <c r="C129" s="142"/>
    </row>
    <row r="130" spans="2:3" s="139" customFormat="1">
      <c r="B130" s="142"/>
      <c r="C130" s="142"/>
    </row>
    <row r="131" spans="2:3" s="139" customFormat="1">
      <c r="B131" s="142"/>
      <c r="C131" s="142"/>
    </row>
    <row r="132" spans="2:3" s="139" customFormat="1">
      <c r="B132" s="142"/>
      <c r="C132" s="142"/>
    </row>
    <row r="133" spans="2:3" s="139" customFormat="1">
      <c r="B133" s="142"/>
      <c r="C133" s="142"/>
    </row>
    <row r="134" spans="2:3" s="139" customFormat="1">
      <c r="B134" s="142"/>
      <c r="C134" s="142"/>
    </row>
    <row r="135" spans="2:3" s="139" customFormat="1">
      <c r="B135" s="142"/>
      <c r="C135" s="142"/>
    </row>
    <row r="136" spans="2:3" s="139" customFormat="1">
      <c r="B136" s="142"/>
      <c r="C136" s="142"/>
    </row>
    <row r="137" spans="2:3" s="139" customFormat="1">
      <c r="B137" s="142"/>
      <c r="C137" s="142"/>
    </row>
    <row r="138" spans="2:3" s="139" customFormat="1">
      <c r="B138" s="142"/>
      <c r="C138" s="142"/>
    </row>
    <row r="139" spans="2:3" s="139" customFormat="1">
      <c r="B139" s="142"/>
      <c r="C139" s="142"/>
    </row>
    <row r="140" spans="2:3" s="139" customFormat="1">
      <c r="B140" s="142"/>
      <c r="C140" s="142"/>
    </row>
    <row r="141" spans="2:3" s="139" customFormat="1">
      <c r="B141" s="142"/>
      <c r="C141" s="142"/>
    </row>
    <row r="142" spans="2:3" s="139" customFormat="1">
      <c r="B142" s="142"/>
      <c r="C142" s="142"/>
    </row>
    <row r="143" spans="2:3" s="139" customFormat="1">
      <c r="B143" s="142"/>
      <c r="C143" s="142"/>
    </row>
    <row r="144" spans="2:3" s="139" customFormat="1">
      <c r="B144" s="142"/>
      <c r="C144" s="142"/>
    </row>
    <row r="145" spans="2:7" s="139" customFormat="1">
      <c r="B145" s="142"/>
      <c r="C145" s="142"/>
    </row>
    <row r="146" spans="2:7" s="139" customFormat="1">
      <c r="B146" s="142"/>
      <c r="C146" s="142"/>
    </row>
    <row r="147" spans="2:7" s="139" customFormat="1">
      <c r="B147" s="142"/>
      <c r="C147" s="142"/>
    </row>
    <row r="148" spans="2:7" s="139" customFormat="1">
      <c r="B148" s="142"/>
      <c r="C148" s="142"/>
    </row>
    <row r="149" spans="2:7">
      <c r="D149" s="1"/>
      <c r="E149" s="1"/>
      <c r="F149" s="1"/>
      <c r="G149" s="1"/>
    </row>
    <row r="150" spans="2:7">
      <c r="D150" s="1"/>
      <c r="E150" s="1"/>
      <c r="F150" s="1"/>
      <c r="G150" s="1"/>
    </row>
    <row r="151" spans="2:7">
      <c r="D151" s="1"/>
      <c r="E151" s="1"/>
      <c r="F151" s="1"/>
      <c r="G151" s="1"/>
    </row>
    <row r="152" spans="2:7">
      <c r="D152" s="1"/>
      <c r="E152" s="1"/>
      <c r="F152" s="1"/>
      <c r="G152" s="1"/>
    </row>
    <row r="153" spans="2:7">
      <c r="D153" s="1"/>
      <c r="E153" s="1"/>
      <c r="F153" s="1"/>
      <c r="G153" s="1"/>
    </row>
    <row r="154" spans="2:7">
      <c r="D154" s="1"/>
      <c r="E154" s="1"/>
      <c r="F154" s="1"/>
      <c r="G154" s="1"/>
    </row>
    <row r="155" spans="2:7">
      <c r="D155" s="1"/>
      <c r="E155" s="1"/>
      <c r="F155" s="1"/>
      <c r="G155" s="1"/>
    </row>
    <row r="156" spans="2:7">
      <c r="D156" s="1"/>
      <c r="E156" s="1"/>
      <c r="F156" s="1"/>
      <c r="G156" s="1"/>
    </row>
    <row r="157" spans="2:7">
      <c r="D157" s="1"/>
      <c r="E157" s="1"/>
      <c r="F157" s="1"/>
      <c r="G157" s="1"/>
    </row>
    <row r="158" spans="2:7">
      <c r="D158" s="1"/>
      <c r="E158" s="1"/>
      <c r="F158" s="1"/>
      <c r="G158" s="1"/>
    </row>
    <row r="159" spans="2:7">
      <c r="D159" s="1"/>
      <c r="E159" s="1"/>
      <c r="F159" s="1"/>
      <c r="G159" s="1"/>
    </row>
    <row r="160" spans="2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C49:AC1048576 AD1:XFD1048576 AC1:AC43 B45:B61 B63:B1048576 D1:I1048576 K1:A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184</v>
      </c>
      <c r="C1" s="80" t="s" vm="1">
        <v>255</v>
      </c>
    </row>
    <row r="2" spans="2:65">
      <c r="B2" s="58" t="s">
        <v>183</v>
      </c>
      <c r="C2" s="80" t="s">
        <v>256</v>
      </c>
    </row>
    <row r="3" spans="2:65">
      <c r="B3" s="58" t="s">
        <v>185</v>
      </c>
      <c r="C3" s="80" t="s">
        <v>257</v>
      </c>
    </row>
    <row r="4" spans="2:65">
      <c r="B4" s="58" t="s">
        <v>186</v>
      </c>
      <c r="C4" s="80">
        <v>9453</v>
      </c>
    </row>
    <row r="6" spans="2:65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5" ht="26.25" customHeight="1">
      <c r="B7" s="160" t="s">
        <v>94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M7" s="3"/>
    </row>
    <row r="8" spans="2:65" s="3" customFormat="1" ht="78.75">
      <c r="B8" s="23" t="s">
        <v>119</v>
      </c>
      <c r="C8" s="31" t="s">
        <v>45</v>
      </c>
      <c r="D8" s="31" t="s">
        <v>124</v>
      </c>
      <c r="E8" s="31" t="s">
        <v>121</v>
      </c>
      <c r="F8" s="31" t="s">
        <v>64</v>
      </c>
      <c r="G8" s="31" t="s">
        <v>15</v>
      </c>
      <c r="H8" s="31" t="s">
        <v>65</v>
      </c>
      <c r="I8" s="31" t="s">
        <v>104</v>
      </c>
      <c r="J8" s="31" t="s">
        <v>239</v>
      </c>
      <c r="K8" s="31" t="s">
        <v>238</v>
      </c>
      <c r="L8" s="31" t="s">
        <v>61</v>
      </c>
      <c r="M8" s="31" t="s">
        <v>58</v>
      </c>
      <c r="N8" s="31" t="s">
        <v>187</v>
      </c>
      <c r="O8" s="21" t="s">
        <v>189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246</v>
      </c>
      <c r="K9" s="33"/>
      <c r="L9" s="33" t="s">
        <v>242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6" t="s">
        <v>32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1719.6805999999997</v>
      </c>
      <c r="M11" s="84"/>
      <c r="N11" s="94">
        <v>1</v>
      </c>
      <c r="O11" s="94">
        <f>L11/'סכום נכסי הקרן'!$C$42</f>
        <v>1.8745588660553179E-2</v>
      </c>
      <c r="P11" s="140"/>
      <c r="BG11" s="102"/>
      <c r="BH11" s="3"/>
      <c r="BI11" s="102"/>
      <c r="BM11" s="102"/>
    </row>
    <row r="12" spans="2:65" s="4" customFormat="1" ht="18" customHeight="1">
      <c r="B12" s="83" t="s">
        <v>235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1719.6805999999997</v>
      </c>
      <c r="M12" s="84"/>
      <c r="N12" s="94">
        <v>1</v>
      </c>
      <c r="O12" s="94">
        <f>L12/'סכום נכסי הקרן'!$C$42</f>
        <v>1.8745588660553179E-2</v>
      </c>
      <c r="P12" s="140"/>
      <c r="BG12" s="102"/>
      <c r="BH12" s="3"/>
      <c r="BI12" s="102"/>
      <c r="BM12" s="102"/>
    </row>
    <row r="13" spans="2:65">
      <c r="B13" s="104" t="s">
        <v>51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1719.6805999999997</v>
      </c>
      <c r="M13" s="84"/>
      <c r="N13" s="94">
        <v>1</v>
      </c>
      <c r="O13" s="94">
        <f>L13/'סכום נכסי הקרן'!$C$42</f>
        <v>1.8745588660553179E-2</v>
      </c>
      <c r="P13" s="139"/>
      <c r="BH13" s="3"/>
    </row>
    <row r="14" spans="2:65" ht="20.25">
      <c r="B14" s="89" t="s">
        <v>978</v>
      </c>
      <c r="C14" s="86" t="s">
        <v>979</v>
      </c>
      <c r="D14" s="99" t="s">
        <v>28</v>
      </c>
      <c r="E14" s="99"/>
      <c r="F14" s="99" t="s">
        <v>908</v>
      </c>
      <c r="G14" s="86" t="s">
        <v>980</v>
      </c>
      <c r="H14" s="86" t="s">
        <v>981</v>
      </c>
      <c r="I14" s="99" t="s">
        <v>168</v>
      </c>
      <c r="J14" s="96">
        <v>1946.9799999999998</v>
      </c>
      <c r="K14" s="98">
        <v>10826</v>
      </c>
      <c r="L14" s="96">
        <v>769.34718000000009</v>
      </c>
      <c r="M14" s="97">
        <v>3.0109216137077399E-4</v>
      </c>
      <c r="N14" s="97">
        <v>0.44737794913776446</v>
      </c>
      <c r="O14" s="97">
        <f>L14/'סכום נכסי הקרן'!$C$42</f>
        <v>8.386363010338415E-3</v>
      </c>
      <c r="P14" s="139"/>
      <c r="BH14" s="4"/>
    </row>
    <row r="15" spans="2:65">
      <c r="B15" s="89" t="s">
        <v>982</v>
      </c>
      <c r="C15" s="86" t="s">
        <v>983</v>
      </c>
      <c r="D15" s="99" t="s">
        <v>28</v>
      </c>
      <c r="E15" s="99"/>
      <c r="F15" s="99" t="s">
        <v>908</v>
      </c>
      <c r="G15" s="86" t="s">
        <v>984</v>
      </c>
      <c r="H15" s="86" t="s">
        <v>981</v>
      </c>
      <c r="I15" s="99" t="s">
        <v>168</v>
      </c>
      <c r="J15" s="96">
        <v>884.99999999999989</v>
      </c>
      <c r="K15" s="98">
        <v>29419.81</v>
      </c>
      <c r="L15" s="96">
        <v>950.33341999999982</v>
      </c>
      <c r="M15" s="97">
        <v>6.3625774057349306E-5</v>
      </c>
      <c r="N15" s="97">
        <v>0.5526220508622357</v>
      </c>
      <c r="O15" s="97">
        <f>L15/'סכום נכסי הקרן'!$C$42</f>
        <v>1.0359225650214769E-2</v>
      </c>
      <c r="P15" s="139"/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  <c r="P16" s="139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39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6">
      <c r="B19" s="101" t="s">
        <v>254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6">
      <c r="B20" s="101" t="s">
        <v>116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6">
      <c r="B21" s="101" t="s">
        <v>237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6">
      <c r="B22" s="101" t="s">
        <v>245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A9E4D59-D821-40F4-98C2-FE16845DE6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