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להשקעה'!$B$6:$D$10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סל'!$B$6:$N$37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L13" i="62" l="1"/>
  <c r="L43" i="62"/>
  <c r="S51" i="61" l="1"/>
  <c r="O51" i="61"/>
  <c r="S49" i="61"/>
  <c r="O49" i="61"/>
  <c r="S33" i="61"/>
  <c r="S32" i="61"/>
  <c r="O33" i="61"/>
  <c r="O32" i="61"/>
  <c r="Q13" i="61"/>
  <c r="Q12" i="61" s="1"/>
  <c r="Q11" i="61" s="1"/>
  <c r="O35" i="61"/>
  <c r="T94" i="61"/>
  <c r="T93" i="61"/>
  <c r="T92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C11" i="84"/>
  <c r="C10" i="84"/>
  <c r="C43" i="88" s="1"/>
  <c r="L94" i="62"/>
  <c r="L108" i="62"/>
  <c r="L93" i="62" s="1"/>
  <c r="N93" i="62" s="1"/>
  <c r="N112" i="62"/>
  <c r="N110" i="62"/>
  <c r="N109" i="62"/>
  <c r="N106" i="62"/>
  <c r="N105" i="62"/>
  <c r="N104" i="62"/>
  <c r="N103" i="62"/>
  <c r="N111" i="62"/>
  <c r="N102" i="62"/>
  <c r="N101" i="62"/>
  <c r="N100" i="62"/>
  <c r="N99" i="62"/>
  <c r="N98" i="62"/>
  <c r="N97" i="62"/>
  <c r="N96" i="62"/>
  <c r="N95" i="62"/>
  <c r="N94" i="62"/>
  <c r="N91" i="62"/>
  <c r="N90" i="62"/>
  <c r="N89" i="62"/>
  <c r="N88" i="62"/>
  <c r="N87" i="62"/>
  <c r="N86" i="62"/>
  <c r="N85" i="62"/>
  <c r="N84" i="62"/>
  <c r="N83" i="62"/>
  <c r="N82" i="62"/>
  <c r="N81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1" i="62"/>
  <c r="N40" i="62"/>
  <c r="N39" i="62"/>
  <c r="N38" i="62"/>
  <c r="N72" i="62"/>
  <c r="N37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M37" i="63"/>
  <c r="M36" i="63"/>
  <c r="M35" i="63"/>
  <c r="M34" i="63"/>
  <c r="M33" i="63"/>
  <c r="M32" i="63"/>
  <c r="M31" i="63"/>
  <c r="M30" i="63"/>
  <c r="M29" i="63"/>
  <c r="M28" i="63"/>
  <c r="M27" i="63"/>
  <c r="M26" i="63"/>
  <c r="M24" i="63"/>
  <c r="M23" i="63"/>
  <c r="M22" i="63"/>
  <c r="M21" i="63"/>
  <c r="M20" i="63"/>
  <c r="M19" i="63"/>
  <c r="M18" i="63"/>
  <c r="M17" i="63"/>
  <c r="M16" i="63"/>
  <c r="M14" i="63"/>
  <c r="M13" i="63"/>
  <c r="M12" i="63"/>
  <c r="M11" i="63"/>
  <c r="O20" i="69"/>
  <c r="O19" i="69"/>
  <c r="O18" i="69"/>
  <c r="O17" i="69"/>
  <c r="O16" i="69"/>
  <c r="O15" i="69"/>
  <c r="O14" i="69"/>
  <c r="O13" i="69"/>
  <c r="O12" i="69"/>
  <c r="O11" i="69"/>
  <c r="R17" i="71"/>
  <c r="R16" i="71"/>
  <c r="R14" i="71"/>
  <c r="R13" i="71"/>
  <c r="R12" i="71"/>
  <c r="R11" i="71"/>
  <c r="J26" i="76"/>
  <c r="J25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O12" i="78"/>
  <c r="O11" i="78"/>
  <c r="O10" i="78" s="1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C31" i="88"/>
  <c r="C26" i="88"/>
  <c r="C24" i="88"/>
  <c r="C23" i="88" s="1"/>
  <c r="C17" i="88"/>
  <c r="C16" i="88"/>
  <c r="C15" i="88"/>
  <c r="C13" i="88"/>
  <c r="C11" i="88"/>
  <c r="P12" i="78" l="1"/>
  <c r="P10" i="78"/>
  <c r="C33" i="88"/>
  <c r="N108" i="62"/>
  <c r="P14" i="78"/>
  <c r="P11" i="78"/>
  <c r="P13" i="78"/>
  <c r="C12" i="88"/>
  <c r="C10" i="8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2" i="88" s="1"/>
  <c r="U92" i="61" l="1"/>
  <c r="U87" i="61"/>
  <c r="U83" i="61"/>
  <c r="U79" i="61"/>
  <c r="U75" i="61"/>
  <c r="U71" i="61"/>
  <c r="U67" i="61"/>
  <c r="U63" i="61"/>
  <c r="U59" i="61"/>
  <c r="U54" i="61"/>
  <c r="U50" i="61"/>
  <c r="U46" i="61"/>
  <c r="U42" i="61"/>
  <c r="U38" i="61"/>
  <c r="U34" i="61"/>
  <c r="U30" i="61"/>
  <c r="U26" i="61"/>
  <c r="U22" i="61"/>
  <c r="U18" i="61"/>
  <c r="U14" i="61"/>
  <c r="U89" i="61"/>
  <c r="U81" i="61"/>
  <c r="U77" i="61"/>
  <c r="U69" i="61"/>
  <c r="U56" i="61"/>
  <c r="U48" i="61"/>
  <c r="U40" i="61"/>
  <c r="U28" i="61"/>
  <c r="U20" i="61"/>
  <c r="U12" i="61"/>
  <c r="U93" i="61"/>
  <c r="U80" i="61"/>
  <c r="U76" i="61"/>
  <c r="U68" i="61"/>
  <c r="U60" i="61"/>
  <c r="U51" i="61"/>
  <c r="U39" i="61"/>
  <c r="U31" i="61"/>
  <c r="U23" i="61"/>
  <c r="U15" i="61"/>
  <c r="U90" i="61"/>
  <c r="U86" i="61"/>
  <c r="U82" i="61"/>
  <c r="U78" i="61"/>
  <c r="U74" i="61"/>
  <c r="U70" i="61"/>
  <c r="U66" i="61"/>
  <c r="U62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U94" i="61"/>
  <c r="U85" i="61"/>
  <c r="U73" i="61"/>
  <c r="U65" i="61"/>
  <c r="U61" i="61"/>
  <c r="U52" i="61"/>
  <c r="U44" i="61"/>
  <c r="U36" i="61"/>
  <c r="U32" i="61"/>
  <c r="U24" i="61"/>
  <c r="U16" i="61"/>
  <c r="U88" i="61"/>
  <c r="U84" i="61"/>
  <c r="U72" i="61"/>
  <c r="U64" i="61"/>
  <c r="U55" i="61"/>
  <c r="U47" i="61"/>
  <c r="U43" i="61"/>
  <c r="U35" i="61"/>
  <c r="U27" i="61"/>
  <c r="U19" i="61"/>
  <c r="U11" i="61"/>
  <c r="O109" i="62"/>
  <c r="O104" i="62"/>
  <c r="O101" i="62"/>
  <c r="O97" i="62"/>
  <c r="O93" i="62"/>
  <c r="O88" i="62"/>
  <c r="O84" i="62"/>
  <c r="O79" i="62"/>
  <c r="O75" i="62"/>
  <c r="O70" i="62"/>
  <c r="O65" i="62"/>
  <c r="O61" i="62"/>
  <c r="O57" i="62"/>
  <c r="O53" i="62"/>
  <c r="O49" i="62"/>
  <c r="O45" i="62"/>
  <c r="O40" i="62"/>
  <c r="O37" i="62"/>
  <c r="O34" i="62"/>
  <c r="O30" i="62"/>
  <c r="O26" i="62"/>
  <c r="O22" i="62"/>
  <c r="O18" i="62"/>
  <c r="O14" i="62"/>
  <c r="N34" i="63"/>
  <c r="N30" i="63"/>
  <c r="N26" i="63"/>
  <c r="N21" i="63"/>
  <c r="N17" i="63"/>
  <c r="N12" i="63"/>
  <c r="O110" i="62"/>
  <c r="O102" i="62"/>
  <c r="O89" i="62"/>
  <c r="O76" i="62"/>
  <c r="O66" i="62"/>
  <c r="O54" i="62"/>
  <c r="O41" i="62"/>
  <c r="O31" i="62"/>
  <c r="O19" i="62"/>
  <c r="N35" i="63"/>
  <c r="N22" i="63"/>
  <c r="O108" i="62"/>
  <c r="O103" i="62"/>
  <c r="O100" i="62"/>
  <c r="O96" i="62"/>
  <c r="O91" i="62"/>
  <c r="O87" i="62"/>
  <c r="O83" i="62"/>
  <c r="O78" i="62"/>
  <c r="O74" i="62"/>
  <c r="O68" i="62"/>
  <c r="O64" i="62"/>
  <c r="O60" i="62"/>
  <c r="O56" i="62"/>
  <c r="O52" i="62"/>
  <c r="O48" i="62"/>
  <c r="O44" i="62"/>
  <c r="O39" i="62"/>
  <c r="O36" i="62"/>
  <c r="O33" i="62"/>
  <c r="O29" i="62"/>
  <c r="O25" i="62"/>
  <c r="O21" i="62"/>
  <c r="O17" i="62"/>
  <c r="O13" i="62"/>
  <c r="N37" i="63"/>
  <c r="N33" i="63"/>
  <c r="N29" i="63"/>
  <c r="N24" i="63"/>
  <c r="N20" i="63"/>
  <c r="N16" i="63"/>
  <c r="N11" i="63"/>
  <c r="O94" i="62"/>
  <c r="O81" i="62"/>
  <c r="O58" i="62"/>
  <c r="O50" i="62"/>
  <c r="O72" i="62"/>
  <c r="O27" i="62"/>
  <c r="O15" i="62"/>
  <c r="N31" i="63"/>
  <c r="N18" i="63"/>
  <c r="O112" i="62"/>
  <c r="O106" i="62"/>
  <c r="O111" i="62"/>
  <c r="O99" i="62"/>
  <c r="O95" i="62"/>
  <c r="O90" i="62"/>
  <c r="O86" i="62"/>
  <c r="O82" i="62"/>
  <c r="O77" i="62"/>
  <c r="O73" i="62"/>
  <c r="O67" i="62"/>
  <c r="O63" i="62"/>
  <c r="O59" i="62"/>
  <c r="O55" i="62"/>
  <c r="O51" i="62"/>
  <c r="O47" i="62"/>
  <c r="O43" i="62"/>
  <c r="O38" i="62"/>
  <c r="O35" i="62"/>
  <c r="O32" i="62"/>
  <c r="O28" i="62"/>
  <c r="O24" i="62"/>
  <c r="O20" i="62"/>
  <c r="O16" i="62"/>
  <c r="O12" i="62"/>
  <c r="N36" i="63"/>
  <c r="N32" i="63"/>
  <c r="N28" i="63"/>
  <c r="N23" i="63"/>
  <c r="N19" i="63"/>
  <c r="N14" i="63"/>
  <c r="O105" i="62"/>
  <c r="O98" i="62"/>
  <c r="O85" i="62"/>
  <c r="O71" i="62"/>
  <c r="O62" i="62"/>
  <c r="O46" i="62"/>
  <c r="O69" i="62"/>
  <c r="O23" i="62"/>
  <c r="O11" i="62"/>
  <c r="N27" i="63"/>
  <c r="N13" i="63"/>
  <c r="P18" i="69"/>
  <c r="P14" i="69"/>
  <c r="S14" i="71"/>
  <c r="K25" i="76"/>
  <c r="K20" i="76"/>
  <c r="K16" i="76"/>
  <c r="K12" i="76"/>
  <c r="S11" i="71"/>
  <c r="K13" i="76"/>
  <c r="P17" i="69"/>
  <c r="P13" i="69"/>
  <c r="S13" i="71"/>
  <c r="K23" i="76"/>
  <c r="K19" i="76"/>
  <c r="K15" i="76"/>
  <c r="K11" i="76"/>
  <c r="K21" i="76"/>
  <c r="P20" i="69"/>
  <c r="P16" i="69"/>
  <c r="P12" i="69"/>
  <c r="S17" i="71"/>
  <c r="S12" i="71"/>
  <c r="K22" i="76"/>
  <c r="K18" i="76"/>
  <c r="K14" i="76"/>
  <c r="P19" i="69"/>
  <c r="P15" i="69"/>
  <c r="P11" i="69"/>
  <c r="S16" i="71"/>
  <c r="K26" i="76"/>
  <c r="K17" i="76"/>
  <c r="Q12" i="78"/>
  <c r="R40" i="59"/>
  <c r="R36" i="59"/>
  <c r="R32" i="59"/>
  <c r="R28" i="59"/>
  <c r="R23" i="59"/>
  <c r="R19" i="59"/>
  <c r="R15" i="59"/>
  <c r="R11" i="59"/>
  <c r="R34" i="59"/>
  <c r="R17" i="59"/>
  <c r="Q11" i="78"/>
  <c r="R39" i="59"/>
  <c r="R35" i="59"/>
  <c r="R31" i="59"/>
  <c r="R27" i="59"/>
  <c r="R22" i="59"/>
  <c r="R18" i="59"/>
  <c r="R14" i="59"/>
  <c r="R30" i="59"/>
  <c r="R21" i="59"/>
  <c r="Q14" i="78"/>
  <c r="Q10" i="78"/>
  <c r="R42" i="59"/>
  <c r="R38" i="59"/>
  <c r="R25" i="59"/>
  <c r="R13" i="59"/>
  <c r="Q13" i="78"/>
  <c r="R41" i="59"/>
  <c r="R37" i="59"/>
  <c r="R33" i="59"/>
  <c r="R29" i="59"/>
  <c r="R24" i="59"/>
  <c r="R20" i="59"/>
  <c r="R16" i="59"/>
  <c r="R12" i="59"/>
  <c r="D42" i="88"/>
  <c r="D26" i="88"/>
  <c r="D15" i="88"/>
  <c r="D38" i="88"/>
  <c r="D24" i="88"/>
  <c r="D33" i="88"/>
  <c r="D17" i="88"/>
  <c r="D31" i="88"/>
  <c r="D16" i="88"/>
  <c r="D11" i="88"/>
  <c r="D23" i="88"/>
  <c r="D1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80930]}"/>
    <s v="{[Medida].[Medida].&amp;[2]}"/>
    <s v="{[Keren].[Keren].[All]}"/>
    <s v="{[Cheshbon KM].[Hie Peilut].[Peilut 7].&amp;[Kod_Peilut_L7_1040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3" si="29">
        <n x="1" s="1"/>
        <n x="27"/>
        <n x="28"/>
      </t>
    </mdx>
    <mdx n="0" f="v">
      <t c="3" si="29">
        <n x="1" s="1"/>
        <n x="30"/>
        <n x="28"/>
      </t>
    </mdx>
    <mdx n="0" f="v">
      <t c="3" si="29">
        <n x="1" s="1"/>
        <n x="31"/>
        <n x="28"/>
      </t>
    </mdx>
    <mdx n="0" f="v">
      <t c="3" si="29">
        <n x="1" s="1"/>
        <n x="32"/>
        <n x="28"/>
      </t>
    </mdx>
    <mdx n="0" f="v">
      <t c="3" si="29">
        <n x="1" s="1"/>
        <n x="33"/>
        <n x="28"/>
      </t>
    </mdx>
    <mdx n="0" f="v">
      <t c="3" si="29">
        <n x="1" s="1"/>
        <n x="34"/>
        <n x="28"/>
      </t>
    </mdx>
    <mdx n="0" f="v">
      <t c="3" si="29">
        <n x="1" s="1"/>
        <n x="35"/>
        <n x="28"/>
      </t>
    </mdx>
    <mdx n="0" f="v">
      <t c="3" si="29">
        <n x="1" s="1"/>
        <n x="36"/>
        <n x="28"/>
      </t>
    </mdx>
    <mdx n="0" f="v">
      <t c="3" si="29">
        <n x="1" s="1"/>
        <n x="37"/>
        <n x="28"/>
      </t>
    </mdx>
    <mdx n="0" f="v">
      <t c="3" si="29">
        <n x="1" s="1"/>
        <n x="38"/>
        <n x="28"/>
      </t>
    </mdx>
    <mdx n="0" f="v">
      <t c="3" si="29">
        <n x="1" s="1"/>
        <n x="39"/>
        <n x="28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<sst xmlns="http://schemas.openxmlformats.org/spreadsheetml/2006/main" count="3488" uniqueCount="891">
  <si>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</si>
  <si>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</si>
  <si>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</si>
  <si>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</si>
  <si>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</si>
  <si>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</si>
  <si>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</si>
  <si>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</si>
  <si>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</si>
  <si>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</si>
  <si>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</si>
  <si>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</si>
  <si>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</si>
  <si>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</si>
  <si>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</si>
  <si>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</si>
  <si>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</si>
  <si>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</si>
  <si>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</si>
  <si>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</si>
  <si>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</si>
  <si>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</si>
  <si>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</si>
  <si>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</si>
  <si>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</si>
  <si>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</si>
  <si>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</si>
  <si>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</si>
  <si>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</si>
  <si>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</si>
  <si>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</si>
  <si>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</si>
  <si>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</si>
  <si>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</si>
  <si>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</si>
  <si>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</si>
  <si>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</si>
  <si>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</si>
  <si>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</si>
  <si>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</si>
  <si>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</si>
  <si>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</si>
  <si>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</si>
  <si>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</si>
  <si>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</si>
  <si>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</si>
  <si>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</si>
  <si>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</si>
  <si>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</si>
  <si>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</si>
  <si>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</si>
  <si>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</si>
  <si>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</si>
  <si>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</si>
  <si>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</si>
  <si>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</si>
  <si>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</si>
  <si>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</si>
  <si>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</si>
  <si>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</si>
  <si>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</si>
  <si>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</si>
  <si>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</si>
  <si>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</si>
  <si>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</si>
  <si>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</si>
  <si>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</si>
  <si>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</si>
  <si>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</si>
  <si>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</si>
  <si>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</si>
  <si>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</si>
  <si>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</si>
  <si>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</si>
  <si>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</si>
  <si>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</si>
  <si>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</si>
  <si>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</si>
  <si>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</si>
  <si>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</si>
  <si>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</si>
  <si>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</si>
  <si>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</si>
  <si>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</si>
  <si>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</si>
  <si>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</si>
  <si>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</si>
  <si>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</si>
  <si>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</si>
  <si>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</si>
  <si>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</si>
  <si>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</si>
  <si>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</si>
  <si>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</si>
  <si>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</si>
  <si>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</si>
  <si>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</si>
  <si>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</si>
  <si>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</si>
  <si>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</si>
  <si>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</si>
  <si>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</si>
  <si>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</si>
  <si>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</si>
  <si>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</si>
  <si>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</si>
  <si>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</si>
  <si>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</si>
  <si>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</si>
  <si>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</si>
  <si>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</si>
  <si>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</si>
  <si>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</si>
  <si>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</si>
  <si>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</si>
  <si>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</si>
  <si>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</si>
  <si>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</si>
  <si>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</si>
  <si>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</si>
  <si>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</si>
  <si>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</si>
  <si>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</si>
  <si>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</si>
  <si>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</si>
  <si>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</si>
  <si>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</si>
  <si>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</si>
  <si>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</si>
  <si>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</si>
  <si>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</si>
  <si>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</si>
  <si>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</si>
  <si>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</si>
  <si>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</si>
  <si>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</si>
  <si>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</si>
  <si>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</si>
  <si>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</si>
  <si>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</si>
  <si>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</si>
  <si>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</si>
  <si>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</si>
  <si>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</si>
  <si>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</si>
  <si>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</si>
  <si>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</si>
  <si>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</si>
  <si>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</si>
  <si>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</si>
  <si>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</si>
  <si>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</si>
  <si>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</si>
  <si>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</si>
  <si>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</si>
  <si>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</si>
  <si>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</si>
  <si>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</si>
  <si>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</si>
  <si>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</si>
  <si>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</si>
  <si>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</si>
  <si>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</si>
  <si>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</si>
  <si>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</si>
  <si>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</si>
  <si>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</si>
  <si>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</si>
  <si>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</si>
  <si>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</si>
  <si>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</si>
  <si>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</si>
  <si>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</si>
  <si>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</si>
  <si>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</si>
  <si>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</si>
  <si>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</si>
  <si>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</si>
  <si>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</si>
  <si>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</si>
  <si>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</si>
  <si>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</si>
  <si>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</si>
  <si>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</si>
  <si>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</si>
  <si>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</si>
  <si>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</si>
  <si>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</si>
  <si>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</si>
  <si>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</si>
  <si>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</si>
  <si>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</si>
  <si>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</si>
  <si>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</si>
  <si>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</si>
  <si>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</si>
  <si>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</si>
  <si>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</si>
  <si>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</si>
  <si>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</si>
  <si>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</si>
  <si>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</si>
  <si>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</si>
  <si>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</si>
  <si>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</si>
  <si>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</si>
  <si>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</si>
  <si>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</si>
  <si>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</si>
  <si>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</si>
  <si>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</si>
  <si>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</si>
  <si>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</si>
  <si>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</si>
  <si>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</si>
  <si>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</si>
  <si>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</si>
  <si>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</si>
  <si>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</si>
  <si>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</si>
  <si>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</si>
  <si>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</si>
  <si>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</si>
  <si>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</si>
  <si>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</si>
  <si>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</si>
  <si>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</si>
  <si>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</si>
  <si>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</si>
  <si>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</si>
  <si>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</si>
  <si>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</si>
  <si>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</si>
  <si>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</si>
  <si>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</si>
  <si>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</si>
  <si>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</si>
  <si>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</si>
  <si>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</si>
  <si>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</si>
  <si>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</si>
  <si>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</si>
  <si>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</si>
  <si>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</si>
  <si>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</si>
  <si>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</si>
  <si>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</si>
  <si>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</si>
  <si>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אישית - פנסיונרים מ-2018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</si>
  <si>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</si>
  <si>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</si>
  <si>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</si>
  <si>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</si>
  <si>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</si>
  <si>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</si>
  <si>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</si>
  <si>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</si>
  <si>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</si>
  <si>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</si>
  <si>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</si>
  <si>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</si>
  <si>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</si>
  <si>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</si>
  <si>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</si>
  <si>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</si>
  <si>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</si>
  <si>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</si>
  <si>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</si>
  <si>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</si>
  <si>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</si>
  <si>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</si>
  <si>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</si>
  <si>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</si>
  <si>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</si>
  <si>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</si>
  <si>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</si>
  <si>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</si>
  <si>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</si>
  <si>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</si>
  <si>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</si>
  <si>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</si>
  <si>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</si>
  <si>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</si>
  <si>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</si>
  <si>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</si>
  <si>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</si>
  <si>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</si>
  <si>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</si>
  <si>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</si>
  <si>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</si>
  <si>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</si>
  <si>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</si>
  <si>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</si>
  <si>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</si>
  <si>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</si>
  <si>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</si>
  <si>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</si>
  <si>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</si>
  <si>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</si>
  <si>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</si>
  <si>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</si>
  <si>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</si>
  <si>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</si>
  <si>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</si>
  <si>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</si>
  <si>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</si>
  <si>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</si>
  <si>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</si>
  <si>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הנפקות 44</t>
  </si>
  <si>
    <t>2310209</t>
  </si>
  <si>
    <t>520000522</t>
  </si>
  <si>
    <t>מזרחי הנפקות 45</t>
  </si>
  <si>
    <t>2310217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</si>
  <si>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</si>
  <si>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</si>
  <si>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</si>
  <si>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</si>
  <si>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</si>
  <si>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</si>
  <si>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</si>
  <si>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לאומי מימון הת יד</t>
  </si>
  <si>
    <t>6040299</t>
  </si>
  <si>
    <t>AA+.IL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</si>
  <si>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</si>
  <si>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</si>
  <si>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</si>
  <si>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</si>
  <si>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</si>
  <si>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</si>
  <si>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ד</t>
  </si>
  <si>
    <t>1138650</t>
  </si>
  <si>
    <t>510960719</t>
  </si>
  <si>
    <t>נדלן ובינוי</t>
  </si>
  <si>
    <t>פועלים הנפקות התח אגח י</t>
  </si>
  <si>
    <t>1940402</t>
  </si>
  <si>
    <t>אירפורט אגח ה</t>
  </si>
  <si>
    <t>1133487</t>
  </si>
  <si>
    <t>511659401</t>
  </si>
  <si>
    <t>AA.IL</t>
  </si>
  <si>
    <t>מעלות S&amp;P</t>
  </si>
  <si>
    <t>אמות אגח ד</t>
  </si>
  <si>
    <t>1133149</t>
  </si>
  <si>
    <t>520026683</t>
  </si>
  <si>
    <t>בזק סדרה ו</t>
  </si>
  <si>
    <t>2300143</t>
  </si>
  <si>
    <t>520031931</t>
  </si>
  <si>
    <t>תקשורת מדיה</t>
  </si>
  <si>
    <t>ביג אגח יא</t>
  </si>
  <si>
    <t>1151117</t>
  </si>
  <si>
    <t>513623314</t>
  </si>
  <si>
    <t>גב ים     ו*</t>
  </si>
  <si>
    <t>7590128</t>
  </si>
  <si>
    <t>520001736</t>
  </si>
  <si>
    <t>חשמל אגח 29</t>
  </si>
  <si>
    <t>6000236</t>
  </si>
  <si>
    <t>520000472</t>
  </si>
  <si>
    <t>חשמל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</si>
  <si>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</si>
  <si>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</si>
  <si>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</si>
  <si>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</si>
  <si>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</si>
  <si>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</si>
  <si>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אגח טז*</t>
  </si>
  <si>
    <t>3230265</t>
  </si>
  <si>
    <t>520037789</t>
  </si>
  <si>
    <t>ריט1 אגח ד*</t>
  </si>
  <si>
    <t>1129899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</si>
  <si>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</si>
  <si>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</si>
  <si>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</si>
  <si>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</si>
  <si>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</si>
  <si>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</si>
  <si>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</si>
  <si>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</si>
  <si>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</si>
  <si>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</si>
  <si>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ט</t>
  </si>
  <si>
    <t>1141050</t>
  </si>
  <si>
    <t>גזית גלוב אגח יב</t>
  </si>
  <si>
    <t>1260603</t>
  </si>
  <si>
    <t>520033234</t>
  </si>
  <si>
    <t>גזית גלוב ד</t>
  </si>
  <si>
    <t>1260397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</si>
  <si>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</si>
  <si>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</si>
  <si>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</si>
  <si>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</si>
  <si>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</si>
  <si>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</si>
  <si>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</si>
  <si>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</si>
  <si>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מגה אור אגח ח</t>
  </si>
  <si>
    <t>1147602</t>
  </si>
  <si>
    <t>513257873</t>
  </si>
  <si>
    <t>מליסרון אגח יג*</t>
  </si>
  <si>
    <t>3230224</t>
  </si>
  <si>
    <t>סלע קפיטל נדלן אגח ג</t>
  </si>
  <si>
    <t>1138973</t>
  </si>
  <si>
    <t>513992529</t>
  </si>
  <si>
    <t>פועלים הנפקות סדרה יט COCO</t>
  </si>
  <si>
    <t>1940626</t>
  </si>
  <si>
    <t>פז נפט סדרה ז*</t>
  </si>
  <si>
    <t>1142595</t>
  </si>
  <si>
    <t>510216054</t>
  </si>
  <si>
    <t>השקעה ואחזקות</t>
  </si>
  <si>
    <t>בינלאומי הנפ התח כד (coco)</t>
  </si>
  <si>
    <t>1151000</t>
  </si>
  <si>
    <t>513141879</t>
  </si>
  <si>
    <t>A+.IL</t>
  </si>
  <si>
    <t>מזרחי טפחות שטר הון 1</t>
  </si>
  <si>
    <t>6950083</t>
  </si>
  <si>
    <t>סלקום אגח ח</t>
  </si>
  <si>
    <t>1132828</t>
  </si>
  <si>
    <t>511930125</t>
  </si>
  <si>
    <t>גירון אגח ז</t>
  </si>
  <si>
    <t>1142629</t>
  </si>
  <si>
    <t>520044520</t>
  </si>
  <si>
    <t>A.IL</t>
  </si>
  <si>
    <t>דיסקונט שטר הון 1</t>
  </si>
  <si>
    <t>6910095</t>
  </si>
  <si>
    <t>520007030</t>
  </si>
  <si>
    <t>מגה אור אגח ו</t>
  </si>
  <si>
    <t>1138668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</si>
  <si>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</si>
  <si>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</si>
  <si>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</si>
  <si>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</si>
  <si>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</si>
  <si>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</si>
  <si>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</si>
  <si>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</si>
  <si>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</si>
  <si>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נמלי ישראל אגח ג</t>
  </si>
  <si>
    <t>1145580</t>
  </si>
  <si>
    <t>אמות אגח ה</t>
  </si>
  <si>
    <t>1138114</t>
  </si>
  <si>
    <t>בזק סדרה ט</t>
  </si>
  <si>
    <t>2300176</t>
  </si>
  <si>
    <t>גב ים ח*</t>
  </si>
  <si>
    <t>7590151</t>
  </si>
  <si>
    <t>דה זראסאי ד</t>
  </si>
  <si>
    <t>1147560</t>
  </si>
  <si>
    <t>1744984</t>
  </si>
  <si>
    <t>כיל ה</t>
  </si>
  <si>
    <t>2810299</t>
  </si>
  <si>
    <t>520027830</t>
  </si>
  <si>
    <t>סילברסטין אגח א*</t>
  </si>
  <si>
    <t>1145598</t>
  </si>
  <si>
    <t>1970336</t>
  </si>
  <si>
    <t>שופרסל אגח ה</t>
  </si>
  <si>
    <t>7770209</t>
  </si>
  <si>
    <t>520022732</t>
  </si>
  <si>
    <t>דה זראסאי אגח ג</t>
  </si>
  <si>
    <t>1137975</t>
  </si>
  <si>
    <t>וורטון אגח א</t>
  </si>
  <si>
    <t>1140169</t>
  </si>
  <si>
    <t>1866231</t>
  </si>
  <si>
    <t>ישרס אגח יד</t>
  </si>
  <si>
    <t>6130199</t>
  </si>
  <si>
    <t>קרסו אגח ג</t>
  </si>
  <si>
    <t>1141829</t>
  </si>
  <si>
    <t>514065283</t>
  </si>
  <si>
    <t>לייטסטון אגח א</t>
  </si>
  <si>
    <t>1133891</t>
  </si>
  <si>
    <t>1838682</t>
  </si>
  <si>
    <t>מנורה הון הת 5</t>
  </si>
  <si>
    <t>1143411</t>
  </si>
  <si>
    <t>520007469</t>
  </si>
  <si>
    <t>ביטוח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</si>
  <si>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</si>
  <si>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</si>
  <si>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</si>
  <si>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</si>
  <si>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</si>
  <si>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</si>
  <si>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</si>
  <si>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</si>
  <si>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</si>
  <si>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</si>
  <si>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</si>
  <si>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520044314</t>
  </si>
  <si>
    <t>קרסו אגח ב</t>
  </si>
  <si>
    <t>1139591</t>
  </si>
  <si>
    <t>רילייטד אגח א</t>
  </si>
  <si>
    <t>1134923</t>
  </si>
  <si>
    <t>1849766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</si>
  <si>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</si>
  <si>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</si>
  <si>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</si>
  <si>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</si>
  <si>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</si>
  <si>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</si>
  <si>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</si>
  <si>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512025891</t>
  </si>
  <si>
    <t>A-.IL</t>
  </si>
  <si>
    <t>דה לסר אגח ה</t>
  </si>
  <si>
    <t>1135664</t>
  </si>
  <si>
    <t>1427976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</si>
  <si>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</si>
  <si>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</si>
  <si>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</si>
  <si>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</si>
  <si>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</si>
  <si>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</si>
  <si>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</si>
  <si>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</si>
  <si>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</si>
  <si>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</si>
  <si>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</si>
  <si>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</si>
  <si>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</si>
  <si>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</si>
  <si>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</si>
  <si>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</si>
  <si>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</si>
  <si>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</si>
  <si>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</si>
  <si>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</si>
  <si>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</si>
  <si>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</si>
  <si>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</si>
  <si>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</si>
  <si>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</si>
  <si>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ביטחוניות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</si>
  <si>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</si>
  <si>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</si>
  <si>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</si>
  <si>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</si>
  <si>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</si>
  <si>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</si>
  <si>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</si>
  <si>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</si>
  <si>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520036658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</si>
  <si>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</si>
  <si>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</si>
  <si>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</si>
  <si>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</si>
  <si>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</si>
  <si>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</si>
  <si>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</si>
  <si>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520017450</t>
  </si>
  <si>
    <t>הראל השקעות</t>
  </si>
  <si>
    <t>585018</t>
  </si>
  <si>
    <t>520033986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</si>
  <si>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</si>
  <si>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</si>
  <si>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</si>
  <si>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</si>
  <si>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</si>
  <si>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</si>
  <si>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</si>
  <si>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</si>
  <si>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</si>
  <si>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</si>
  <si>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</si>
  <si>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</si>
  <si>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</si>
  <si>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</si>
  <si>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</si>
  <si>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</si>
  <si>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</si>
  <si>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</si>
  <si>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</si>
  <si>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</si>
  <si>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</si>
  <si>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</si>
  <si>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</si>
  <si>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</si>
  <si>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</si>
  <si>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</si>
  <si>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</si>
  <si>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</si>
  <si>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</si>
  <si>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</si>
  <si>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</si>
  <si>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</si>
  <si>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</si>
  <si>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</si>
  <si>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</si>
  <si>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</si>
  <si>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מזון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</si>
  <si>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</si>
  <si>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</si>
  <si>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</si>
  <si>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</si>
  <si>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</si>
  <si>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</si>
  <si>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</si>
  <si>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</si>
  <si>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</si>
  <si>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</si>
  <si>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</si>
  <si>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</si>
  <si>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</si>
  <si>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</si>
  <si>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</si>
  <si>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</si>
  <si>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</si>
  <si>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</si>
  <si>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</si>
  <si>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</si>
  <si>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</si>
  <si>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</si>
  <si>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</si>
  <si>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</si>
  <si>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</si>
  <si>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</si>
  <si>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</si>
  <si>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</si>
  <si>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</si>
  <si>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</si>
  <si>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</si>
  <si>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</si>
  <si>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</si>
  <si>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</si>
  <si>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</si>
  <si>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</si>
  <si>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</si>
  <si>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</si>
  <si>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</si>
  <si>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</si>
  <si>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</si>
  <si>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</si>
  <si>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</si>
  <si>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</si>
  <si>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</si>
  <si>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</si>
  <si>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</si>
  <si>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</si>
  <si>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</si>
  <si>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</si>
  <si>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</si>
  <si>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</si>
  <si>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</si>
  <si>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</si>
  <si>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</si>
  <si>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</si>
  <si>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</si>
  <si>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</si>
  <si>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</si>
  <si>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</si>
  <si>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</si>
  <si>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</si>
  <si>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</si>
  <si>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</si>
  <si>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</si>
  <si>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</si>
  <si>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</si>
  <si>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</si>
  <si>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</si>
  <si>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</si>
  <si>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</si>
  <si>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</si>
  <si>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</si>
  <si>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</si>
  <si>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</si>
  <si>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</si>
  <si>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</si>
  <si>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</si>
  <si>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</si>
  <si>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</si>
  <si>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</si>
  <si>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</si>
  <si>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</si>
  <si>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</si>
  <si>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</si>
  <si>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</si>
  <si>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</si>
  <si>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</si>
  <si>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</si>
  <si>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</si>
  <si>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</si>
  <si>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</si>
  <si>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</si>
  <si>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</si>
  <si>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</si>
  <si>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</si>
  <si>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</si>
  <si>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</si>
  <si>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</si>
  <si>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</si>
  <si>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</si>
  <si>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</si>
  <si>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</si>
  <si>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</si>
  <si>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</si>
  <si>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</si>
  <si>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</si>
  <si>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</si>
  <si>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</si>
  <si>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</si>
  <si>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</si>
  <si>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</si>
  <si>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</si>
  <si>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</si>
  <si>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</si>
  <si>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</si>
  <si>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</si>
  <si>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</si>
  <si>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</si>
  <si>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</si>
  <si>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</si>
  <si>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אירונאוטיקס*</t>
  </si>
  <si>
    <t>1141142</t>
  </si>
  <si>
    <t>510422249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</si>
  <si>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</si>
  <si>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</si>
  <si>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</si>
  <si>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</si>
  <si>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</si>
  <si>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</si>
  <si>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</si>
  <si>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</si>
  <si>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</si>
  <si>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</si>
  <si>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</si>
  <si>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</si>
  <si>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</si>
  <si>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</si>
  <si>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</si>
  <si>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</si>
  <si>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</si>
  <si>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</si>
  <si>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</si>
  <si>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</si>
  <si>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</si>
  <si>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</si>
  <si>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</si>
  <si>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</si>
  <si>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</si>
  <si>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</si>
  <si>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</si>
  <si>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</si>
  <si>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</si>
  <si>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</si>
  <si>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</si>
  <si>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</si>
  <si>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</si>
  <si>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</si>
  <si>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ביוטכנולוגיה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</si>
  <si>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</si>
  <si>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</si>
  <si>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</si>
  <si>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</si>
  <si>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</si>
  <si>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</si>
  <si>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</si>
  <si>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</si>
  <si>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</si>
  <si>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</si>
  <si>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</si>
  <si>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</si>
  <si>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</si>
  <si>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</si>
  <si>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</si>
  <si>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PERRIGO CO</t>
  </si>
  <si>
    <t>IE00BGH1M568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</si>
  <si>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</si>
  <si>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</si>
  <si>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</si>
  <si>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</si>
  <si>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</si>
  <si>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</si>
  <si>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</si>
  <si>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</si>
  <si>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</si>
  <si>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</si>
  <si>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</si>
  <si>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</si>
  <si>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</si>
  <si>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</si>
  <si>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</si>
  <si>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</si>
  <si>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</si>
  <si>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VARONIS SYSTEMS</t>
  </si>
  <si>
    <t>US9222801022</t>
  </si>
  <si>
    <t>תכלית תא 125</t>
  </si>
  <si>
    <t>1091818</t>
  </si>
  <si>
    <t>513540310</t>
  </si>
  <si>
    <t>מניות</t>
  </si>
  <si>
    <t>הראל סל תל בונד 60</t>
  </si>
  <si>
    <t>1113257</t>
  </si>
  <si>
    <t>514103811</t>
  </si>
  <si>
    <t>אג"ח</t>
  </si>
  <si>
    <t>פסגות תל בונד 40</t>
  </si>
  <si>
    <t>1109461</t>
  </si>
  <si>
    <t>513464289</t>
  </si>
  <si>
    <t>פסגות תל בונד 60 סדרה 2</t>
  </si>
  <si>
    <t>1109479</t>
  </si>
  <si>
    <t>פסגות תל בונד שקלי</t>
  </si>
  <si>
    <t>1116581</t>
  </si>
  <si>
    <t>קסם פח בונד שקלי</t>
  </si>
  <si>
    <t>1116334</t>
  </si>
  <si>
    <t>520041989</t>
  </si>
  <si>
    <t>קסם תל בונד 60</t>
  </si>
  <si>
    <t>1109248</t>
  </si>
  <si>
    <t>תכלית תל בונד 40</t>
  </si>
  <si>
    <t>1109354</t>
  </si>
  <si>
    <t>תכלית תל בונד 60</t>
  </si>
  <si>
    <t>1109362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</si>
  <si>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</si>
  <si>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</si>
  <si>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</si>
  <si>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</si>
  <si>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</si>
  <si>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</si>
  <si>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</si>
  <si>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</si>
  <si>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</si>
  <si>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</si>
  <si>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</si>
  <si>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</si>
  <si>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</si>
  <si>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</si>
  <si>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</si>
  <si>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</si>
  <si>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</si>
  <si>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</si>
  <si>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</si>
  <si>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</si>
  <si>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</si>
  <si>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</si>
  <si>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</si>
  <si>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</si>
  <si>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</si>
  <si>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</si>
  <si>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</si>
  <si>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</si>
  <si>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</si>
  <si>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</si>
  <si>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</si>
  <si>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</si>
  <si>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</si>
  <si>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</si>
  <si>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מקורות אגח 8 רמ</t>
  </si>
  <si>
    <t>1124346</t>
  </si>
  <si>
    <t>מרווח הוגן</t>
  </si>
  <si>
    <t>520010869</t>
  </si>
  <si>
    <t>גב ים נגב אגח א</t>
  </si>
  <si>
    <t>1151141</t>
  </si>
  <si>
    <t>514189596</t>
  </si>
  <si>
    <t>₪ / מט"ח</t>
  </si>
  <si>
    <t>+ILS/-USD 3.4684 22-05-19 (10) --916</t>
  </si>
  <si>
    <t>10000067</t>
  </si>
  <si>
    <t>ל.ר.</t>
  </si>
  <si>
    <t>+ILS/-USD 3.4725 22-05-19 (10) --890</t>
  </si>
  <si>
    <t>10000071</t>
  </si>
  <si>
    <t>+ILS/-USD 3.5055 22-05-19 (10) --895</t>
  </si>
  <si>
    <t>10000079</t>
  </si>
  <si>
    <t>+ILS/-USD 3.533 18-06-19 (10) --800</t>
  </si>
  <si>
    <t>10000104</t>
  </si>
  <si>
    <t>+ILS/-USD 3.5395 22-05-19 (10) --665</t>
  </si>
  <si>
    <t>10000111</t>
  </si>
  <si>
    <t>+ILS/-USD 3.5405 22-05-19 (10) --895</t>
  </si>
  <si>
    <t>10000082</t>
  </si>
  <si>
    <t>+ILS/-USD 3.5415 22-05-19 (10) --870</t>
  </si>
  <si>
    <t>10000085</t>
  </si>
  <si>
    <t>+ILS/-USD 3.564 22-05-19 (10) --740</t>
  </si>
  <si>
    <t>10000100</t>
  </si>
  <si>
    <t>+USD/-ILS 3.5842 22-05-19 (10) --738</t>
  </si>
  <si>
    <t>10000093</t>
  </si>
  <si>
    <t>+USD/-ILS 3.631 22-05-19 (10) --765</t>
  </si>
  <si>
    <t>10000090</t>
  </si>
  <si>
    <t>+EUR/-USD 1.18654 29-01-19 (10) +173.4</t>
  </si>
  <si>
    <t>10000088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</si>
  <si>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</si>
  <si>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</si>
  <si>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</si>
  <si>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</si>
  <si>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</si>
  <si>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</si>
  <si>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</si>
  <si>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</si>
  <si>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</si>
  <si>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34510000</t>
  </si>
  <si>
    <t>31210000</t>
  </si>
  <si>
    <t>31110000</t>
  </si>
  <si>
    <t>34010000</t>
  </si>
  <si>
    <t>31710000</t>
  </si>
  <si>
    <t>לא</t>
  </si>
  <si>
    <t>523632</t>
  </si>
  <si>
    <t>A+</t>
  </si>
  <si>
    <t>דירוג פנימי</t>
  </si>
  <si>
    <t>524747</t>
  </si>
  <si>
    <t>MATERIALS</t>
  </si>
  <si>
    <t>TPG ASIA VII L.P</t>
  </si>
  <si>
    <t>סה"כ בחו"ל</t>
  </si>
  <si>
    <t>סה"כ יתרות התחייבות להשקעה</t>
  </si>
  <si>
    <t>בבטחונות אחרים - גורם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</si>
</sst>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1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9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 indent="3"/>
    </xf>
    <xf numFmtId="0" fontId="30" fillId="0" borderId="29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Font="1" applyFill="1" applyBorder="1" applyAlignment="1">
      <alignment horizontal="right" indent="2"/>
    </xf>
    <xf numFmtId="2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2" fillId="0" borderId="0" xfId="16" applyAlignment="1">
      <alignment horizontal="right"/>
    </xf>
    <xf numFmtId="4" fontId="2" fillId="0" borderId="0" xfId="17" applyNumberFormat="1" applyAlignment="1">
      <alignment horizontal="right"/>
    </xf>
    <xf numFmtId="14" fontId="2" fillId="0" borderId="0" xfId="18" applyNumberFormat="1" applyAlignment="1">
      <alignment horizontal="right"/>
    </xf>
    <xf numFmtId="164" fontId="7" fillId="0" borderId="31" xfId="13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164" fontId="2" fillId="0" borderId="0" xfId="13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/>
    </xf>
    <xf numFmtId="0" fontId="30" fillId="0" borderId="0" xfId="20" applyFont="1" applyFill="1" applyBorder="1" applyAlignment="1">
      <alignment horizontal="right" indent="3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8" fillId="0" borderId="0" xfId="0" applyFont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31">
    <cellStyle name="Comma" xfId="13" builtinId="3"/>
    <cellStyle name="Comma 2" xfId="1"/>
    <cellStyle name="Comma 2 2" xfId="21"/>
    <cellStyle name="Comma 3" xfId="26"/>
    <cellStyle name="Currency [0] _1" xfId="2"/>
    <cellStyle name="Hyperlink 2" xfId="3"/>
    <cellStyle name="Normal" xfId="0" builtinId="0"/>
    <cellStyle name="Normal 11" xfId="4"/>
    <cellStyle name="Normal 11 2" xfId="22"/>
    <cellStyle name="Normal 12" xfId="15"/>
    <cellStyle name="Normal 15" xfId="20"/>
    <cellStyle name="Normal 2" xfId="5"/>
    <cellStyle name="Normal 2 2" xfId="23"/>
    <cellStyle name="Normal 3" xfId="6"/>
    <cellStyle name="Normal 3 2" xfId="24"/>
    <cellStyle name="Normal 4" xfId="12"/>
    <cellStyle name="Normal 5 2" xfId="16"/>
    <cellStyle name="Normal 5 2 2" xfId="28"/>
    <cellStyle name="Normal 6 2" xfId="17"/>
    <cellStyle name="Normal 6 2 2" xfId="29"/>
    <cellStyle name="Normal 7 2" xfId="18"/>
    <cellStyle name="Normal 7 2 2" xfId="30"/>
    <cellStyle name="Normal 9" xfId="19"/>
    <cellStyle name="Normal_2007-16618" xfId="7"/>
    <cellStyle name="Percent" xfId="14" builtinId="5"/>
    <cellStyle name="Percent 2" xfId="8"/>
    <cellStyle name="Percent 2 2" xfId="25"/>
    <cellStyle name="Percent 3" xfId="27"/>
    <cellStyle name="Text" xfId="9"/>
    <cellStyle name="Total" xfId="10"/>
    <cellStyle name="היפר-קישור" xfId="11" builtinId="8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I23" sqref="I2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6" t="s">
        <v>177</v>
      </c>
      <c r="C1" s="77" t="s" vm="1">
        <v>246</v>
      </c>
    </row>
    <row r="2" spans="1:24">
      <c r="B2" s="56" t="s">
        <v>176</v>
      </c>
      <c r="C2" s="77" t="s">
        <v>247</v>
      </c>
    </row>
    <row r="3" spans="1:24">
      <c r="B3" s="56" t="s">
        <v>178</v>
      </c>
      <c r="C3" s="77" t="s">
        <v>248</v>
      </c>
    </row>
    <row r="4" spans="1:24">
      <c r="B4" s="56" t="s">
        <v>179</v>
      </c>
      <c r="C4" s="77">
        <v>12145</v>
      </c>
    </row>
    <row r="6" spans="1:24" ht="26.25" customHeight="1">
      <c r="B6" s="175" t="s">
        <v>193</v>
      </c>
      <c r="C6" s="176"/>
      <c r="D6" s="177"/>
    </row>
    <row r="7" spans="1:24" s="10" customFormat="1">
      <c r="B7" s="22"/>
      <c r="C7" s="23" t="s">
        <v>108</v>
      </c>
      <c r="D7" s="24" t="s">
        <v>106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2"/>
      <c r="C8" s="25" t="s">
        <v>233</v>
      </c>
      <c r="D8" s="26" t="s">
        <v>20</v>
      </c>
    </row>
    <row r="9" spans="1:24" s="11" customFormat="1" ht="18" customHeight="1">
      <c r="B9" s="36"/>
      <c r="C9" s="19" t="s">
        <v>1</v>
      </c>
      <c r="D9" s="27" t="s">
        <v>2</v>
      </c>
    </row>
    <row r="10" spans="1:24" s="11" customFormat="1" ht="18" customHeight="1">
      <c r="B10" s="66" t="s">
        <v>192</v>
      </c>
      <c r="C10" s="116">
        <f>C11+C12+C23+C33</f>
        <v>467363.244687578</v>
      </c>
      <c r="D10" s="117">
        <f>C10/$C$42</f>
        <v>1</v>
      </c>
    </row>
    <row r="11" spans="1:24">
      <c r="A11" s="44" t="s">
        <v>139</v>
      </c>
      <c r="B11" s="28" t="s">
        <v>194</v>
      </c>
      <c r="C11" s="116">
        <f>מזומנים!J10</f>
        <v>32367.095317733998</v>
      </c>
      <c r="D11" s="117">
        <f t="shared" ref="D11:D13" si="0">C11/$C$42</f>
        <v>6.9254687195974704E-2</v>
      </c>
    </row>
    <row r="12" spans="1:24">
      <c r="B12" s="28" t="s">
        <v>195</v>
      </c>
      <c r="C12" s="116">
        <f>C13+C15+C16+C17+C22</f>
        <v>168094.17606984399</v>
      </c>
      <c r="D12" s="117">
        <f t="shared" si="0"/>
        <v>0.3596649458008005</v>
      </c>
    </row>
    <row r="13" spans="1:24">
      <c r="A13" s="54" t="s">
        <v>139</v>
      </c>
      <c r="B13" s="29" t="s">
        <v>65</v>
      </c>
      <c r="C13" s="116">
        <f>'תעודות התחייבות ממשלתיות'!O11</f>
        <v>28644.255189843996</v>
      </c>
      <c r="D13" s="117">
        <f t="shared" si="0"/>
        <v>6.1289062662580683E-2</v>
      </c>
    </row>
    <row r="14" spans="1:24">
      <c r="A14" s="54" t="s">
        <v>139</v>
      </c>
      <c r="B14" s="29" t="s">
        <v>66</v>
      </c>
      <c r="C14" s="116" t="s" vm="2">
        <v>867</v>
      </c>
      <c r="D14" s="117" t="s" vm="3">
        <v>867</v>
      </c>
    </row>
    <row r="15" spans="1:24">
      <c r="A15" s="54" t="s">
        <v>139</v>
      </c>
      <c r="B15" s="29" t="s">
        <v>67</v>
      </c>
      <c r="C15" s="116">
        <f>'אג"ח קונצרני'!R11</f>
        <v>27870.548579999995</v>
      </c>
      <c r="D15" s="117">
        <f t="shared" ref="D15:D17" si="1">C15/$C$42</f>
        <v>5.9633590995438336E-2</v>
      </c>
    </row>
    <row r="16" spans="1:24">
      <c r="A16" s="54" t="s">
        <v>139</v>
      </c>
      <c r="B16" s="29" t="s">
        <v>68</v>
      </c>
      <c r="C16" s="116">
        <f>מניות!L11</f>
        <v>26301.941189999994</v>
      </c>
      <c r="D16" s="117">
        <f t="shared" si="1"/>
        <v>5.6277299271966202E-2</v>
      </c>
    </row>
    <row r="17" spans="1:4">
      <c r="A17" s="54" t="s">
        <v>139</v>
      </c>
      <c r="B17" s="29" t="s">
        <v>69</v>
      </c>
      <c r="C17" s="116">
        <f>'תעודות סל'!K11</f>
        <v>85277.43110999999</v>
      </c>
      <c r="D17" s="117">
        <f t="shared" si="1"/>
        <v>0.18246499287081522</v>
      </c>
    </row>
    <row r="18" spans="1:4">
      <c r="A18" s="54" t="s">
        <v>139</v>
      </c>
      <c r="B18" s="29" t="s">
        <v>70</v>
      </c>
      <c r="C18" s="116" t="s" vm="4">
        <v>867</v>
      </c>
      <c r="D18" s="117" t="s" vm="5">
        <v>867</v>
      </c>
    </row>
    <row r="19" spans="1:4">
      <c r="A19" s="54" t="s">
        <v>139</v>
      </c>
      <c r="B19" s="29" t="s">
        <v>71</v>
      </c>
      <c r="C19" s="116" t="s" vm="6">
        <v>867</v>
      </c>
      <c r="D19" s="117" t="s" vm="7">
        <v>867</v>
      </c>
    </row>
    <row r="20" spans="1:4">
      <c r="A20" s="54" t="s">
        <v>139</v>
      </c>
      <c r="B20" s="29" t="s">
        <v>72</v>
      </c>
      <c r="C20" s="116" t="s" vm="8">
        <v>867</v>
      </c>
      <c r="D20" s="117" t="s" vm="9">
        <v>867</v>
      </c>
    </row>
    <row r="21" spans="1:4">
      <c r="A21" s="54" t="s">
        <v>139</v>
      </c>
      <c r="B21" s="29" t="s">
        <v>73</v>
      </c>
      <c r="C21" s="116" t="s" vm="10">
        <v>867</v>
      </c>
      <c r="D21" s="117" t="s" vm="11">
        <v>867</v>
      </c>
    </row>
    <row r="22" spans="1:4">
      <c r="A22" s="54" t="s">
        <v>139</v>
      </c>
      <c r="B22" s="29" t="s">
        <v>74</v>
      </c>
      <c r="C22" s="133">
        <v>0</v>
      </c>
      <c r="D22" s="117" t="s" vm="12">
        <v>867</v>
      </c>
    </row>
    <row r="23" spans="1:4">
      <c r="B23" s="28" t="s">
        <v>196</v>
      </c>
      <c r="C23" s="116">
        <f>C24+C26+C31</f>
        <v>266741.13614000002</v>
      </c>
      <c r="D23" s="117">
        <f t="shared" ref="D23:D24" si="2">C23/$C$42</f>
        <v>0.57073622962864912</v>
      </c>
    </row>
    <row r="24" spans="1:4">
      <c r="A24" s="54" t="s">
        <v>139</v>
      </c>
      <c r="B24" s="29" t="s">
        <v>75</v>
      </c>
      <c r="C24" s="116">
        <f>'לא סחיר- תעודות התחייבות ממשלתי'!M11</f>
        <v>266794.35610999999</v>
      </c>
      <c r="D24" s="117">
        <f t="shared" si="2"/>
        <v>0.57085010244728618</v>
      </c>
    </row>
    <row r="25" spans="1:4">
      <c r="A25" s="54" t="s">
        <v>139</v>
      </c>
      <c r="B25" s="29" t="s">
        <v>76</v>
      </c>
      <c r="C25" s="116" t="s" vm="13">
        <v>867</v>
      </c>
      <c r="D25" s="117"/>
    </row>
    <row r="26" spans="1:4">
      <c r="A26" s="54" t="s">
        <v>139</v>
      </c>
      <c r="B26" s="29" t="s">
        <v>67</v>
      </c>
      <c r="C26" s="116">
        <f>'לא סחיר - אג"ח קונצרני'!P11</f>
        <v>508.44681999999995</v>
      </c>
      <c r="D26" s="117">
        <f>C26/$C$42</f>
        <v>1.0879050198735363E-3</v>
      </c>
    </row>
    <row r="27" spans="1:4">
      <c r="A27" s="54" t="s">
        <v>139</v>
      </c>
      <c r="B27" s="29" t="s">
        <v>77</v>
      </c>
      <c r="C27" s="116" t="s" vm="14">
        <v>867</v>
      </c>
      <c r="D27" s="117" t="s" vm="15">
        <v>867</v>
      </c>
    </row>
    <row r="28" spans="1:4">
      <c r="A28" s="54" t="s">
        <v>139</v>
      </c>
      <c r="B28" s="29" t="s">
        <v>78</v>
      </c>
      <c r="C28" s="116" t="s" vm="16">
        <v>867</v>
      </c>
      <c r="D28" s="117" t="s" vm="17">
        <v>867</v>
      </c>
    </row>
    <row r="29" spans="1:4">
      <c r="A29" s="54" t="s">
        <v>139</v>
      </c>
      <c r="B29" s="29" t="s">
        <v>79</v>
      </c>
      <c r="C29" s="116" t="s" vm="18">
        <v>867</v>
      </c>
      <c r="D29" s="117" t="s" vm="19">
        <v>867</v>
      </c>
    </row>
    <row r="30" spans="1:4">
      <c r="A30" s="54" t="s">
        <v>139</v>
      </c>
      <c r="B30" s="29" t="s">
        <v>219</v>
      </c>
      <c r="C30" s="116" t="s" vm="20">
        <v>867</v>
      </c>
      <c r="D30" s="117" t="s" vm="21">
        <v>867</v>
      </c>
    </row>
    <row r="31" spans="1:4">
      <c r="A31" s="54" t="s">
        <v>139</v>
      </c>
      <c r="B31" s="29" t="s">
        <v>102</v>
      </c>
      <c r="C31" s="116">
        <f>'לא סחיר - חוזים עתידיים'!I11</f>
        <v>-561.66678999999988</v>
      </c>
      <c r="D31" s="117">
        <f>C31/$C$42</f>
        <v>-1.201777838510732E-3</v>
      </c>
    </row>
    <row r="32" spans="1:4">
      <c r="A32" s="54" t="s">
        <v>139</v>
      </c>
      <c r="B32" s="29" t="s">
        <v>80</v>
      </c>
      <c r="C32" s="116" t="s" vm="22">
        <v>867</v>
      </c>
      <c r="D32" s="117" t="s" vm="23">
        <v>867</v>
      </c>
    </row>
    <row r="33" spans="1:4">
      <c r="A33" s="54" t="s">
        <v>139</v>
      </c>
      <c r="B33" s="28" t="s">
        <v>197</v>
      </c>
      <c r="C33" s="116">
        <f>הלוואות!O10</f>
        <v>160.83715999999995</v>
      </c>
      <c r="D33" s="117">
        <f>C33/$C$42</f>
        <v>3.4413737457577784E-4</v>
      </c>
    </row>
    <row r="34" spans="1:4">
      <c r="A34" s="54" t="s">
        <v>139</v>
      </c>
      <c r="B34" s="28" t="s">
        <v>198</v>
      </c>
      <c r="C34" s="116" t="s" vm="24">
        <v>867</v>
      </c>
      <c r="D34" s="117" t="s" vm="25">
        <v>867</v>
      </c>
    </row>
    <row r="35" spans="1:4">
      <c r="A35" s="54" t="s">
        <v>139</v>
      </c>
      <c r="B35" s="28" t="s">
        <v>199</v>
      </c>
      <c r="C35" s="116" t="s" vm="26">
        <v>867</v>
      </c>
      <c r="D35" s="117" t="s" vm="27">
        <v>867</v>
      </c>
    </row>
    <row r="36" spans="1:4">
      <c r="A36" s="54" t="s">
        <v>139</v>
      </c>
      <c r="B36" s="55" t="s">
        <v>200</v>
      </c>
      <c r="C36" s="116" t="s" vm="28">
        <v>867</v>
      </c>
      <c r="D36" s="117" t="s" vm="29">
        <v>867</v>
      </c>
    </row>
    <row r="37" spans="1:4">
      <c r="A37" s="54" t="s">
        <v>139</v>
      </c>
      <c r="B37" s="28" t="s">
        <v>201</v>
      </c>
      <c r="C37" s="116" t="s" vm="30">
        <v>867</v>
      </c>
      <c r="D37" s="117" t="s" vm="31">
        <v>867</v>
      </c>
    </row>
    <row r="38" spans="1:4">
      <c r="A38" s="54"/>
      <c r="B38" s="67" t="s">
        <v>203</v>
      </c>
      <c r="C38" s="116">
        <v>0</v>
      </c>
      <c r="D38" s="117">
        <f>C38/$C$42</f>
        <v>0</v>
      </c>
    </row>
    <row r="39" spans="1:4">
      <c r="A39" s="54" t="s">
        <v>139</v>
      </c>
      <c r="B39" s="68" t="s">
        <v>204</v>
      </c>
      <c r="C39" s="116" t="s" vm="32">
        <v>867</v>
      </c>
      <c r="D39" s="117" t="s" vm="33">
        <v>867</v>
      </c>
    </row>
    <row r="40" spans="1:4">
      <c r="A40" s="54" t="s">
        <v>139</v>
      </c>
      <c r="B40" s="68" t="s">
        <v>231</v>
      </c>
      <c r="C40" s="116" t="s" vm="34">
        <v>867</v>
      </c>
      <c r="D40" s="117" t="s" vm="35">
        <v>867</v>
      </c>
    </row>
    <row r="41" spans="1:4">
      <c r="A41" s="54" t="s">
        <v>139</v>
      </c>
      <c r="B41" s="68" t="s">
        <v>205</v>
      </c>
      <c r="C41" s="116" t="s" vm="36">
        <v>867</v>
      </c>
      <c r="D41" s="117" t="s" vm="37">
        <v>867</v>
      </c>
    </row>
    <row r="42" spans="1:4">
      <c r="B42" s="68" t="s">
        <v>81</v>
      </c>
      <c r="C42" s="116">
        <f>C38+C10</f>
        <v>467363.244687578</v>
      </c>
      <c r="D42" s="117">
        <f>C42/$C$42</f>
        <v>1</v>
      </c>
    </row>
    <row r="43" spans="1:4">
      <c r="A43" s="54" t="s">
        <v>139</v>
      </c>
      <c r="B43" s="68" t="s">
        <v>202</v>
      </c>
      <c r="C43" s="133">
        <f>'יתרת התחייבות להשקעה'!C10</f>
        <v>1328.1339895199999</v>
      </c>
      <c r="D43" s="117"/>
    </row>
    <row r="44" spans="1:4">
      <c r="B44" s="6" t="s">
        <v>107</v>
      </c>
    </row>
    <row r="45" spans="1:4">
      <c r="C45" s="74" t="s">
        <v>184</v>
      </c>
      <c r="D45" s="35" t="s">
        <v>101</v>
      </c>
    </row>
    <row r="46" spans="1:4">
      <c r="C46" s="75" t="s">
        <v>1</v>
      </c>
      <c r="D46" s="24" t="s">
        <v>2</v>
      </c>
    </row>
    <row r="47" spans="1:4">
      <c r="C47" s="118" t="s">
        <v>165</v>
      </c>
      <c r="D47" s="119" vm="38">
        <v>2.6166</v>
      </c>
    </row>
    <row r="48" spans="1:4">
      <c r="C48" s="118" t="s">
        <v>174</v>
      </c>
      <c r="D48" s="119">
        <v>0.89746127579551627</v>
      </c>
    </row>
    <row r="49" spans="2:4">
      <c r="C49" s="118" t="s">
        <v>170</v>
      </c>
      <c r="D49" s="119" vm="39">
        <v>2.7869000000000002</v>
      </c>
    </row>
    <row r="50" spans="2:4">
      <c r="B50" s="12"/>
      <c r="C50" s="118" t="s">
        <v>868</v>
      </c>
      <c r="D50" s="119" vm="40">
        <v>3.7168999999999999</v>
      </c>
    </row>
    <row r="51" spans="2:4">
      <c r="C51" s="118" t="s">
        <v>163</v>
      </c>
      <c r="D51" s="119" vm="41">
        <v>4.2156000000000002</v>
      </c>
    </row>
    <row r="52" spans="2:4">
      <c r="C52" s="118" t="s">
        <v>164</v>
      </c>
      <c r="D52" s="119" vm="42">
        <v>4.7385000000000002</v>
      </c>
    </row>
    <row r="53" spans="2:4">
      <c r="C53" s="118" t="s">
        <v>166</v>
      </c>
      <c r="D53" s="119">
        <v>0.46333673990802243</v>
      </c>
    </row>
    <row r="54" spans="2:4">
      <c r="C54" s="118" t="s">
        <v>171</v>
      </c>
      <c r="D54" s="119" vm="43">
        <v>3.1962000000000002</v>
      </c>
    </row>
    <row r="55" spans="2:4">
      <c r="C55" s="118" t="s">
        <v>172</v>
      </c>
      <c r="D55" s="119">
        <v>0.19397900298964052</v>
      </c>
    </row>
    <row r="56" spans="2:4">
      <c r="C56" s="118" t="s">
        <v>169</v>
      </c>
      <c r="D56" s="119" vm="44">
        <v>0.56530000000000002</v>
      </c>
    </row>
    <row r="57" spans="2:4">
      <c r="C57" s="118" t="s">
        <v>869</v>
      </c>
      <c r="D57" s="119">
        <v>2.4036128999999997</v>
      </c>
    </row>
    <row r="58" spans="2:4">
      <c r="C58" s="118" t="s">
        <v>168</v>
      </c>
      <c r="D58" s="119" vm="45">
        <v>0.40939999999999999</v>
      </c>
    </row>
    <row r="59" spans="2:4">
      <c r="C59" s="118" t="s">
        <v>161</v>
      </c>
      <c r="D59" s="119" vm="46">
        <v>3.6269999999999998</v>
      </c>
    </row>
    <row r="60" spans="2:4">
      <c r="C60" s="118" t="s">
        <v>175</v>
      </c>
      <c r="D60" s="119" vm="47">
        <v>0.25629999999999997</v>
      </c>
    </row>
    <row r="61" spans="2:4">
      <c r="C61" s="118" t="s">
        <v>870</v>
      </c>
      <c r="D61" s="119" vm="48">
        <v>0.4446</v>
      </c>
    </row>
    <row r="62" spans="2:4">
      <c r="C62" s="118" t="s">
        <v>871</v>
      </c>
      <c r="D62" s="119">
        <v>5.5312821685920159E-2</v>
      </c>
    </row>
    <row r="63" spans="2:4">
      <c r="C63" s="118" t="s">
        <v>162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177</v>
      </c>
      <c r="C1" s="77" t="s" vm="1">
        <v>246</v>
      </c>
    </row>
    <row r="2" spans="2:60">
      <c r="B2" s="56" t="s">
        <v>176</v>
      </c>
      <c r="C2" s="77" t="s">
        <v>247</v>
      </c>
    </row>
    <row r="3" spans="2:60">
      <c r="B3" s="56" t="s">
        <v>178</v>
      </c>
      <c r="C3" s="77" t="s">
        <v>248</v>
      </c>
    </row>
    <row r="4" spans="2:60">
      <c r="B4" s="56" t="s">
        <v>179</v>
      </c>
      <c r="C4" s="77">
        <v>12145</v>
      </c>
    </row>
    <row r="6" spans="2:60" ht="26.25" customHeight="1">
      <c r="B6" s="189" t="s">
        <v>207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60" ht="26.25" customHeight="1">
      <c r="B7" s="189" t="s">
        <v>90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  <c r="BH7" s="3"/>
    </row>
    <row r="8" spans="2:60" s="3" customFormat="1" ht="78.75">
      <c r="B8" s="22" t="s">
        <v>114</v>
      </c>
      <c r="C8" s="30" t="s">
        <v>41</v>
      </c>
      <c r="D8" s="30" t="s">
        <v>117</v>
      </c>
      <c r="E8" s="30" t="s">
        <v>59</v>
      </c>
      <c r="F8" s="30" t="s">
        <v>99</v>
      </c>
      <c r="G8" s="30" t="s">
        <v>230</v>
      </c>
      <c r="H8" s="30" t="s">
        <v>229</v>
      </c>
      <c r="I8" s="30" t="s">
        <v>56</v>
      </c>
      <c r="J8" s="30" t="s">
        <v>53</v>
      </c>
      <c r="K8" s="30" t="s">
        <v>180</v>
      </c>
      <c r="L8" s="30" t="s">
        <v>182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237</v>
      </c>
      <c r="H9" s="16"/>
      <c r="I9" s="16" t="s">
        <v>233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C11" s="1"/>
      <c r="BD11" s="3"/>
      <c r="BE11" s="1"/>
      <c r="BG11" s="1"/>
    </row>
    <row r="12" spans="2:60" s="4" customFormat="1" ht="18" customHeight="1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C12" s="1"/>
      <c r="BD12" s="3"/>
      <c r="BE12" s="1"/>
      <c r="BG12" s="1"/>
    </row>
    <row r="13" spans="2:60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D13" s="3"/>
    </row>
    <row r="14" spans="2:60" ht="20.25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BD14" s="4"/>
    </row>
    <row r="15" spans="2:60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177</v>
      </c>
      <c r="C1" s="77" t="s" vm="1">
        <v>246</v>
      </c>
    </row>
    <row r="2" spans="2:61">
      <c r="B2" s="56" t="s">
        <v>176</v>
      </c>
      <c r="C2" s="77" t="s">
        <v>247</v>
      </c>
    </row>
    <row r="3" spans="2:61">
      <c r="B3" s="56" t="s">
        <v>178</v>
      </c>
      <c r="C3" s="77" t="s">
        <v>248</v>
      </c>
    </row>
    <row r="4" spans="2:61">
      <c r="B4" s="56" t="s">
        <v>179</v>
      </c>
      <c r="C4" s="77">
        <v>12145</v>
      </c>
    </row>
    <row r="6" spans="2:61" ht="26.25" customHeight="1">
      <c r="B6" s="189" t="s">
        <v>207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61" ht="26.25" customHeight="1">
      <c r="B7" s="189" t="s">
        <v>91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  <c r="BI7" s="3"/>
    </row>
    <row r="8" spans="2:61" s="3" customFormat="1" ht="78.75">
      <c r="B8" s="22" t="s">
        <v>114</v>
      </c>
      <c r="C8" s="30" t="s">
        <v>41</v>
      </c>
      <c r="D8" s="30" t="s">
        <v>117</v>
      </c>
      <c r="E8" s="30" t="s">
        <v>59</v>
      </c>
      <c r="F8" s="30" t="s">
        <v>99</v>
      </c>
      <c r="G8" s="30" t="s">
        <v>230</v>
      </c>
      <c r="H8" s="30" t="s">
        <v>229</v>
      </c>
      <c r="I8" s="30" t="s">
        <v>56</v>
      </c>
      <c r="J8" s="30" t="s">
        <v>53</v>
      </c>
      <c r="K8" s="30" t="s">
        <v>180</v>
      </c>
      <c r="L8" s="31" t="s">
        <v>182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237</v>
      </c>
      <c r="H9" s="16"/>
      <c r="I9" s="16" t="s">
        <v>233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177</v>
      </c>
      <c r="C1" s="77" t="s" vm="1">
        <v>246</v>
      </c>
    </row>
    <row r="2" spans="1:60">
      <c r="B2" s="56" t="s">
        <v>176</v>
      </c>
      <c r="C2" s="77" t="s">
        <v>247</v>
      </c>
    </row>
    <row r="3" spans="1:60">
      <c r="B3" s="56" t="s">
        <v>178</v>
      </c>
      <c r="C3" s="77" t="s">
        <v>248</v>
      </c>
    </row>
    <row r="4" spans="1:60">
      <c r="B4" s="56" t="s">
        <v>179</v>
      </c>
      <c r="C4" s="77">
        <v>12145</v>
      </c>
    </row>
    <row r="6" spans="1:60" ht="26.25" customHeight="1">
      <c r="B6" s="189" t="s">
        <v>207</v>
      </c>
      <c r="C6" s="190"/>
      <c r="D6" s="190"/>
      <c r="E6" s="190"/>
      <c r="F6" s="190"/>
      <c r="G6" s="190"/>
      <c r="H6" s="190"/>
      <c r="I6" s="190"/>
      <c r="J6" s="190"/>
      <c r="K6" s="191"/>
      <c r="BD6" s="1" t="s">
        <v>118</v>
      </c>
      <c r="BF6" s="1" t="s">
        <v>185</v>
      </c>
      <c r="BH6" s="3" t="s">
        <v>162</v>
      </c>
    </row>
    <row r="7" spans="1:60" ht="26.25" customHeight="1">
      <c r="B7" s="189" t="s">
        <v>92</v>
      </c>
      <c r="C7" s="190"/>
      <c r="D7" s="190"/>
      <c r="E7" s="190"/>
      <c r="F7" s="190"/>
      <c r="G7" s="190"/>
      <c r="H7" s="190"/>
      <c r="I7" s="190"/>
      <c r="J7" s="190"/>
      <c r="K7" s="191"/>
      <c r="BD7" s="3" t="s">
        <v>120</v>
      </c>
      <c r="BF7" s="1" t="s">
        <v>140</v>
      </c>
      <c r="BH7" s="3" t="s">
        <v>161</v>
      </c>
    </row>
    <row r="8" spans="1:60" s="3" customFormat="1" ht="78.75">
      <c r="A8" s="2"/>
      <c r="B8" s="22" t="s">
        <v>114</v>
      </c>
      <c r="C8" s="30" t="s">
        <v>41</v>
      </c>
      <c r="D8" s="30" t="s">
        <v>117</v>
      </c>
      <c r="E8" s="30" t="s">
        <v>59</v>
      </c>
      <c r="F8" s="30" t="s">
        <v>99</v>
      </c>
      <c r="G8" s="30" t="s">
        <v>230</v>
      </c>
      <c r="H8" s="30" t="s">
        <v>229</v>
      </c>
      <c r="I8" s="30" t="s">
        <v>56</v>
      </c>
      <c r="J8" s="30" t="s">
        <v>180</v>
      </c>
      <c r="K8" s="30" t="s">
        <v>182</v>
      </c>
      <c r="BC8" s="1" t="s">
        <v>133</v>
      </c>
      <c r="BD8" s="1" t="s">
        <v>134</v>
      </c>
      <c r="BE8" s="1" t="s">
        <v>141</v>
      </c>
      <c r="BG8" s="4" t="s">
        <v>163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237</v>
      </c>
      <c r="H9" s="16"/>
      <c r="I9" s="16" t="s">
        <v>233</v>
      </c>
      <c r="J9" s="32" t="s">
        <v>20</v>
      </c>
      <c r="K9" s="57" t="s">
        <v>20</v>
      </c>
      <c r="BC9" s="1" t="s">
        <v>130</v>
      </c>
      <c r="BE9" s="1" t="s">
        <v>142</v>
      </c>
      <c r="BG9" s="4" t="s">
        <v>164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126</v>
      </c>
      <c r="BD10" s="3"/>
      <c r="BE10" s="1" t="s">
        <v>186</v>
      </c>
      <c r="BG10" s="1" t="s">
        <v>170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125</v>
      </c>
      <c r="BD11" s="3"/>
      <c r="BE11" s="1" t="s">
        <v>143</v>
      </c>
      <c r="BG11" s="1" t="s">
        <v>165</v>
      </c>
    </row>
    <row r="12" spans="1:60" ht="20.25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123</v>
      </c>
      <c r="BD12" s="4"/>
      <c r="BE12" s="1" t="s">
        <v>144</v>
      </c>
      <c r="BG12" s="1" t="s">
        <v>166</v>
      </c>
    </row>
    <row r="13" spans="1:60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127</v>
      </c>
      <c r="BE13" s="1" t="s">
        <v>145</v>
      </c>
      <c r="BG13" s="1" t="s">
        <v>167</v>
      </c>
    </row>
    <row r="14" spans="1:60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124</v>
      </c>
      <c r="BE14" s="1" t="s">
        <v>146</v>
      </c>
      <c r="BG14" s="1" t="s">
        <v>169</v>
      </c>
    </row>
    <row r="15" spans="1:60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135</v>
      </c>
      <c r="BE15" s="1" t="s">
        <v>187</v>
      </c>
      <c r="BG15" s="1" t="s">
        <v>171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121</v>
      </c>
      <c r="BD16" s="1" t="s">
        <v>136</v>
      </c>
      <c r="BE16" s="1" t="s">
        <v>147</v>
      </c>
      <c r="BG16" s="1" t="s">
        <v>172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131</v>
      </c>
      <c r="BE17" s="1" t="s">
        <v>148</v>
      </c>
      <c r="BG17" s="1" t="s">
        <v>173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119</v>
      </c>
      <c r="BF18" s="1" t="s">
        <v>149</v>
      </c>
      <c r="BH18" s="1" t="s">
        <v>27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132</v>
      </c>
      <c r="BF19" s="1" t="s">
        <v>150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137</v>
      </c>
      <c r="BF20" s="1" t="s">
        <v>151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122</v>
      </c>
      <c r="BE21" s="1" t="s">
        <v>138</v>
      </c>
      <c r="BF21" s="1" t="s">
        <v>152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128</v>
      </c>
      <c r="BF22" s="1" t="s">
        <v>153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27</v>
      </c>
      <c r="BE23" s="1" t="s">
        <v>129</v>
      </c>
      <c r="BF23" s="1" t="s">
        <v>188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191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154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155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190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156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157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189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27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177</v>
      </c>
      <c r="C1" s="77" t="s" vm="1">
        <v>246</v>
      </c>
    </row>
    <row r="2" spans="2:81">
      <c r="B2" s="56" t="s">
        <v>176</v>
      </c>
      <c r="C2" s="77" t="s">
        <v>247</v>
      </c>
    </row>
    <row r="3" spans="2:81">
      <c r="B3" s="56" t="s">
        <v>178</v>
      </c>
      <c r="C3" s="77" t="s">
        <v>248</v>
      </c>
      <c r="E3" s="2"/>
    </row>
    <row r="4" spans="2:81">
      <c r="B4" s="56" t="s">
        <v>179</v>
      </c>
      <c r="C4" s="77">
        <v>12145</v>
      </c>
    </row>
    <row r="6" spans="2:81" ht="26.25" customHeight="1">
      <c r="B6" s="189" t="s">
        <v>207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81" ht="26.25" customHeight="1">
      <c r="B7" s="189" t="s">
        <v>93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/>
    </row>
    <row r="8" spans="2:81" s="3" customFormat="1" ht="47.25">
      <c r="B8" s="22" t="s">
        <v>114</v>
      </c>
      <c r="C8" s="30" t="s">
        <v>41</v>
      </c>
      <c r="D8" s="13" t="s">
        <v>45</v>
      </c>
      <c r="E8" s="30" t="s">
        <v>15</v>
      </c>
      <c r="F8" s="30" t="s">
        <v>60</v>
      </c>
      <c r="G8" s="30" t="s">
        <v>100</v>
      </c>
      <c r="H8" s="30" t="s">
        <v>18</v>
      </c>
      <c r="I8" s="30" t="s">
        <v>99</v>
      </c>
      <c r="J8" s="30" t="s">
        <v>17</v>
      </c>
      <c r="K8" s="30" t="s">
        <v>19</v>
      </c>
      <c r="L8" s="30" t="s">
        <v>230</v>
      </c>
      <c r="M8" s="30" t="s">
        <v>229</v>
      </c>
      <c r="N8" s="30" t="s">
        <v>56</v>
      </c>
      <c r="O8" s="30" t="s">
        <v>53</v>
      </c>
      <c r="P8" s="30" t="s">
        <v>180</v>
      </c>
      <c r="Q8" s="31" t="s">
        <v>182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237</v>
      </c>
      <c r="M9" s="32"/>
      <c r="N9" s="32" t="s">
        <v>233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0"/>
  <sheetViews>
    <sheetView rightToLeft="1" workbookViewId="0">
      <selection activeCell="O12" sqref="O12:O20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177</v>
      </c>
      <c r="C1" s="77" t="s" vm="1">
        <v>246</v>
      </c>
    </row>
    <row r="2" spans="2:72">
      <c r="B2" s="56" t="s">
        <v>176</v>
      </c>
      <c r="C2" s="77" t="s">
        <v>247</v>
      </c>
    </row>
    <row r="3" spans="2:72">
      <c r="B3" s="56" t="s">
        <v>178</v>
      </c>
      <c r="C3" s="77" t="s">
        <v>248</v>
      </c>
    </row>
    <row r="4" spans="2:72">
      <c r="B4" s="56" t="s">
        <v>179</v>
      </c>
      <c r="C4" s="77">
        <v>12145</v>
      </c>
    </row>
    <row r="6" spans="2:72" ht="26.25" customHeight="1">
      <c r="B6" s="189" t="s">
        <v>208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72" ht="26.25" customHeight="1">
      <c r="B7" s="189" t="s">
        <v>84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</row>
    <row r="8" spans="2:72" s="3" customFormat="1" ht="78.75">
      <c r="B8" s="22" t="s">
        <v>114</v>
      </c>
      <c r="C8" s="30" t="s">
        <v>41</v>
      </c>
      <c r="D8" s="30" t="s">
        <v>15</v>
      </c>
      <c r="E8" s="30" t="s">
        <v>60</v>
      </c>
      <c r="F8" s="30" t="s">
        <v>100</v>
      </c>
      <c r="G8" s="30" t="s">
        <v>18</v>
      </c>
      <c r="H8" s="30" t="s">
        <v>99</v>
      </c>
      <c r="I8" s="30" t="s">
        <v>17</v>
      </c>
      <c r="J8" s="30" t="s">
        <v>19</v>
      </c>
      <c r="K8" s="30" t="s">
        <v>230</v>
      </c>
      <c r="L8" s="30" t="s">
        <v>229</v>
      </c>
      <c r="M8" s="30" t="s">
        <v>108</v>
      </c>
      <c r="N8" s="30" t="s">
        <v>53</v>
      </c>
      <c r="O8" s="30" t="s">
        <v>180</v>
      </c>
      <c r="P8" s="31" t="s">
        <v>182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237</v>
      </c>
      <c r="L9" s="32"/>
      <c r="M9" s="32" t="s">
        <v>233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 t="s">
        <v>26</v>
      </c>
      <c r="C11" s="81"/>
      <c r="D11" s="81"/>
      <c r="E11" s="81"/>
      <c r="F11" s="81"/>
      <c r="G11" s="90">
        <v>10.520707785560584</v>
      </c>
      <c r="H11" s="81"/>
      <c r="I11" s="81"/>
      <c r="J11" s="103">
        <v>4.8546418229322999E-2</v>
      </c>
      <c r="K11" s="90"/>
      <c r="L11" s="81"/>
      <c r="M11" s="90">
        <v>266794.35610999999</v>
      </c>
      <c r="N11" s="81"/>
      <c r="O11" s="91">
        <f>M11/$M$11</f>
        <v>1</v>
      </c>
      <c r="P11" s="91">
        <f>M11/'סכום נכסי הקרן'!$C$42</f>
        <v>0.57085010244728618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99" customFormat="1" ht="21.75" customHeight="1">
      <c r="B12" s="124" t="s">
        <v>227</v>
      </c>
      <c r="C12" s="121"/>
      <c r="D12" s="121"/>
      <c r="E12" s="121"/>
      <c r="F12" s="121"/>
      <c r="G12" s="122">
        <v>10.520707785560584</v>
      </c>
      <c r="H12" s="121"/>
      <c r="I12" s="121"/>
      <c r="J12" s="127">
        <v>4.8546418229322999E-2</v>
      </c>
      <c r="K12" s="122"/>
      <c r="L12" s="121"/>
      <c r="M12" s="122">
        <v>266794.35610999999</v>
      </c>
      <c r="N12" s="121"/>
      <c r="O12" s="123">
        <f t="shared" ref="O12:O20" si="0">M12/$M$11</f>
        <v>1</v>
      </c>
      <c r="P12" s="123">
        <f>M12/'סכום נכסי הקרן'!$C$42</f>
        <v>0.57085010244728618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101" t="s">
        <v>64</v>
      </c>
      <c r="C13" s="81"/>
      <c r="D13" s="81"/>
      <c r="E13" s="81"/>
      <c r="F13" s="81"/>
      <c r="G13" s="90">
        <v>10.520707785560584</v>
      </c>
      <c r="H13" s="81"/>
      <c r="I13" s="81"/>
      <c r="J13" s="103">
        <v>4.8546418229322999E-2</v>
      </c>
      <c r="K13" s="90"/>
      <c r="L13" s="81"/>
      <c r="M13" s="90">
        <v>266794.35610999999</v>
      </c>
      <c r="N13" s="81"/>
      <c r="O13" s="91">
        <f t="shared" si="0"/>
        <v>1</v>
      </c>
      <c r="P13" s="91">
        <f>M13/'סכום נכסי הקרן'!$C$42</f>
        <v>0.57085010244728618</v>
      </c>
    </row>
    <row r="14" spans="2:72">
      <c r="B14" s="86" t="s">
        <v>822</v>
      </c>
      <c r="C14" s="83" t="s">
        <v>823</v>
      </c>
      <c r="D14" s="83" t="s">
        <v>251</v>
      </c>
      <c r="E14" s="83"/>
      <c r="F14" s="105">
        <v>43132</v>
      </c>
      <c r="G14" s="93">
        <v>10.46</v>
      </c>
      <c r="H14" s="96" t="s">
        <v>162</v>
      </c>
      <c r="I14" s="97">
        <v>4.8000000000000001E-2</v>
      </c>
      <c r="J14" s="97">
        <v>4.8600000000000004E-2</v>
      </c>
      <c r="K14" s="93">
        <v>27261824.999999996</v>
      </c>
      <c r="L14" s="106">
        <v>101.7948</v>
      </c>
      <c r="M14" s="93">
        <v>27741.219449999997</v>
      </c>
      <c r="N14" s="83"/>
      <c r="O14" s="94">
        <f t="shared" si="0"/>
        <v>0.10397978373486365</v>
      </c>
      <c r="P14" s="94">
        <f>M14/'סכום נכסי הקרן'!$C$42</f>
        <v>5.9356870197493576E-2</v>
      </c>
    </row>
    <row r="15" spans="2:72">
      <c r="B15" s="86" t="s">
        <v>824</v>
      </c>
      <c r="C15" s="83" t="s">
        <v>825</v>
      </c>
      <c r="D15" s="83" t="s">
        <v>251</v>
      </c>
      <c r="E15" s="83"/>
      <c r="F15" s="105">
        <v>43161</v>
      </c>
      <c r="G15" s="93">
        <v>10.54</v>
      </c>
      <c r="H15" s="96" t="s">
        <v>162</v>
      </c>
      <c r="I15" s="97">
        <v>4.8000000000000001E-2</v>
      </c>
      <c r="J15" s="97">
        <v>4.8499999999999988E-2</v>
      </c>
      <c r="K15" s="93">
        <v>17593999.999999996</v>
      </c>
      <c r="L15" s="106">
        <v>101.8903</v>
      </c>
      <c r="M15" s="93">
        <v>17926.573199999999</v>
      </c>
      <c r="N15" s="83"/>
      <c r="O15" s="94">
        <f t="shared" si="0"/>
        <v>6.7192475363342496E-2</v>
      </c>
      <c r="P15" s="94">
        <f>M15/'סכום נכסי הקרן'!$C$42</f>
        <v>3.8356831444850817E-2</v>
      </c>
    </row>
    <row r="16" spans="2:72">
      <c r="B16" s="86" t="s">
        <v>826</v>
      </c>
      <c r="C16" s="83" t="s">
        <v>827</v>
      </c>
      <c r="D16" s="83" t="s">
        <v>251</v>
      </c>
      <c r="E16" s="83"/>
      <c r="F16" s="105">
        <v>43221</v>
      </c>
      <c r="G16" s="93">
        <v>10.450000000000001</v>
      </c>
      <c r="H16" s="96" t="s">
        <v>162</v>
      </c>
      <c r="I16" s="97">
        <v>4.8000000000000001E-2</v>
      </c>
      <c r="J16" s="97">
        <v>4.8600000000000004E-2</v>
      </c>
      <c r="K16" s="93">
        <v>93217999.999999985</v>
      </c>
      <c r="L16" s="106">
        <v>103.1084</v>
      </c>
      <c r="M16" s="93">
        <v>96099.996589999981</v>
      </c>
      <c r="N16" s="83"/>
      <c r="O16" s="94">
        <f t="shared" si="0"/>
        <v>0.36020250949528221</v>
      </c>
      <c r="P16" s="94">
        <f>M16/'סכום נכסי הקרן'!$C$42</f>
        <v>0.20562163944715145</v>
      </c>
    </row>
    <row r="17" spans="2:16">
      <c r="B17" s="86" t="s">
        <v>828</v>
      </c>
      <c r="C17" s="83" t="s">
        <v>829</v>
      </c>
      <c r="D17" s="83" t="s">
        <v>251</v>
      </c>
      <c r="E17" s="83"/>
      <c r="F17" s="105">
        <v>43252</v>
      </c>
      <c r="G17" s="93">
        <v>10.54</v>
      </c>
      <c r="H17" s="96" t="s">
        <v>162</v>
      </c>
      <c r="I17" s="97">
        <v>4.8000000000000001E-2</v>
      </c>
      <c r="J17" s="97">
        <v>4.8500000000000008E-2</v>
      </c>
      <c r="K17" s="93">
        <v>92211999.999999985</v>
      </c>
      <c r="L17" s="106">
        <v>102.3001</v>
      </c>
      <c r="M17" s="93">
        <v>94332.957999999984</v>
      </c>
      <c r="N17" s="83"/>
      <c r="O17" s="94">
        <f t="shared" si="0"/>
        <v>0.35357928621663293</v>
      </c>
      <c r="P17" s="94">
        <f>M17/'סכום נכסי הקרן'!$C$42</f>
        <v>0.20184077176000326</v>
      </c>
    </row>
    <row r="18" spans="2:16">
      <c r="B18" s="86" t="s">
        <v>830</v>
      </c>
      <c r="C18" s="83" t="s">
        <v>831</v>
      </c>
      <c r="D18" s="83" t="s">
        <v>251</v>
      </c>
      <c r="E18" s="83"/>
      <c r="F18" s="105">
        <v>43282</v>
      </c>
      <c r="G18" s="93">
        <v>10.62</v>
      </c>
      <c r="H18" s="96" t="s">
        <v>162</v>
      </c>
      <c r="I18" s="97">
        <v>4.8000000000000001E-2</v>
      </c>
      <c r="J18" s="97">
        <v>4.8499999999999988E-2</v>
      </c>
      <c r="K18" s="93">
        <v>4160999.9999999995</v>
      </c>
      <c r="L18" s="106">
        <v>101.3931</v>
      </c>
      <c r="M18" s="93">
        <v>4218.9656100000002</v>
      </c>
      <c r="N18" s="83"/>
      <c r="O18" s="94">
        <f t="shared" si="0"/>
        <v>1.5813548950265311E-2</v>
      </c>
      <c r="P18" s="94">
        <f>M18/'סכום נכסי הקרן'!$C$42</f>
        <v>9.0271660383141293E-3</v>
      </c>
    </row>
    <row r="19" spans="2:16">
      <c r="B19" s="86" t="s">
        <v>832</v>
      </c>
      <c r="C19" s="83" t="s">
        <v>833</v>
      </c>
      <c r="D19" s="83" t="s">
        <v>251</v>
      </c>
      <c r="E19" s="83"/>
      <c r="F19" s="105">
        <v>43313</v>
      </c>
      <c r="G19" s="93">
        <v>10.709999999999999</v>
      </c>
      <c r="H19" s="96" t="s">
        <v>162</v>
      </c>
      <c r="I19" s="97">
        <v>4.8000000000000001E-2</v>
      </c>
      <c r="J19" s="97">
        <v>4.8500000000000008E-2</v>
      </c>
      <c r="K19" s="93">
        <v>15299999.999999998</v>
      </c>
      <c r="L19" s="106">
        <v>100.8934</v>
      </c>
      <c r="M19" s="93">
        <v>15436.684299999997</v>
      </c>
      <c r="N19" s="83"/>
      <c r="O19" s="94">
        <f t="shared" si="0"/>
        <v>5.7859860774698749E-2</v>
      </c>
      <c r="P19" s="94">
        <f>M19/'סכום נכסי הקרן'!$C$42</f>
        <v>3.3029307450822498E-2</v>
      </c>
    </row>
    <row r="20" spans="2:16">
      <c r="B20" s="86" t="s">
        <v>834</v>
      </c>
      <c r="C20" s="83" t="s">
        <v>835</v>
      </c>
      <c r="D20" s="83" t="s">
        <v>251</v>
      </c>
      <c r="E20" s="83"/>
      <c r="F20" s="105">
        <v>43345</v>
      </c>
      <c r="G20" s="93">
        <v>10.789999999999997</v>
      </c>
      <c r="H20" s="96" t="s">
        <v>162</v>
      </c>
      <c r="I20" s="97">
        <v>4.8000000000000001E-2</v>
      </c>
      <c r="J20" s="97">
        <v>4.8499999999999988E-2</v>
      </c>
      <c r="K20" s="93">
        <v>10984999.999999998</v>
      </c>
      <c r="L20" s="106">
        <v>100.4821</v>
      </c>
      <c r="M20" s="93">
        <v>11037.958960000002</v>
      </c>
      <c r="N20" s="83"/>
      <c r="O20" s="94">
        <f t="shared" si="0"/>
        <v>4.1372535464914498E-2</v>
      </c>
      <c r="P20" s="94">
        <f>M20/'סכום נכסי הקרן'!$C$42</f>
        <v>2.361751610865042E-2</v>
      </c>
    </row>
    <row r="21" spans="2:16">
      <c r="B21" s="82"/>
      <c r="C21" s="83"/>
      <c r="D21" s="83"/>
      <c r="E21" s="83"/>
      <c r="F21" s="83"/>
      <c r="G21" s="83"/>
      <c r="H21" s="83"/>
      <c r="I21" s="83"/>
      <c r="J21" s="83"/>
      <c r="K21" s="93"/>
      <c r="L21" s="83"/>
      <c r="M21" s="83"/>
      <c r="N21" s="83"/>
      <c r="O21" s="94"/>
      <c r="P21" s="83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98" t="s">
        <v>110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98" t="s">
        <v>228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98" t="s">
        <v>236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</row>
    <row r="118" spans="2:16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</row>
    <row r="119" spans="2:16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</row>
    <row r="120" spans="2:16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177</v>
      </c>
      <c r="C1" s="77" t="s" vm="1">
        <v>246</v>
      </c>
    </row>
    <row r="2" spans="2:65">
      <c r="B2" s="56" t="s">
        <v>176</v>
      </c>
      <c r="C2" s="77" t="s">
        <v>247</v>
      </c>
    </row>
    <row r="3" spans="2:65">
      <c r="B3" s="56" t="s">
        <v>178</v>
      </c>
      <c r="C3" s="77" t="s">
        <v>248</v>
      </c>
    </row>
    <row r="4" spans="2:65">
      <c r="B4" s="56" t="s">
        <v>179</v>
      </c>
      <c r="C4" s="77">
        <v>12145</v>
      </c>
    </row>
    <row r="6" spans="2:65" ht="26.25" customHeight="1">
      <c r="B6" s="189" t="s">
        <v>208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1"/>
    </row>
    <row r="7" spans="2:65" ht="26.25" customHeight="1">
      <c r="B7" s="189" t="s">
        <v>85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1"/>
    </row>
    <row r="8" spans="2:65" s="3" customFormat="1" ht="78.75">
      <c r="B8" s="22" t="s">
        <v>114</v>
      </c>
      <c r="C8" s="30" t="s">
        <v>41</v>
      </c>
      <c r="D8" s="30" t="s">
        <v>116</v>
      </c>
      <c r="E8" s="30" t="s">
        <v>115</v>
      </c>
      <c r="F8" s="30" t="s">
        <v>59</v>
      </c>
      <c r="G8" s="30" t="s">
        <v>15</v>
      </c>
      <c r="H8" s="30" t="s">
        <v>60</v>
      </c>
      <c r="I8" s="30" t="s">
        <v>100</v>
      </c>
      <c r="J8" s="30" t="s">
        <v>18</v>
      </c>
      <c r="K8" s="30" t="s">
        <v>99</v>
      </c>
      <c r="L8" s="30" t="s">
        <v>17</v>
      </c>
      <c r="M8" s="70" t="s">
        <v>19</v>
      </c>
      <c r="N8" s="30" t="s">
        <v>230</v>
      </c>
      <c r="O8" s="30" t="s">
        <v>229</v>
      </c>
      <c r="P8" s="30" t="s">
        <v>108</v>
      </c>
      <c r="Q8" s="30" t="s">
        <v>53</v>
      </c>
      <c r="R8" s="30" t="s">
        <v>180</v>
      </c>
      <c r="S8" s="31" t="s">
        <v>182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237</v>
      </c>
      <c r="O9" s="32"/>
      <c r="P9" s="32" t="s">
        <v>233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111</v>
      </c>
      <c r="R10" s="20" t="s">
        <v>112</v>
      </c>
      <c r="S10" s="20" t="s">
        <v>183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R17" sqref="R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177</v>
      </c>
      <c r="C1" s="77" t="s" vm="1">
        <v>246</v>
      </c>
    </row>
    <row r="2" spans="2:81">
      <c r="B2" s="56" t="s">
        <v>176</v>
      </c>
      <c r="C2" s="77" t="s">
        <v>247</v>
      </c>
    </row>
    <row r="3" spans="2:81">
      <c r="B3" s="56" t="s">
        <v>178</v>
      </c>
      <c r="C3" s="77" t="s">
        <v>248</v>
      </c>
    </row>
    <row r="4" spans="2:81">
      <c r="B4" s="56" t="s">
        <v>179</v>
      </c>
      <c r="C4" s="77">
        <v>12145</v>
      </c>
    </row>
    <row r="6" spans="2:81" ht="26.25" customHeight="1">
      <c r="B6" s="189" t="s">
        <v>208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1"/>
    </row>
    <row r="7" spans="2:81" ht="26.25" customHeight="1">
      <c r="B7" s="189" t="s">
        <v>86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1"/>
    </row>
    <row r="8" spans="2:81" s="3" customFormat="1" ht="78.75">
      <c r="B8" s="22" t="s">
        <v>114</v>
      </c>
      <c r="C8" s="30" t="s">
        <v>41</v>
      </c>
      <c r="D8" s="30" t="s">
        <v>116</v>
      </c>
      <c r="E8" s="30" t="s">
        <v>115</v>
      </c>
      <c r="F8" s="30" t="s">
        <v>59</v>
      </c>
      <c r="G8" s="30" t="s">
        <v>15</v>
      </c>
      <c r="H8" s="30" t="s">
        <v>60</v>
      </c>
      <c r="I8" s="30" t="s">
        <v>100</v>
      </c>
      <c r="J8" s="30" t="s">
        <v>18</v>
      </c>
      <c r="K8" s="30" t="s">
        <v>99</v>
      </c>
      <c r="L8" s="30" t="s">
        <v>17</v>
      </c>
      <c r="M8" s="70" t="s">
        <v>19</v>
      </c>
      <c r="N8" s="70" t="s">
        <v>230</v>
      </c>
      <c r="O8" s="30" t="s">
        <v>229</v>
      </c>
      <c r="P8" s="30" t="s">
        <v>108</v>
      </c>
      <c r="Q8" s="30" t="s">
        <v>53</v>
      </c>
      <c r="R8" s="30" t="s">
        <v>180</v>
      </c>
      <c r="S8" s="31" t="s">
        <v>182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237</v>
      </c>
      <c r="O9" s="32"/>
      <c r="P9" s="32" t="s">
        <v>233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111</v>
      </c>
      <c r="R10" s="20" t="s">
        <v>112</v>
      </c>
      <c r="S10" s="20" t="s">
        <v>183</v>
      </c>
      <c r="T10" s="5"/>
      <c r="BZ10" s="1"/>
    </row>
    <row r="11" spans="2:81" s="4" customFormat="1" ht="18" customHeight="1">
      <c r="B11" s="128" t="s">
        <v>46</v>
      </c>
      <c r="C11" s="81"/>
      <c r="D11" s="81"/>
      <c r="E11" s="81"/>
      <c r="F11" s="81"/>
      <c r="G11" s="81"/>
      <c r="H11" s="81"/>
      <c r="I11" s="81"/>
      <c r="J11" s="92">
        <v>9.6725634334776629</v>
      </c>
      <c r="K11" s="81"/>
      <c r="L11" s="81"/>
      <c r="M11" s="91">
        <v>2.6941878578373248E-2</v>
      </c>
      <c r="N11" s="90"/>
      <c r="O11" s="92"/>
      <c r="P11" s="90">
        <v>508.44681999999995</v>
      </c>
      <c r="Q11" s="81"/>
      <c r="R11" s="91">
        <f>P11/$P$11</f>
        <v>1</v>
      </c>
      <c r="S11" s="91">
        <f>P11/'סכום נכסי הקרן'!$C$42</f>
        <v>1.0879050198735363E-3</v>
      </c>
      <c r="T11" s="5"/>
      <c r="BZ11" s="99"/>
      <c r="CC11" s="99"/>
    </row>
    <row r="12" spans="2:81" s="99" customFormat="1" ht="17.25" customHeight="1">
      <c r="B12" s="129" t="s">
        <v>227</v>
      </c>
      <c r="C12" s="81"/>
      <c r="D12" s="81"/>
      <c r="E12" s="81"/>
      <c r="F12" s="81"/>
      <c r="G12" s="81"/>
      <c r="H12" s="81"/>
      <c r="I12" s="81"/>
      <c r="J12" s="92">
        <v>9.6725634334776629</v>
      </c>
      <c r="K12" s="81"/>
      <c r="L12" s="81"/>
      <c r="M12" s="91">
        <v>2.6941878578373248E-2</v>
      </c>
      <c r="N12" s="90"/>
      <c r="O12" s="92"/>
      <c r="P12" s="90">
        <v>508.44681999999995</v>
      </c>
      <c r="Q12" s="81"/>
      <c r="R12" s="91">
        <f t="shared" ref="R12:R14" si="0">P12/$P$11</f>
        <v>1</v>
      </c>
      <c r="S12" s="91">
        <f>P12/'סכום נכסי הקרן'!$C$42</f>
        <v>1.0879050198735363E-3</v>
      </c>
    </row>
    <row r="13" spans="2:81">
      <c r="B13" s="107" t="s">
        <v>54</v>
      </c>
      <c r="C13" s="81"/>
      <c r="D13" s="81"/>
      <c r="E13" s="81"/>
      <c r="F13" s="81"/>
      <c r="G13" s="81"/>
      <c r="H13" s="81"/>
      <c r="I13" s="81"/>
      <c r="J13" s="92">
        <v>11.749999999999998</v>
      </c>
      <c r="K13" s="81"/>
      <c r="L13" s="81"/>
      <c r="M13" s="91">
        <v>2.4399999999999995E-2</v>
      </c>
      <c r="N13" s="90"/>
      <c r="O13" s="92"/>
      <c r="P13" s="90">
        <v>348.89001999999999</v>
      </c>
      <c r="Q13" s="81"/>
      <c r="R13" s="91">
        <f t="shared" si="0"/>
        <v>0.686187829830463</v>
      </c>
      <c r="S13" s="91">
        <f>P13/'סכום נכסי הקרן'!$C$42</f>
        <v>7.4650718464868858E-4</v>
      </c>
    </row>
    <row r="14" spans="2:81">
      <c r="B14" s="108" t="s">
        <v>836</v>
      </c>
      <c r="C14" s="83" t="s">
        <v>837</v>
      </c>
      <c r="D14" s="96" t="s">
        <v>838</v>
      </c>
      <c r="E14" s="83" t="s">
        <v>839</v>
      </c>
      <c r="F14" s="96" t="s">
        <v>428</v>
      </c>
      <c r="G14" s="83" t="s">
        <v>305</v>
      </c>
      <c r="H14" s="83" t="s">
        <v>339</v>
      </c>
      <c r="I14" s="105">
        <v>43348</v>
      </c>
      <c r="J14" s="95">
        <v>11.749999999999998</v>
      </c>
      <c r="K14" s="96" t="s">
        <v>162</v>
      </c>
      <c r="L14" s="97">
        <v>4.0999999999999995E-2</v>
      </c>
      <c r="M14" s="94">
        <v>2.4399999999999995E-2</v>
      </c>
      <c r="N14" s="93">
        <v>277999.99999999994</v>
      </c>
      <c r="O14" s="95">
        <v>125.5</v>
      </c>
      <c r="P14" s="93">
        <v>348.89001999999999</v>
      </c>
      <c r="Q14" s="94">
        <v>6.3797483295857896E-5</v>
      </c>
      <c r="R14" s="94">
        <f t="shared" si="0"/>
        <v>0.686187829830463</v>
      </c>
      <c r="S14" s="94">
        <f>P14/'סכום נכסי הקרן'!$C$42</f>
        <v>7.4650718464868858E-4</v>
      </c>
    </row>
    <row r="15" spans="2:81">
      <c r="B15" s="109"/>
      <c r="C15" s="83"/>
      <c r="D15" s="83"/>
      <c r="E15" s="83"/>
      <c r="F15" s="83"/>
      <c r="G15" s="83"/>
      <c r="H15" s="83"/>
      <c r="I15" s="83"/>
      <c r="J15" s="95"/>
      <c r="K15" s="83"/>
      <c r="L15" s="83"/>
      <c r="M15" s="94"/>
      <c r="N15" s="93"/>
      <c r="O15" s="95"/>
      <c r="P15" s="83"/>
      <c r="Q15" s="83"/>
      <c r="R15" s="94"/>
      <c r="S15" s="83"/>
    </row>
    <row r="16" spans="2:81">
      <c r="B16" s="107" t="s">
        <v>55</v>
      </c>
      <c r="C16" s="81"/>
      <c r="D16" s="81"/>
      <c r="E16" s="81"/>
      <c r="F16" s="81"/>
      <c r="G16" s="81"/>
      <c r="H16" s="81"/>
      <c r="I16" s="81"/>
      <c r="J16" s="92">
        <v>5.1300000000000008</v>
      </c>
      <c r="K16" s="81"/>
      <c r="L16" s="81"/>
      <c r="M16" s="91">
        <v>3.2500000000000001E-2</v>
      </c>
      <c r="N16" s="90"/>
      <c r="O16" s="92"/>
      <c r="P16" s="90">
        <v>159.55679999999995</v>
      </c>
      <c r="Q16" s="81"/>
      <c r="R16" s="91">
        <f t="shared" ref="R16:R17" si="1">P16/$P$11</f>
        <v>0.31381217016953705</v>
      </c>
      <c r="S16" s="91">
        <f>P16/'סכום נכסי הקרן'!$C$42</f>
        <v>3.4139783522484774E-4</v>
      </c>
    </row>
    <row r="17" spans="2:19">
      <c r="B17" s="108" t="s">
        <v>840</v>
      </c>
      <c r="C17" s="83" t="s">
        <v>841</v>
      </c>
      <c r="D17" s="96" t="s">
        <v>838</v>
      </c>
      <c r="E17" s="83" t="s">
        <v>842</v>
      </c>
      <c r="F17" s="96" t="s">
        <v>332</v>
      </c>
      <c r="G17" s="83" t="s">
        <v>410</v>
      </c>
      <c r="H17" s="83" t="s">
        <v>339</v>
      </c>
      <c r="I17" s="105">
        <v>43312</v>
      </c>
      <c r="J17" s="95">
        <v>5.1300000000000008</v>
      </c>
      <c r="K17" s="96" t="s">
        <v>162</v>
      </c>
      <c r="L17" s="97">
        <v>3.5499999999999997E-2</v>
      </c>
      <c r="M17" s="94">
        <v>3.2500000000000001E-2</v>
      </c>
      <c r="N17" s="93">
        <v>155999.99999999997</v>
      </c>
      <c r="O17" s="95">
        <v>102.28</v>
      </c>
      <c r="P17" s="93">
        <v>159.55679999999995</v>
      </c>
      <c r="Q17" s="94">
        <v>4.8749999999999992E-4</v>
      </c>
      <c r="R17" s="94">
        <f t="shared" si="1"/>
        <v>0.31381217016953705</v>
      </c>
      <c r="S17" s="94">
        <f>P17/'סכום נכסי הקרן'!$C$42</f>
        <v>3.4139783522484774E-4</v>
      </c>
    </row>
    <row r="18" spans="2:19">
      <c r="B18" s="110"/>
      <c r="C18" s="111"/>
      <c r="D18" s="111"/>
      <c r="E18" s="111"/>
      <c r="F18" s="111"/>
      <c r="G18" s="111"/>
      <c r="H18" s="111"/>
      <c r="I18" s="111"/>
      <c r="J18" s="112"/>
      <c r="K18" s="111"/>
      <c r="L18" s="111"/>
      <c r="M18" s="113"/>
      <c r="N18" s="114"/>
      <c r="O18" s="112"/>
      <c r="P18" s="111"/>
      <c r="Q18" s="111"/>
      <c r="R18" s="113"/>
      <c r="S18" s="111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98" t="s">
        <v>245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98" t="s">
        <v>110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98" t="s">
        <v>228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98" t="s">
        <v>236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20 B25:B117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177</v>
      </c>
      <c r="C1" s="77" t="s" vm="1">
        <v>246</v>
      </c>
    </row>
    <row r="2" spans="2:98">
      <c r="B2" s="56" t="s">
        <v>176</v>
      </c>
      <c r="C2" s="77" t="s">
        <v>247</v>
      </c>
    </row>
    <row r="3" spans="2:98">
      <c r="B3" s="56" t="s">
        <v>178</v>
      </c>
      <c r="C3" s="77" t="s">
        <v>248</v>
      </c>
    </row>
    <row r="4" spans="2:98">
      <c r="B4" s="56" t="s">
        <v>179</v>
      </c>
      <c r="C4" s="77">
        <v>12145</v>
      </c>
    </row>
    <row r="6" spans="2:98" ht="26.25" customHeight="1">
      <c r="B6" s="189" t="s">
        <v>208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1"/>
    </row>
    <row r="7" spans="2:98" ht="26.25" customHeight="1">
      <c r="B7" s="189" t="s">
        <v>87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1"/>
    </row>
    <row r="8" spans="2:98" s="3" customFormat="1" ht="78.75">
      <c r="B8" s="22" t="s">
        <v>114</v>
      </c>
      <c r="C8" s="30" t="s">
        <v>41</v>
      </c>
      <c r="D8" s="30" t="s">
        <v>116</v>
      </c>
      <c r="E8" s="30" t="s">
        <v>115</v>
      </c>
      <c r="F8" s="30" t="s">
        <v>59</v>
      </c>
      <c r="G8" s="30" t="s">
        <v>99</v>
      </c>
      <c r="H8" s="30" t="s">
        <v>230</v>
      </c>
      <c r="I8" s="30" t="s">
        <v>229</v>
      </c>
      <c r="J8" s="30" t="s">
        <v>108</v>
      </c>
      <c r="K8" s="30" t="s">
        <v>53</v>
      </c>
      <c r="L8" s="30" t="s">
        <v>180</v>
      </c>
      <c r="M8" s="31" t="s">
        <v>182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237</v>
      </c>
      <c r="I9" s="32"/>
      <c r="J9" s="32" t="s">
        <v>233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2:98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2:98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2:98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43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177</v>
      </c>
      <c r="C1" s="77" t="s" vm="1">
        <v>246</v>
      </c>
    </row>
    <row r="2" spans="2:55">
      <c r="B2" s="56" t="s">
        <v>176</v>
      </c>
      <c r="C2" s="77" t="s">
        <v>247</v>
      </c>
    </row>
    <row r="3" spans="2:55">
      <c r="B3" s="56" t="s">
        <v>178</v>
      </c>
      <c r="C3" s="77" t="s">
        <v>248</v>
      </c>
    </row>
    <row r="4" spans="2:55">
      <c r="B4" s="56" t="s">
        <v>179</v>
      </c>
      <c r="C4" s="77">
        <v>12145</v>
      </c>
    </row>
    <row r="6" spans="2:55" ht="26.25" customHeight="1">
      <c r="B6" s="189" t="s">
        <v>208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55" ht="26.25" customHeight="1">
      <c r="B7" s="189" t="s">
        <v>94</v>
      </c>
      <c r="C7" s="190"/>
      <c r="D7" s="190"/>
      <c r="E7" s="190"/>
      <c r="F7" s="190"/>
      <c r="G7" s="190"/>
      <c r="H7" s="190"/>
      <c r="I7" s="190"/>
      <c r="J7" s="190"/>
      <c r="K7" s="191"/>
    </row>
    <row r="8" spans="2:55" s="3" customFormat="1" ht="78.75">
      <c r="B8" s="22" t="s">
        <v>114</v>
      </c>
      <c r="C8" s="30" t="s">
        <v>41</v>
      </c>
      <c r="D8" s="30" t="s">
        <v>99</v>
      </c>
      <c r="E8" s="30" t="s">
        <v>100</v>
      </c>
      <c r="F8" s="30" t="s">
        <v>230</v>
      </c>
      <c r="G8" s="30" t="s">
        <v>229</v>
      </c>
      <c r="H8" s="30" t="s">
        <v>108</v>
      </c>
      <c r="I8" s="30" t="s">
        <v>53</v>
      </c>
      <c r="J8" s="30" t="s">
        <v>180</v>
      </c>
      <c r="K8" s="31" t="s">
        <v>182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237</v>
      </c>
      <c r="G9" s="32"/>
      <c r="H9" s="32" t="s">
        <v>233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8" t="s">
        <v>228</v>
      </c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98" t="s">
        <v>236</v>
      </c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177</v>
      </c>
      <c r="C1" s="77" t="s" vm="1">
        <v>246</v>
      </c>
    </row>
    <row r="2" spans="2:59">
      <c r="B2" s="56" t="s">
        <v>176</v>
      </c>
      <c r="C2" s="77" t="s">
        <v>247</v>
      </c>
    </row>
    <row r="3" spans="2:59">
      <c r="B3" s="56" t="s">
        <v>178</v>
      </c>
      <c r="C3" s="77" t="s">
        <v>248</v>
      </c>
    </row>
    <row r="4" spans="2:59">
      <c r="B4" s="56" t="s">
        <v>179</v>
      </c>
      <c r="C4" s="77">
        <v>12145</v>
      </c>
    </row>
    <row r="6" spans="2:59" ht="26.25" customHeight="1">
      <c r="B6" s="189" t="s">
        <v>208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59" ht="26.25" customHeight="1">
      <c r="B7" s="189" t="s">
        <v>95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</row>
    <row r="8" spans="2:59" s="3" customFormat="1" ht="78.75">
      <c r="B8" s="22" t="s">
        <v>114</v>
      </c>
      <c r="C8" s="30" t="s">
        <v>41</v>
      </c>
      <c r="D8" s="30" t="s">
        <v>59</v>
      </c>
      <c r="E8" s="30" t="s">
        <v>99</v>
      </c>
      <c r="F8" s="30" t="s">
        <v>100</v>
      </c>
      <c r="G8" s="30" t="s">
        <v>230</v>
      </c>
      <c r="H8" s="30" t="s">
        <v>229</v>
      </c>
      <c r="I8" s="30" t="s">
        <v>108</v>
      </c>
      <c r="J8" s="30" t="s">
        <v>53</v>
      </c>
      <c r="K8" s="30" t="s">
        <v>180</v>
      </c>
      <c r="L8" s="31" t="s">
        <v>182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237</v>
      </c>
      <c r="H9" s="16"/>
      <c r="I9" s="16" t="s">
        <v>233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5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5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82</v>
      </c>
      <c r="C6" s="13" t="s">
        <v>41</v>
      </c>
      <c r="E6" s="13" t="s">
        <v>115</v>
      </c>
      <c r="I6" s="13" t="s">
        <v>15</v>
      </c>
      <c r="J6" s="13" t="s">
        <v>60</v>
      </c>
      <c r="M6" s="13" t="s">
        <v>99</v>
      </c>
      <c r="Q6" s="13" t="s">
        <v>17</v>
      </c>
      <c r="R6" s="13" t="s">
        <v>19</v>
      </c>
      <c r="U6" s="13" t="s">
        <v>56</v>
      </c>
      <c r="W6" s="14" t="s">
        <v>52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84</v>
      </c>
      <c r="C8" s="30" t="s">
        <v>41</v>
      </c>
      <c r="D8" s="30" t="s">
        <v>117</v>
      </c>
      <c r="I8" s="30" t="s">
        <v>15</v>
      </c>
      <c r="J8" s="30" t="s">
        <v>60</v>
      </c>
      <c r="K8" s="30" t="s">
        <v>100</v>
      </c>
      <c r="L8" s="30" t="s">
        <v>18</v>
      </c>
      <c r="M8" s="30" t="s">
        <v>99</v>
      </c>
      <c r="Q8" s="30" t="s">
        <v>17</v>
      </c>
      <c r="R8" s="30" t="s">
        <v>19</v>
      </c>
      <c r="S8" s="30" t="s">
        <v>0</v>
      </c>
      <c r="T8" s="30" t="s">
        <v>103</v>
      </c>
      <c r="U8" s="30" t="s">
        <v>56</v>
      </c>
      <c r="V8" s="30" t="s">
        <v>53</v>
      </c>
      <c r="W8" s="31" t="s">
        <v>109</v>
      </c>
    </row>
    <row r="9" spans="2:25" ht="31.5">
      <c r="B9" s="48" t="str">
        <f>'תעודות חוב מסחריות '!B7:T7</f>
        <v>2. תעודות חוב מסחריות</v>
      </c>
      <c r="C9" s="13" t="s">
        <v>41</v>
      </c>
      <c r="D9" s="13" t="s">
        <v>117</v>
      </c>
      <c r="E9" s="41" t="s">
        <v>115</v>
      </c>
      <c r="G9" s="13" t="s">
        <v>59</v>
      </c>
      <c r="I9" s="13" t="s">
        <v>15</v>
      </c>
      <c r="J9" s="13" t="s">
        <v>60</v>
      </c>
      <c r="K9" s="13" t="s">
        <v>100</v>
      </c>
      <c r="L9" s="13" t="s">
        <v>18</v>
      </c>
      <c r="M9" s="13" t="s">
        <v>99</v>
      </c>
      <c r="Q9" s="13" t="s">
        <v>17</v>
      </c>
      <c r="R9" s="13" t="s">
        <v>19</v>
      </c>
      <c r="S9" s="13" t="s">
        <v>0</v>
      </c>
      <c r="T9" s="13" t="s">
        <v>103</v>
      </c>
      <c r="U9" s="13" t="s">
        <v>56</v>
      </c>
      <c r="V9" s="13" t="s">
        <v>53</v>
      </c>
      <c r="W9" s="38" t="s">
        <v>109</v>
      </c>
    </row>
    <row r="10" spans="2:25" ht="31.5">
      <c r="B10" s="48" t="str">
        <f>'אג"ח קונצרני'!B7:U7</f>
        <v>3. אג"ח קונצרני</v>
      </c>
      <c r="C10" s="30" t="s">
        <v>41</v>
      </c>
      <c r="D10" s="13" t="s">
        <v>117</v>
      </c>
      <c r="E10" s="41" t="s">
        <v>115</v>
      </c>
      <c r="G10" s="30" t="s">
        <v>59</v>
      </c>
      <c r="I10" s="30" t="s">
        <v>15</v>
      </c>
      <c r="J10" s="30" t="s">
        <v>60</v>
      </c>
      <c r="K10" s="30" t="s">
        <v>100</v>
      </c>
      <c r="L10" s="30" t="s">
        <v>18</v>
      </c>
      <c r="M10" s="30" t="s">
        <v>99</v>
      </c>
      <c r="Q10" s="30" t="s">
        <v>17</v>
      </c>
      <c r="R10" s="30" t="s">
        <v>19</v>
      </c>
      <c r="S10" s="30" t="s">
        <v>0</v>
      </c>
      <c r="T10" s="30" t="s">
        <v>103</v>
      </c>
      <c r="U10" s="30" t="s">
        <v>56</v>
      </c>
      <c r="V10" s="13" t="s">
        <v>53</v>
      </c>
      <c r="W10" s="31" t="s">
        <v>109</v>
      </c>
    </row>
    <row r="11" spans="2:25" ht="31.5">
      <c r="B11" s="48" t="str">
        <f>מניות!B7</f>
        <v>4. מניות</v>
      </c>
      <c r="C11" s="30" t="s">
        <v>41</v>
      </c>
      <c r="D11" s="13" t="s">
        <v>117</v>
      </c>
      <c r="E11" s="41" t="s">
        <v>115</v>
      </c>
      <c r="H11" s="30" t="s">
        <v>99</v>
      </c>
      <c r="S11" s="30" t="s">
        <v>0</v>
      </c>
      <c r="T11" s="13" t="s">
        <v>103</v>
      </c>
      <c r="U11" s="13" t="s">
        <v>56</v>
      </c>
      <c r="V11" s="13" t="s">
        <v>53</v>
      </c>
      <c r="W11" s="14" t="s">
        <v>109</v>
      </c>
    </row>
    <row r="12" spans="2:25" ht="31.5">
      <c r="B12" s="48" t="str">
        <f>'תעודות סל'!B7:N7</f>
        <v>5. תעודות סל</v>
      </c>
      <c r="C12" s="30" t="s">
        <v>41</v>
      </c>
      <c r="D12" s="13" t="s">
        <v>117</v>
      </c>
      <c r="E12" s="41" t="s">
        <v>115</v>
      </c>
      <c r="H12" s="30" t="s">
        <v>99</v>
      </c>
      <c r="S12" s="30" t="s">
        <v>0</v>
      </c>
      <c r="T12" s="30" t="s">
        <v>103</v>
      </c>
      <c r="U12" s="30" t="s">
        <v>56</v>
      </c>
      <c r="V12" s="30" t="s">
        <v>53</v>
      </c>
      <c r="W12" s="31" t="s">
        <v>109</v>
      </c>
    </row>
    <row r="13" spans="2:25" ht="31.5">
      <c r="B13" s="48" t="str">
        <f>'קרנות נאמנות'!B7:O7</f>
        <v>6. קרנות נאמנות</v>
      </c>
      <c r="C13" s="30" t="s">
        <v>41</v>
      </c>
      <c r="D13" s="30" t="s">
        <v>117</v>
      </c>
      <c r="G13" s="30" t="s">
        <v>59</v>
      </c>
      <c r="H13" s="30" t="s">
        <v>99</v>
      </c>
      <c r="S13" s="30" t="s">
        <v>0</v>
      </c>
      <c r="T13" s="30" t="s">
        <v>103</v>
      </c>
      <c r="U13" s="30" t="s">
        <v>56</v>
      </c>
      <c r="V13" s="30" t="s">
        <v>53</v>
      </c>
      <c r="W13" s="31" t="s">
        <v>109</v>
      </c>
    </row>
    <row r="14" spans="2:25" ht="31.5">
      <c r="B14" s="48" t="str">
        <f>'כתבי אופציה'!B7:L7</f>
        <v>7. כתבי אופציה</v>
      </c>
      <c r="C14" s="30" t="s">
        <v>41</v>
      </c>
      <c r="D14" s="30" t="s">
        <v>117</v>
      </c>
      <c r="G14" s="30" t="s">
        <v>59</v>
      </c>
      <c r="H14" s="30" t="s">
        <v>99</v>
      </c>
      <c r="S14" s="30" t="s">
        <v>0</v>
      </c>
      <c r="T14" s="30" t="s">
        <v>103</v>
      </c>
      <c r="U14" s="30" t="s">
        <v>56</v>
      </c>
      <c r="V14" s="30" t="s">
        <v>53</v>
      </c>
      <c r="W14" s="31" t="s">
        <v>109</v>
      </c>
    </row>
    <row r="15" spans="2:25" ht="31.5">
      <c r="B15" s="48" t="str">
        <f>אופציות!B7</f>
        <v>8. אופציות</v>
      </c>
      <c r="C15" s="30" t="s">
        <v>41</v>
      </c>
      <c r="D15" s="30" t="s">
        <v>117</v>
      </c>
      <c r="G15" s="30" t="s">
        <v>59</v>
      </c>
      <c r="H15" s="30" t="s">
        <v>99</v>
      </c>
      <c r="S15" s="30" t="s">
        <v>0</v>
      </c>
      <c r="T15" s="30" t="s">
        <v>103</v>
      </c>
      <c r="U15" s="30" t="s">
        <v>56</v>
      </c>
      <c r="V15" s="30" t="s">
        <v>53</v>
      </c>
      <c r="W15" s="31" t="s">
        <v>109</v>
      </c>
    </row>
    <row r="16" spans="2:25" ht="31.5">
      <c r="B16" s="48" t="str">
        <f>'חוזים עתידיים'!B7:I7</f>
        <v>9. חוזים עתידיים</v>
      </c>
      <c r="C16" s="30" t="s">
        <v>41</v>
      </c>
      <c r="D16" s="30" t="s">
        <v>117</v>
      </c>
      <c r="G16" s="30" t="s">
        <v>59</v>
      </c>
      <c r="H16" s="30" t="s">
        <v>99</v>
      </c>
      <c r="S16" s="30" t="s">
        <v>0</v>
      </c>
      <c r="T16" s="31" t="s">
        <v>103</v>
      </c>
    </row>
    <row r="17" spans="2:25" ht="31.5">
      <c r="B17" s="48" t="str">
        <f>'מוצרים מובנים'!B7:Q7</f>
        <v>10. מוצרים מובנים</v>
      </c>
      <c r="C17" s="30" t="s">
        <v>41</v>
      </c>
      <c r="F17" s="13" t="s">
        <v>45</v>
      </c>
      <c r="I17" s="30" t="s">
        <v>15</v>
      </c>
      <c r="J17" s="30" t="s">
        <v>60</v>
      </c>
      <c r="K17" s="30" t="s">
        <v>100</v>
      </c>
      <c r="L17" s="30" t="s">
        <v>18</v>
      </c>
      <c r="M17" s="30" t="s">
        <v>99</v>
      </c>
      <c r="Q17" s="30" t="s">
        <v>17</v>
      </c>
      <c r="R17" s="30" t="s">
        <v>19</v>
      </c>
      <c r="S17" s="30" t="s">
        <v>0</v>
      </c>
      <c r="T17" s="30" t="s">
        <v>103</v>
      </c>
      <c r="U17" s="30" t="s">
        <v>56</v>
      </c>
      <c r="V17" s="30" t="s">
        <v>53</v>
      </c>
      <c r="W17" s="31" t="s">
        <v>109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41</v>
      </c>
      <c r="I19" s="30" t="s">
        <v>15</v>
      </c>
      <c r="J19" s="30" t="s">
        <v>60</v>
      </c>
      <c r="K19" s="30" t="s">
        <v>100</v>
      </c>
      <c r="L19" s="30" t="s">
        <v>18</v>
      </c>
      <c r="M19" s="30" t="s">
        <v>99</v>
      </c>
      <c r="Q19" s="30" t="s">
        <v>17</v>
      </c>
      <c r="R19" s="30" t="s">
        <v>19</v>
      </c>
      <c r="S19" s="30" t="s">
        <v>0</v>
      </c>
      <c r="T19" s="30" t="s">
        <v>103</v>
      </c>
      <c r="U19" s="30" t="s">
        <v>108</v>
      </c>
      <c r="V19" s="30" t="s">
        <v>53</v>
      </c>
      <c r="W19" s="31" t="s">
        <v>109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41</v>
      </c>
      <c r="D20" s="41" t="s">
        <v>116</v>
      </c>
      <c r="E20" s="41" t="s">
        <v>115</v>
      </c>
      <c r="G20" s="30" t="s">
        <v>59</v>
      </c>
      <c r="I20" s="30" t="s">
        <v>15</v>
      </c>
      <c r="J20" s="30" t="s">
        <v>60</v>
      </c>
      <c r="K20" s="30" t="s">
        <v>100</v>
      </c>
      <c r="L20" s="30" t="s">
        <v>18</v>
      </c>
      <c r="M20" s="30" t="s">
        <v>99</v>
      </c>
      <c r="Q20" s="30" t="s">
        <v>17</v>
      </c>
      <c r="R20" s="30" t="s">
        <v>19</v>
      </c>
      <c r="S20" s="30" t="s">
        <v>0</v>
      </c>
      <c r="T20" s="30" t="s">
        <v>103</v>
      </c>
      <c r="U20" s="30" t="s">
        <v>108</v>
      </c>
      <c r="V20" s="30" t="s">
        <v>53</v>
      </c>
      <c r="W20" s="31" t="s">
        <v>109</v>
      </c>
    </row>
    <row r="21" spans="2:25" ht="31.5">
      <c r="B21" s="48" t="str">
        <f>'לא סחיר - אג"ח קונצרני'!B7:S7</f>
        <v>3. אג"ח קונצרני</v>
      </c>
      <c r="C21" s="30" t="s">
        <v>41</v>
      </c>
      <c r="D21" s="41" t="s">
        <v>116</v>
      </c>
      <c r="E21" s="41" t="s">
        <v>115</v>
      </c>
      <c r="G21" s="30" t="s">
        <v>59</v>
      </c>
      <c r="I21" s="30" t="s">
        <v>15</v>
      </c>
      <c r="J21" s="30" t="s">
        <v>60</v>
      </c>
      <c r="K21" s="30" t="s">
        <v>100</v>
      </c>
      <c r="L21" s="30" t="s">
        <v>18</v>
      </c>
      <c r="M21" s="30" t="s">
        <v>99</v>
      </c>
      <c r="Q21" s="30" t="s">
        <v>17</v>
      </c>
      <c r="R21" s="30" t="s">
        <v>19</v>
      </c>
      <c r="S21" s="30" t="s">
        <v>0</v>
      </c>
      <c r="T21" s="30" t="s">
        <v>103</v>
      </c>
      <c r="U21" s="30" t="s">
        <v>108</v>
      </c>
      <c r="V21" s="30" t="s">
        <v>53</v>
      </c>
      <c r="W21" s="31" t="s">
        <v>109</v>
      </c>
    </row>
    <row r="22" spans="2:25" ht="31.5">
      <c r="B22" s="48" t="str">
        <f>'לא סחיר - מניות'!B7:M7</f>
        <v>4. מניות</v>
      </c>
      <c r="C22" s="30" t="s">
        <v>41</v>
      </c>
      <c r="D22" s="41" t="s">
        <v>116</v>
      </c>
      <c r="E22" s="41" t="s">
        <v>115</v>
      </c>
      <c r="G22" s="30" t="s">
        <v>59</v>
      </c>
      <c r="H22" s="30" t="s">
        <v>99</v>
      </c>
      <c r="S22" s="30" t="s">
        <v>0</v>
      </c>
      <c r="T22" s="30" t="s">
        <v>103</v>
      </c>
      <c r="U22" s="30" t="s">
        <v>108</v>
      </c>
      <c r="V22" s="30" t="s">
        <v>53</v>
      </c>
      <c r="W22" s="31" t="s">
        <v>109</v>
      </c>
    </row>
    <row r="23" spans="2:25" ht="31.5">
      <c r="B23" s="48" t="str">
        <f>'לא סחיר - קרנות השקעה'!B7:K7</f>
        <v>5. קרנות השקעה</v>
      </c>
      <c r="C23" s="30" t="s">
        <v>41</v>
      </c>
      <c r="G23" s="30" t="s">
        <v>59</v>
      </c>
      <c r="H23" s="30" t="s">
        <v>99</v>
      </c>
      <c r="K23" s="30" t="s">
        <v>100</v>
      </c>
      <c r="S23" s="30" t="s">
        <v>0</v>
      </c>
      <c r="T23" s="30" t="s">
        <v>103</v>
      </c>
      <c r="U23" s="30" t="s">
        <v>108</v>
      </c>
      <c r="V23" s="30" t="s">
        <v>53</v>
      </c>
      <c r="W23" s="31" t="s">
        <v>109</v>
      </c>
    </row>
    <row r="24" spans="2:25" ht="31.5">
      <c r="B24" s="48" t="str">
        <f>'לא סחיר - כתבי אופציה'!B7:L7</f>
        <v>6. כתבי אופציה</v>
      </c>
      <c r="C24" s="30" t="s">
        <v>41</v>
      </c>
      <c r="G24" s="30" t="s">
        <v>59</v>
      </c>
      <c r="H24" s="30" t="s">
        <v>99</v>
      </c>
      <c r="K24" s="30" t="s">
        <v>100</v>
      </c>
      <c r="S24" s="30" t="s">
        <v>0</v>
      </c>
      <c r="T24" s="30" t="s">
        <v>103</v>
      </c>
      <c r="U24" s="30" t="s">
        <v>108</v>
      </c>
      <c r="V24" s="30" t="s">
        <v>53</v>
      </c>
      <c r="W24" s="31" t="s">
        <v>109</v>
      </c>
    </row>
    <row r="25" spans="2:25" ht="31.5">
      <c r="B25" s="48" t="str">
        <f>'לא סחיר - אופציות'!B7:L7</f>
        <v>7. אופציות</v>
      </c>
      <c r="C25" s="30" t="s">
        <v>41</v>
      </c>
      <c r="G25" s="30" t="s">
        <v>59</v>
      </c>
      <c r="H25" s="30" t="s">
        <v>99</v>
      </c>
      <c r="K25" s="30" t="s">
        <v>100</v>
      </c>
      <c r="S25" s="30" t="s">
        <v>0</v>
      </c>
      <c r="T25" s="30" t="s">
        <v>103</v>
      </c>
      <c r="U25" s="30" t="s">
        <v>108</v>
      </c>
      <c r="V25" s="30" t="s">
        <v>53</v>
      </c>
      <c r="W25" s="31" t="s">
        <v>109</v>
      </c>
    </row>
    <row r="26" spans="2:25" ht="31.5">
      <c r="B26" s="48" t="str">
        <f>'לא סחיר - חוזים עתידיים'!B7:K7</f>
        <v>8. חוזים עתידיים</v>
      </c>
      <c r="C26" s="30" t="s">
        <v>41</v>
      </c>
      <c r="G26" s="30" t="s">
        <v>59</v>
      </c>
      <c r="H26" s="30" t="s">
        <v>99</v>
      </c>
      <c r="K26" s="30" t="s">
        <v>100</v>
      </c>
      <c r="S26" s="30" t="s">
        <v>0</v>
      </c>
      <c r="T26" s="30" t="s">
        <v>103</v>
      </c>
      <c r="U26" s="30" t="s">
        <v>108</v>
      </c>
      <c r="V26" s="31" t="s">
        <v>109</v>
      </c>
    </row>
    <row r="27" spans="2:25" ht="31.5">
      <c r="B27" s="48" t="str">
        <f>'לא סחיר - מוצרים מובנים'!B7:Q7</f>
        <v>9. מוצרים מובנים</v>
      </c>
      <c r="C27" s="30" t="s">
        <v>41</v>
      </c>
      <c r="F27" s="30" t="s">
        <v>45</v>
      </c>
      <c r="I27" s="30" t="s">
        <v>15</v>
      </c>
      <c r="J27" s="30" t="s">
        <v>60</v>
      </c>
      <c r="K27" s="30" t="s">
        <v>100</v>
      </c>
      <c r="L27" s="30" t="s">
        <v>18</v>
      </c>
      <c r="M27" s="30" t="s">
        <v>99</v>
      </c>
      <c r="Q27" s="30" t="s">
        <v>17</v>
      </c>
      <c r="R27" s="30" t="s">
        <v>19</v>
      </c>
      <c r="S27" s="30" t="s">
        <v>0</v>
      </c>
      <c r="T27" s="30" t="s">
        <v>103</v>
      </c>
      <c r="U27" s="30" t="s">
        <v>108</v>
      </c>
      <c r="V27" s="30" t="s">
        <v>53</v>
      </c>
      <c r="W27" s="31" t="s">
        <v>109</v>
      </c>
    </row>
    <row r="28" spans="2:25" ht="31.5">
      <c r="B28" s="52" t="str">
        <f>הלוואות!B6</f>
        <v>1.ד. הלוואות:</v>
      </c>
      <c r="C28" s="30" t="s">
        <v>41</v>
      </c>
      <c r="I28" s="30" t="s">
        <v>15</v>
      </c>
      <c r="J28" s="30" t="s">
        <v>60</v>
      </c>
      <c r="L28" s="30" t="s">
        <v>18</v>
      </c>
      <c r="M28" s="30" t="s">
        <v>99</v>
      </c>
      <c r="Q28" s="13" t="s">
        <v>34</v>
      </c>
      <c r="R28" s="30" t="s">
        <v>19</v>
      </c>
      <c r="S28" s="30" t="s">
        <v>0</v>
      </c>
      <c r="T28" s="30" t="s">
        <v>103</v>
      </c>
      <c r="U28" s="30" t="s">
        <v>108</v>
      </c>
      <c r="V28" s="31" t="s">
        <v>109</v>
      </c>
    </row>
    <row r="29" spans="2:25" ht="47.25">
      <c r="B29" s="52" t="str">
        <f>'פקדונות מעל 3 חודשים'!B6:O6</f>
        <v>1.ה. פקדונות מעל 3 חודשים:</v>
      </c>
      <c r="C29" s="30" t="s">
        <v>41</v>
      </c>
      <c r="E29" s="30" t="s">
        <v>115</v>
      </c>
      <c r="I29" s="30" t="s">
        <v>15</v>
      </c>
      <c r="J29" s="30" t="s">
        <v>60</v>
      </c>
      <c r="L29" s="30" t="s">
        <v>18</v>
      </c>
      <c r="M29" s="30" t="s">
        <v>99</v>
      </c>
      <c r="O29" s="49" t="s">
        <v>47</v>
      </c>
      <c r="P29" s="50"/>
      <c r="R29" s="30" t="s">
        <v>19</v>
      </c>
      <c r="S29" s="30" t="s">
        <v>0</v>
      </c>
      <c r="T29" s="30" t="s">
        <v>103</v>
      </c>
      <c r="U29" s="30" t="s">
        <v>108</v>
      </c>
      <c r="V29" s="31" t="s">
        <v>109</v>
      </c>
    </row>
    <row r="30" spans="2:25" ht="63">
      <c r="B30" s="52" t="str">
        <f>'זכויות מקרקעין'!B6</f>
        <v>1. ו. זכויות במקרקעין:</v>
      </c>
      <c r="C30" s="13" t="s">
        <v>49</v>
      </c>
      <c r="N30" s="49" t="s">
        <v>83</v>
      </c>
      <c r="P30" s="50" t="s">
        <v>50</v>
      </c>
      <c r="U30" s="30" t="s">
        <v>108</v>
      </c>
      <c r="V30" s="14" t="s">
        <v>52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51</v>
      </c>
      <c r="R31" s="13" t="s">
        <v>48</v>
      </c>
      <c r="U31" s="30" t="s">
        <v>108</v>
      </c>
      <c r="V31" s="14" t="s">
        <v>52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105</v>
      </c>
      <c r="Y32" s="14" t="s">
        <v>104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177</v>
      </c>
      <c r="C1" s="77" t="s" vm="1">
        <v>246</v>
      </c>
    </row>
    <row r="2" spans="2:54">
      <c r="B2" s="56" t="s">
        <v>176</v>
      </c>
      <c r="C2" s="77" t="s">
        <v>247</v>
      </c>
    </row>
    <row r="3" spans="2:54">
      <c r="B3" s="56" t="s">
        <v>178</v>
      </c>
      <c r="C3" s="77" t="s">
        <v>248</v>
      </c>
    </row>
    <row r="4" spans="2:54">
      <c r="B4" s="56" t="s">
        <v>179</v>
      </c>
      <c r="C4" s="77">
        <v>12145</v>
      </c>
    </row>
    <row r="6" spans="2:54" ht="26.25" customHeight="1">
      <c r="B6" s="189" t="s">
        <v>208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54" ht="26.25" customHeight="1">
      <c r="B7" s="189" t="s">
        <v>96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</row>
    <row r="8" spans="2:54" s="3" customFormat="1" ht="78.75">
      <c r="B8" s="22" t="s">
        <v>114</v>
      </c>
      <c r="C8" s="30" t="s">
        <v>41</v>
      </c>
      <c r="D8" s="30" t="s">
        <v>59</v>
      </c>
      <c r="E8" s="30" t="s">
        <v>99</v>
      </c>
      <c r="F8" s="30" t="s">
        <v>100</v>
      </c>
      <c r="G8" s="30" t="s">
        <v>230</v>
      </c>
      <c r="H8" s="30" t="s">
        <v>229</v>
      </c>
      <c r="I8" s="30" t="s">
        <v>108</v>
      </c>
      <c r="J8" s="30" t="s">
        <v>53</v>
      </c>
      <c r="K8" s="30" t="s">
        <v>180</v>
      </c>
      <c r="L8" s="31" t="s">
        <v>182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237</v>
      </c>
      <c r="H9" s="16"/>
      <c r="I9" s="16" t="s">
        <v>233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F31" sqref="F31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177</v>
      </c>
      <c r="C1" s="77" t="s" vm="1">
        <v>246</v>
      </c>
    </row>
    <row r="2" spans="2:51">
      <c r="B2" s="56" t="s">
        <v>176</v>
      </c>
      <c r="C2" s="77" t="s">
        <v>247</v>
      </c>
    </row>
    <row r="3" spans="2:51">
      <c r="B3" s="56" t="s">
        <v>178</v>
      </c>
      <c r="C3" s="77" t="s">
        <v>248</v>
      </c>
    </row>
    <row r="4" spans="2:51">
      <c r="B4" s="56" t="s">
        <v>179</v>
      </c>
      <c r="C4" s="77">
        <v>12145</v>
      </c>
    </row>
    <row r="6" spans="2:51" ht="26.25" customHeight="1">
      <c r="B6" s="189" t="s">
        <v>208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51" ht="26.25" customHeight="1">
      <c r="B7" s="189" t="s">
        <v>97</v>
      </c>
      <c r="C7" s="190"/>
      <c r="D7" s="190"/>
      <c r="E7" s="190"/>
      <c r="F7" s="190"/>
      <c r="G7" s="190"/>
      <c r="H7" s="190"/>
      <c r="I7" s="190"/>
      <c r="J7" s="190"/>
      <c r="K7" s="191"/>
    </row>
    <row r="8" spans="2:51" s="3" customFormat="1" ht="63">
      <c r="B8" s="22" t="s">
        <v>114</v>
      </c>
      <c r="C8" s="30" t="s">
        <v>41</v>
      </c>
      <c r="D8" s="30" t="s">
        <v>59</v>
      </c>
      <c r="E8" s="30" t="s">
        <v>99</v>
      </c>
      <c r="F8" s="30" t="s">
        <v>100</v>
      </c>
      <c r="G8" s="30" t="s">
        <v>230</v>
      </c>
      <c r="H8" s="30" t="s">
        <v>229</v>
      </c>
      <c r="I8" s="30" t="s">
        <v>108</v>
      </c>
      <c r="J8" s="30" t="s">
        <v>180</v>
      </c>
      <c r="K8" s="31" t="s">
        <v>182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237</v>
      </c>
      <c r="H9" s="16"/>
      <c r="I9" s="16" t="s">
        <v>233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20" t="s">
        <v>44</v>
      </c>
      <c r="C11" s="121"/>
      <c r="D11" s="121"/>
      <c r="E11" s="121"/>
      <c r="F11" s="121"/>
      <c r="G11" s="122"/>
      <c r="H11" s="126"/>
      <c r="I11" s="122">
        <v>-561.66678999999988</v>
      </c>
      <c r="J11" s="123">
        <f>I11/$I$11</f>
        <v>1</v>
      </c>
      <c r="K11" s="123">
        <f>I11/'סכום נכסי הקרן'!$C$42</f>
        <v>-1.201777838510732E-3</v>
      </c>
      <c r="AW11" s="99"/>
    </row>
    <row r="12" spans="2:51" s="99" customFormat="1" ht="19.5" customHeight="1">
      <c r="B12" s="124" t="s">
        <v>33</v>
      </c>
      <c r="C12" s="121"/>
      <c r="D12" s="121"/>
      <c r="E12" s="121"/>
      <c r="F12" s="121"/>
      <c r="G12" s="122"/>
      <c r="H12" s="126"/>
      <c r="I12" s="122">
        <v>-561.66678999999988</v>
      </c>
      <c r="J12" s="123">
        <f t="shared" ref="J12:J23" si="0">I12/$I$11</f>
        <v>1</v>
      </c>
      <c r="K12" s="123">
        <f>I12/'סכום נכסי הקרן'!$C$42</f>
        <v>-1.201777838510732E-3</v>
      </c>
    </row>
    <row r="13" spans="2:51">
      <c r="B13" s="101" t="s">
        <v>843</v>
      </c>
      <c r="C13" s="81"/>
      <c r="D13" s="81"/>
      <c r="E13" s="81"/>
      <c r="F13" s="81"/>
      <c r="G13" s="90"/>
      <c r="H13" s="92"/>
      <c r="I13" s="90">
        <v>-560.93998999999985</v>
      </c>
      <c r="J13" s="91">
        <f t="shared" si="0"/>
        <v>0.99870599434942553</v>
      </c>
      <c r="K13" s="91">
        <f>I13/'סכום נכסי הקרן'!$C$42</f>
        <v>-1.200222731196964E-3</v>
      </c>
    </row>
    <row r="14" spans="2:51">
      <c r="B14" s="86" t="s">
        <v>844</v>
      </c>
      <c r="C14" s="83" t="s">
        <v>845</v>
      </c>
      <c r="D14" s="96" t="s">
        <v>846</v>
      </c>
      <c r="E14" s="96" t="s">
        <v>161</v>
      </c>
      <c r="F14" s="105">
        <v>43255</v>
      </c>
      <c r="G14" s="93">
        <v>11560177.199999997</v>
      </c>
      <c r="H14" s="95">
        <v>-2.9056000000000002</v>
      </c>
      <c r="I14" s="93">
        <v>-335.88928000000004</v>
      </c>
      <c r="J14" s="94">
        <f t="shared" si="0"/>
        <v>0.5980223256568189</v>
      </c>
      <c r="K14" s="94">
        <f>I14/'סכום נכסי הקרן'!$C$42</f>
        <v>-7.1868997790901288E-4</v>
      </c>
    </row>
    <row r="15" spans="2:51">
      <c r="B15" s="86" t="s">
        <v>847</v>
      </c>
      <c r="C15" s="83" t="s">
        <v>848</v>
      </c>
      <c r="D15" s="96" t="s">
        <v>846</v>
      </c>
      <c r="E15" s="96" t="s">
        <v>161</v>
      </c>
      <c r="F15" s="105">
        <v>43258</v>
      </c>
      <c r="G15" s="93">
        <v>1041749.9999999999</v>
      </c>
      <c r="H15" s="95">
        <v>-2.7841999999999998</v>
      </c>
      <c r="I15" s="93">
        <v>-29.004659999999998</v>
      </c>
      <c r="J15" s="94">
        <f t="shared" si="0"/>
        <v>5.1640332874229582E-2</v>
      </c>
      <c r="K15" s="94">
        <f>I15/'סכום נכסי הקרן'!$C$42</f>
        <v>-6.2060207621566328E-5</v>
      </c>
    </row>
    <row r="16" spans="2:51" s="7" customFormat="1">
      <c r="B16" s="86" t="s">
        <v>849</v>
      </c>
      <c r="C16" s="83" t="s">
        <v>850</v>
      </c>
      <c r="D16" s="96" t="s">
        <v>846</v>
      </c>
      <c r="E16" s="96" t="s">
        <v>161</v>
      </c>
      <c r="F16" s="105">
        <v>43265</v>
      </c>
      <c r="G16" s="93">
        <v>4557149.9999999991</v>
      </c>
      <c r="H16" s="95">
        <v>-1.8179000000000001</v>
      </c>
      <c r="I16" s="93">
        <v>-82.842739999999992</v>
      </c>
      <c r="J16" s="94">
        <f t="shared" si="0"/>
        <v>0.14749446019409482</v>
      </c>
      <c r="K16" s="94">
        <f>I16/'סכום נכסי הקרן'!$C$42</f>
        <v>-1.7725557356436649E-4</v>
      </c>
      <c r="AW16" s="1"/>
      <c r="AY16" s="1"/>
    </row>
    <row r="17" spans="2:51" s="7" customFormat="1">
      <c r="B17" s="86" t="s">
        <v>851</v>
      </c>
      <c r="C17" s="83" t="s">
        <v>852</v>
      </c>
      <c r="D17" s="96" t="s">
        <v>846</v>
      </c>
      <c r="E17" s="96" t="s">
        <v>161</v>
      </c>
      <c r="F17" s="105">
        <v>43342</v>
      </c>
      <c r="G17" s="93">
        <v>6006099.9999999991</v>
      </c>
      <c r="H17" s="95">
        <v>-0.82279999999999998</v>
      </c>
      <c r="I17" s="93">
        <v>-49.417099999999991</v>
      </c>
      <c r="J17" s="94">
        <f t="shared" si="0"/>
        <v>8.7982948039352665E-2</v>
      </c>
      <c r="K17" s="94">
        <f>I17/'סכום נכסי הקרן'!$C$42</f>
        <v>-1.057359571205353E-4</v>
      </c>
      <c r="AW17" s="1"/>
      <c r="AY17" s="1"/>
    </row>
    <row r="18" spans="2:51" s="7" customFormat="1">
      <c r="B18" s="86" t="s">
        <v>853</v>
      </c>
      <c r="C18" s="83" t="s">
        <v>854</v>
      </c>
      <c r="D18" s="96" t="s">
        <v>846</v>
      </c>
      <c r="E18" s="96" t="s">
        <v>161</v>
      </c>
      <c r="F18" s="105">
        <v>43370</v>
      </c>
      <c r="G18" s="93">
        <v>2831599.9999999995</v>
      </c>
      <c r="H18" s="95">
        <v>-0.84109999999999996</v>
      </c>
      <c r="I18" s="93">
        <v>-23.815569999999997</v>
      </c>
      <c r="J18" s="94">
        <f t="shared" si="0"/>
        <v>4.2401598997868474E-2</v>
      </c>
      <c r="K18" s="94">
        <f>I18/'סכום נכסי הקרן'!$C$42</f>
        <v>-5.0957301993057196E-5</v>
      </c>
      <c r="AW18" s="1"/>
      <c r="AY18" s="1"/>
    </row>
    <row r="19" spans="2:51">
      <c r="B19" s="86" t="s">
        <v>855</v>
      </c>
      <c r="C19" s="83" t="s">
        <v>856</v>
      </c>
      <c r="D19" s="96" t="s">
        <v>846</v>
      </c>
      <c r="E19" s="96" t="s">
        <v>161</v>
      </c>
      <c r="F19" s="105">
        <v>43269</v>
      </c>
      <c r="G19" s="93">
        <v>212429.99999999997</v>
      </c>
      <c r="H19" s="95">
        <v>-0.81259999999999999</v>
      </c>
      <c r="I19" s="93">
        <v>-1.7262499999999998</v>
      </c>
      <c r="J19" s="94">
        <f t="shared" si="0"/>
        <v>3.0734414616181956E-3</v>
      </c>
      <c r="K19" s="94">
        <f>I19/'סכום נכסי הקרן'!$C$42</f>
        <v>-3.6935938365327805E-6</v>
      </c>
    </row>
    <row r="20" spans="2:51">
      <c r="B20" s="86" t="s">
        <v>857</v>
      </c>
      <c r="C20" s="83" t="s">
        <v>858</v>
      </c>
      <c r="D20" s="96" t="s">
        <v>846</v>
      </c>
      <c r="E20" s="96" t="s">
        <v>161</v>
      </c>
      <c r="F20" s="105">
        <v>43271</v>
      </c>
      <c r="G20" s="93">
        <v>194782.49999999997</v>
      </c>
      <c r="H20" s="95">
        <v>-0.78420000000000001</v>
      </c>
      <c r="I20" s="93">
        <v>-1.5274599999999998</v>
      </c>
      <c r="J20" s="94">
        <f t="shared" si="0"/>
        <v>2.7195127559526888E-3</v>
      </c>
      <c r="K20" s="94">
        <f>I20/'סכום נכסי הקרן'!$C$42</f>
        <v>-3.2682501616511863E-6</v>
      </c>
    </row>
    <row r="21" spans="2:51">
      <c r="B21" s="86" t="s">
        <v>859</v>
      </c>
      <c r="C21" s="83" t="s">
        <v>860</v>
      </c>
      <c r="D21" s="96" t="s">
        <v>846</v>
      </c>
      <c r="E21" s="96" t="s">
        <v>161</v>
      </c>
      <c r="F21" s="105">
        <v>43341</v>
      </c>
      <c r="G21" s="93">
        <v>2138399.9999999995</v>
      </c>
      <c r="H21" s="95">
        <v>-0.1487</v>
      </c>
      <c r="I21" s="93">
        <v>-3.1808299999999994</v>
      </c>
      <c r="J21" s="94">
        <f t="shared" si="0"/>
        <v>5.6631975695055781E-3</v>
      </c>
      <c r="K21" s="94">
        <f>I21/'סכום נכסי הקרן'!$C$42</f>
        <v>-6.8059053341396457E-6</v>
      </c>
    </row>
    <row r="22" spans="2:51">
      <c r="B22" s="86" t="s">
        <v>861</v>
      </c>
      <c r="C22" s="83" t="s">
        <v>862</v>
      </c>
      <c r="D22" s="96" t="s">
        <v>846</v>
      </c>
      <c r="E22" s="96" t="s">
        <v>161</v>
      </c>
      <c r="F22" s="105">
        <v>43333</v>
      </c>
      <c r="G22" s="93">
        <v>2393819.9999999995</v>
      </c>
      <c r="H22" s="95">
        <v>-0.41</v>
      </c>
      <c r="I22" s="93">
        <v>-9.8157299999999985</v>
      </c>
      <c r="J22" s="94">
        <f t="shared" si="0"/>
        <v>1.7476073313859274E-2</v>
      </c>
      <c r="K22" s="94">
        <f>I22/'סכום נכסי הקרן'!$C$42</f>
        <v>-2.1002357612784884E-5</v>
      </c>
    </row>
    <row r="23" spans="2:51">
      <c r="B23" s="86" t="s">
        <v>863</v>
      </c>
      <c r="C23" s="83" t="s">
        <v>864</v>
      </c>
      <c r="D23" s="96" t="s">
        <v>846</v>
      </c>
      <c r="E23" s="96" t="s">
        <v>161</v>
      </c>
      <c r="F23" s="105">
        <v>43318</v>
      </c>
      <c r="G23" s="93">
        <v>1396394.9999999998</v>
      </c>
      <c r="H23" s="95">
        <v>-1.6987000000000001</v>
      </c>
      <c r="I23" s="93">
        <v>-23.720369999999996</v>
      </c>
      <c r="J23" s="94">
        <f t="shared" si="0"/>
        <v>4.2232103486125647E-2</v>
      </c>
      <c r="K23" s="94">
        <f>I23/'סכום נכסי הקרן'!$C$42</f>
        <v>-5.0753606043317629E-5</v>
      </c>
    </row>
    <row r="24" spans="2:51">
      <c r="B24" s="82"/>
      <c r="C24" s="83"/>
      <c r="D24" s="83"/>
      <c r="E24" s="83"/>
      <c r="F24" s="83"/>
      <c r="G24" s="93"/>
      <c r="H24" s="95"/>
      <c r="I24" s="83"/>
      <c r="J24" s="94"/>
      <c r="K24" s="83"/>
    </row>
    <row r="25" spans="2:51">
      <c r="B25" s="101" t="s">
        <v>225</v>
      </c>
      <c r="C25" s="81"/>
      <c r="D25" s="81"/>
      <c r="E25" s="81"/>
      <c r="F25" s="81"/>
      <c r="G25" s="90"/>
      <c r="H25" s="92"/>
      <c r="I25" s="90">
        <v>-0.72679999999999989</v>
      </c>
      <c r="J25" s="91">
        <f t="shared" ref="J25:J26" si="1">I25/$I$11</f>
        <v>1.294005650574427E-3</v>
      </c>
      <c r="K25" s="91">
        <f>I25/'סכום נכסי הקרן'!$C$42</f>
        <v>-1.5551073137680085E-6</v>
      </c>
    </row>
    <row r="26" spans="2:51">
      <c r="B26" s="86" t="s">
        <v>865</v>
      </c>
      <c r="C26" s="83" t="s">
        <v>866</v>
      </c>
      <c r="D26" s="96" t="s">
        <v>846</v>
      </c>
      <c r="E26" s="96" t="s">
        <v>163</v>
      </c>
      <c r="F26" s="105">
        <v>43306</v>
      </c>
      <c r="G26" s="93">
        <v>54802.799999999988</v>
      </c>
      <c r="H26" s="95">
        <v>-1.3262</v>
      </c>
      <c r="I26" s="93">
        <v>-0.72679999999999989</v>
      </c>
      <c r="J26" s="94">
        <f t="shared" si="1"/>
        <v>1.294005650574427E-3</v>
      </c>
      <c r="K26" s="94">
        <f>I26/'סכום נכסי הקרן'!$C$42</f>
        <v>-1.5551073137680085E-6</v>
      </c>
    </row>
    <row r="27" spans="2:51">
      <c r="B27" s="82"/>
      <c r="C27" s="83"/>
      <c r="D27" s="83"/>
      <c r="E27" s="83"/>
      <c r="F27" s="83"/>
      <c r="G27" s="93"/>
      <c r="H27" s="95"/>
      <c r="I27" s="83"/>
      <c r="J27" s="94"/>
      <c r="K27" s="83"/>
    </row>
    <row r="28" spans="2:5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5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51">
      <c r="B30" s="98" t="s">
        <v>245</v>
      </c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51">
      <c r="B31" s="98" t="s">
        <v>110</v>
      </c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51">
      <c r="B32" s="98" t="s">
        <v>228</v>
      </c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98" t="s">
        <v>236</v>
      </c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177</v>
      </c>
      <c r="C1" s="77" t="s" vm="1">
        <v>246</v>
      </c>
    </row>
    <row r="2" spans="2:78">
      <c r="B2" s="56" t="s">
        <v>176</v>
      </c>
      <c r="C2" s="77" t="s">
        <v>247</v>
      </c>
    </row>
    <row r="3" spans="2:78">
      <c r="B3" s="56" t="s">
        <v>178</v>
      </c>
      <c r="C3" s="77" t="s">
        <v>248</v>
      </c>
    </row>
    <row r="4" spans="2:78">
      <c r="B4" s="56" t="s">
        <v>179</v>
      </c>
      <c r="C4" s="77">
        <v>12145</v>
      </c>
    </row>
    <row r="6" spans="2:78" ht="26.25" customHeight="1">
      <c r="B6" s="189" t="s">
        <v>208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78" ht="26.25" customHeight="1">
      <c r="B7" s="189" t="s">
        <v>98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/>
    </row>
    <row r="8" spans="2:78" s="3" customFormat="1" ht="47.25">
      <c r="B8" s="22" t="s">
        <v>114</v>
      </c>
      <c r="C8" s="30" t="s">
        <v>41</v>
      </c>
      <c r="D8" s="30" t="s">
        <v>45</v>
      </c>
      <c r="E8" s="30" t="s">
        <v>15</v>
      </c>
      <c r="F8" s="30" t="s">
        <v>60</v>
      </c>
      <c r="G8" s="30" t="s">
        <v>100</v>
      </c>
      <c r="H8" s="30" t="s">
        <v>18</v>
      </c>
      <c r="I8" s="30" t="s">
        <v>99</v>
      </c>
      <c r="J8" s="30" t="s">
        <v>17</v>
      </c>
      <c r="K8" s="30" t="s">
        <v>19</v>
      </c>
      <c r="L8" s="30" t="s">
        <v>230</v>
      </c>
      <c r="M8" s="30" t="s">
        <v>229</v>
      </c>
      <c r="N8" s="30" t="s">
        <v>108</v>
      </c>
      <c r="O8" s="30" t="s">
        <v>53</v>
      </c>
      <c r="P8" s="30" t="s">
        <v>180</v>
      </c>
      <c r="Q8" s="31" t="s">
        <v>182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237</v>
      </c>
      <c r="M9" s="16"/>
      <c r="N9" s="16" t="s">
        <v>233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111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E114"/>
  <sheetViews>
    <sheetView rightToLeft="1" workbookViewId="0">
      <selection activeCell="A12" sqref="A12:XFD15"/>
    </sheetView>
  </sheetViews>
  <sheetFormatPr defaultColWidth="9.140625" defaultRowHeight="18"/>
  <cols>
    <col min="1" max="1" width="6.28515625" style="1" customWidth="1"/>
    <col min="2" max="2" width="33.28515625" style="2" bestFit="1" customWidth="1"/>
    <col min="3" max="3" width="41.7109375" style="2" bestFit="1" customWidth="1"/>
    <col min="4" max="4" width="7.8554687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9.5703125" style="1" bestFit="1" customWidth="1"/>
    <col min="9" max="9" width="5.140625" style="1" bestFit="1" customWidth="1"/>
    <col min="10" max="10" width="9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7">
      <c r="B1" s="56" t="s">
        <v>177</v>
      </c>
      <c r="C1" s="77" t="s" vm="1">
        <v>246</v>
      </c>
    </row>
    <row r="2" spans="2:57">
      <c r="B2" s="56" t="s">
        <v>176</v>
      </c>
      <c r="C2" s="77" t="s">
        <v>247</v>
      </c>
    </row>
    <row r="3" spans="2:57">
      <c r="B3" s="56" t="s">
        <v>178</v>
      </c>
      <c r="C3" s="77" t="s">
        <v>248</v>
      </c>
    </row>
    <row r="4" spans="2:57">
      <c r="B4" s="56" t="s">
        <v>179</v>
      </c>
      <c r="C4" s="77">
        <v>12145</v>
      </c>
    </row>
    <row r="6" spans="2:57" ht="26.25" customHeight="1">
      <c r="B6" s="189" t="s">
        <v>209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57" s="3" customFormat="1" ht="63">
      <c r="B7" s="22" t="s">
        <v>114</v>
      </c>
      <c r="C7" s="30" t="s">
        <v>221</v>
      </c>
      <c r="D7" s="30" t="s">
        <v>41</v>
      </c>
      <c r="E7" s="30" t="s">
        <v>115</v>
      </c>
      <c r="F7" s="30" t="s">
        <v>15</v>
      </c>
      <c r="G7" s="30" t="s">
        <v>100</v>
      </c>
      <c r="H7" s="30" t="s">
        <v>60</v>
      </c>
      <c r="I7" s="30" t="s">
        <v>18</v>
      </c>
      <c r="J7" s="30" t="s">
        <v>99</v>
      </c>
      <c r="K7" s="13" t="s">
        <v>34</v>
      </c>
      <c r="L7" s="70" t="s">
        <v>19</v>
      </c>
      <c r="M7" s="30" t="s">
        <v>230</v>
      </c>
      <c r="N7" s="30" t="s">
        <v>229</v>
      </c>
      <c r="O7" s="30" t="s">
        <v>108</v>
      </c>
      <c r="P7" s="30" t="s">
        <v>180</v>
      </c>
      <c r="Q7" s="31" t="s">
        <v>182</v>
      </c>
      <c r="R7" s="1"/>
      <c r="S7" s="1"/>
      <c r="BD7" s="3" t="s">
        <v>160</v>
      </c>
      <c r="BE7" s="3" t="s">
        <v>162</v>
      </c>
    </row>
    <row r="8" spans="2:57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237</v>
      </c>
      <c r="N8" s="16"/>
      <c r="O8" s="16" t="s">
        <v>233</v>
      </c>
      <c r="P8" s="32" t="s">
        <v>20</v>
      </c>
      <c r="Q8" s="17" t="s">
        <v>20</v>
      </c>
      <c r="R8" s="1"/>
      <c r="S8" s="1"/>
      <c r="BD8" s="3" t="s">
        <v>158</v>
      </c>
      <c r="BE8" s="3" t="s">
        <v>161</v>
      </c>
    </row>
    <row r="9" spans="2:5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111</v>
      </c>
      <c r="R9" s="1"/>
      <c r="S9" s="1"/>
      <c r="BD9" s="4" t="s">
        <v>159</v>
      </c>
      <c r="BE9" s="4" t="s">
        <v>163</v>
      </c>
    </row>
    <row r="10" spans="2:57" s="4" customFormat="1" ht="18" customHeight="1">
      <c r="B10" s="120" t="s">
        <v>37</v>
      </c>
      <c r="C10" s="121"/>
      <c r="D10" s="121"/>
      <c r="E10" s="121"/>
      <c r="F10" s="121"/>
      <c r="G10" s="121"/>
      <c r="H10" s="121"/>
      <c r="I10" s="122">
        <v>1.9499478105681549</v>
      </c>
      <c r="J10" s="121"/>
      <c r="K10" s="121"/>
      <c r="L10" s="127">
        <v>2.2399304140908734E-2</v>
      </c>
      <c r="M10" s="122"/>
      <c r="N10" s="126"/>
      <c r="O10" s="122">
        <f>O11</f>
        <v>160.83715999999995</v>
      </c>
      <c r="P10" s="123">
        <f>O10/$O$10</f>
        <v>1</v>
      </c>
      <c r="Q10" s="123">
        <f>O10/'סכום נכסי הקרן'!$C$42</f>
        <v>3.4413737457577784E-4</v>
      </c>
      <c r="R10" s="99"/>
      <c r="S10" s="99"/>
      <c r="BD10" s="99" t="s">
        <v>27</v>
      </c>
      <c r="BE10" s="4" t="s">
        <v>164</v>
      </c>
    </row>
    <row r="11" spans="2:57" s="99" customFormat="1" ht="21.75" customHeight="1">
      <c r="B11" s="124" t="s">
        <v>36</v>
      </c>
      <c r="C11" s="121"/>
      <c r="D11" s="121"/>
      <c r="E11" s="121"/>
      <c r="F11" s="121"/>
      <c r="G11" s="121"/>
      <c r="H11" s="121"/>
      <c r="I11" s="122">
        <v>1.9499478105681549</v>
      </c>
      <c r="J11" s="121"/>
      <c r="K11" s="121"/>
      <c r="L11" s="127">
        <v>2.2399304140908734E-2</v>
      </c>
      <c r="M11" s="122"/>
      <c r="N11" s="126"/>
      <c r="O11" s="122">
        <f>O12</f>
        <v>160.83715999999995</v>
      </c>
      <c r="P11" s="123">
        <f t="shared" ref="P11:P14" si="0">O11/$O$10</f>
        <v>1</v>
      </c>
      <c r="Q11" s="123">
        <f>O11/'סכום נכסי הקרן'!$C$42</f>
        <v>3.4413737457577784E-4</v>
      </c>
      <c r="BE11" s="99" t="s">
        <v>170</v>
      </c>
    </row>
    <row r="12" spans="2:57" s="134" customFormat="1">
      <c r="B12" s="101" t="s">
        <v>35</v>
      </c>
      <c r="C12" s="81"/>
      <c r="D12" s="81"/>
      <c r="E12" s="81"/>
      <c r="F12" s="81"/>
      <c r="G12" s="81"/>
      <c r="H12" s="81"/>
      <c r="I12" s="90">
        <v>1.9499478105681549</v>
      </c>
      <c r="J12" s="81"/>
      <c r="K12" s="81"/>
      <c r="L12" s="103">
        <v>2.2399304140908734E-2</v>
      </c>
      <c r="M12" s="90"/>
      <c r="N12" s="92"/>
      <c r="O12" s="90">
        <f>SUM(O13:O14)</f>
        <v>160.83715999999995</v>
      </c>
      <c r="P12" s="91">
        <f t="shared" si="0"/>
        <v>1</v>
      </c>
      <c r="Q12" s="91">
        <f>O12/'סכום נכסי הקרן'!$C$42</f>
        <v>3.4413737457577784E-4</v>
      </c>
      <c r="BE12" s="134" t="s">
        <v>165</v>
      </c>
    </row>
    <row r="13" spans="2:57" s="134" customFormat="1">
      <c r="B13" s="141" t="s">
        <v>890</v>
      </c>
      <c r="C13" s="96" t="s">
        <v>881</v>
      </c>
      <c r="D13" s="83" t="s">
        <v>882</v>
      </c>
      <c r="E13" s="83"/>
      <c r="F13" s="83" t="s">
        <v>883</v>
      </c>
      <c r="G13" s="105">
        <v>43321</v>
      </c>
      <c r="H13" s="83" t="s">
        <v>884</v>
      </c>
      <c r="I13" s="93">
        <v>1.92</v>
      </c>
      <c r="J13" s="96" t="s">
        <v>162</v>
      </c>
      <c r="K13" s="97">
        <v>2.4E-2</v>
      </c>
      <c r="L13" s="97">
        <v>2.2000000000000002E-2</v>
      </c>
      <c r="M13" s="93">
        <v>79942.909999999989</v>
      </c>
      <c r="N13" s="95">
        <v>100.77</v>
      </c>
      <c r="O13" s="93">
        <v>80.558479999999975</v>
      </c>
      <c r="P13" s="94">
        <f t="shared" si="0"/>
        <v>0.50086982386408707</v>
      </c>
      <c r="Q13" s="94">
        <f>O13/'סכום נכסי הקרן'!$C$42</f>
        <v>1.7236802618881923E-4</v>
      </c>
      <c r="BE13" s="134" t="s">
        <v>166</v>
      </c>
    </row>
    <row r="14" spans="2:57" s="134" customFormat="1">
      <c r="B14" s="141" t="s">
        <v>890</v>
      </c>
      <c r="C14" s="96" t="s">
        <v>881</v>
      </c>
      <c r="D14" s="83" t="s">
        <v>885</v>
      </c>
      <c r="E14" s="83"/>
      <c r="F14" s="83" t="s">
        <v>883</v>
      </c>
      <c r="G14" s="105">
        <v>43343</v>
      </c>
      <c r="H14" s="83" t="s">
        <v>884</v>
      </c>
      <c r="I14" s="93">
        <v>1.9800000000000004</v>
      </c>
      <c r="J14" s="96" t="s">
        <v>162</v>
      </c>
      <c r="K14" s="97">
        <v>2.3789999999999999E-2</v>
      </c>
      <c r="L14" s="97">
        <v>2.2800000000000008E-2</v>
      </c>
      <c r="M14" s="93">
        <v>79942.909999999989</v>
      </c>
      <c r="N14" s="95">
        <v>100.42</v>
      </c>
      <c r="O14" s="93">
        <v>80.27867999999998</v>
      </c>
      <c r="P14" s="94">
        <f t="shared" si="0"/>
        <v>0.49913017613591287</v>
      </c>
      <c r="Q14" s="94">
        <f>O14/'סכום נכסי הקרן'!$C$42</f>
        <v>1.7176934838695863E-4</v>
      </c>
      <c r="BE14" s="134" t="s">
        <v>167</v>
      </c>
    </row>
    <row r="15" spans="2:57" s="134" customFormat="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93"/>
      <c r="N15" s="95"/>
      <c r="O15" s="83"/>
      <c r="P15" s="94"/>
      <c r="Q15" s="83"/>
      <c r="BE15" s="134" t="s">
        <v>169</v>
      </c>
    </row>
    <row r="16" spans="2:57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BE16" s="1" t="s">
        <v>168</v>
      </c>
    </row>
    <row r="17" spans="2:57">
      <c r="B17" s="100"/>
      <c r="C17" s="100"/>
      <c r="D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BE17" s="1" t="s">
        <v>171</v>
      </c>
    </row>
    <row r="18" spans="2:57">
      <c r="B18" s="98" t="s">
        <v>245</v>
      </c>
      <c r="C18" s="100"/>
      <c r="D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BE18" s="1" t="s">
        <v>172</v>
      </c>
    </row>
    <row r="19" spans="2:57">
      <c r="B19" s="98" t="s">
        <v>110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BE19" s="1" t="s">
        <v>173</v>
      </c>
    </row>
    <row r="20" spans="2:57">
      <c r="B20" s="98" t="s">
        <v>228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BE20" s="1" t="s">
        <v>174</v>
      </c>
    </row>
    <row r="21" spans="2:57">
      <c r="B21" s="98" t="s">
        <v>236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BE21" s="1" t="s">
        <v>175</v>
      </c>
    </row>
    <row r="22" spans="2:5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BE22" s="1" t="s">
        <v>27</v>
      </c>
    </row>
    <row r="23" spans="2:5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5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5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5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5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5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5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5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5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5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sheetProtection sheet="1" objects="1" scenarios="1"/>
  <mergeCells count="1">
    <mergeCell ref="B6:Q6"/>
  </mergeCells>
  <phoneticPr fontId="5" type="noConversion"/>
  <conditionalFormatting sqref="B58:B114">
    <cfRule type="cellIs" dxfId="8" priority="8" operator="equal">
      <formula>2958465</formula>
    </cfRule>
    <cfRule type="cellIs" dxfId="7" priority="9" operator="equal">
      <formula>"NR3"</formula>
    </cfRule>
    <cfRule type="cellIs" dxfId="6" priority="10" operator="equal">
      <formula>"דירוג פנימי"</formula>
    </cfRule>
  </conditionalFormatting>
  <conditionalFormatting sqref="B58:B114">
    <cfRule type="cellIs" dxfId="5" priority="7" operator="equal">
      <formula>2958465</formula>
    </cfRule>
  </conditionalFormatting>
  <conditionalFormatting sqref="B11:B12 B22:B43 B15:B17">
    <cfRule type="cellIs" dxfId="4" priority="6" operator="equal">
      <formula>"NR3"</formula>
    </cfRule>
  </conditionalFormatting>
  <conditionalFormatting sqref="B13:B14">
    <cfRule type="cellIs" dxfId="3" priority="3" operator="equal">
      <formula>2958465</formula>
    </cfRule>
    <cfRule type="cellIs" dxfId="2" priority="4" operator="equal">
      <formula>"NR3"</formula>
    </cfRule>
    <cfRule type="cellIs" dxfId="1" priority="5" operator="equal">
      <formula>"דירוג פנימי"</formula>
    </cfRule>
  </conditionalFormatting>
  <conditionalFormatting sqref="B13:B14">
    <cfRule type="cellIs" dxfId="0" priority="2" operator="equal">
      <formula>2958465</formula>
    </cfRule>
  </conditionalFormatting>
  <dataValidations count="1">
    <dataValidation allowBlank="1" showInputMessage="1" showErrorMessage="1" sqref="D1:Q9 C5:C9 A1:A1048576 B1:B9 B115:Q1048576 B18:B21 AD53:XFD56 R1:XFD52 R53:AB56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177</v>
      </c>
      <c r="C1" s="77" t="s" vm="1">
        <v>246</v>
      </c>
    </row>
    <row r="2" spans="2:64">
      <c r="B2" s="56" t="s">
        <v>176</v>
      </c>
      <c r="C2" s="77" t="s">
        <v>247</v>
      </c>
    </row>
    <row r="3" spans="2:64">
      <c r="B3" s="56" t="s">
        <v>178</v>
      </c>
      <c r="C3" s="77" t="s">
        <v>248</v>
      </c>
    </row>
    <row r="4" spans="2:64">
      <c r="B4" s="56" t="s">
        <v>179</v>
      </c>
      <c r="C4" s="77">
        <v>12145</v>
      </c>
    </row>
    <row r="6" spans="2:64" ht="26.25" customHeight="1">
      <c r="B6" s="189" t="s">
        <v>210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2:64" s="3" customFormat="1" ht="78.75">
      <c r="B7" s="59" t="s">
        <v>114</v>
      </c>
      <c r="C7" s="60" t="s">
        <v>41</v>
      </c>
      <c r="D7" s="60" t="s">
        <v>115</v>
      </c>
      <c r="E7" s="60" t="s">
        <v>15</v>
      </c>
      <c r="F7" s="60" t="s">
        <v>60</v>
      </c>
      <c r="G7" s="60" t="s">
        <v>18</v>
      </c>
      <c r="H7" s="60" t="s">
        <v>99</v>
      </c>
      <c r="I7" s="60" t="s">
        <v>47</v>
      </c>
      <c r="J7" s="60" t="s">
        <v>19</v>
      </c>
      <c r="K7" s="60" t="s">
        <v>230</v>
      </c>
      <c r="L7" s="60" t="s">
        <v>229</v>
      </c>
      <c r="M7" s="60" t="s">
        <v>108</v>
      </c>
      <c r="N7" s="60" t="s">
        <v>180</v>
      </c>
      <c r="O7" s="62" t="s">
        <v>182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237</v>
      </c>
      <c r="L8" s="32"/>
      <c r="M8" s="32" t="s">
        <v>233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8" t="s">
        <v>245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98" t="s">
        <v>228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98" t="s">
        <v>236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177</v>
      </c>
      <c r="C1" s="77" t="s" vm="1">
        <v>246</v>
      </c>
    </row>
    <row r="2" spans="2:56">
      <c r="B2" s="56" t="s">
        <v>176</v>
      </c>
      <c r="C2" s="77" t="s">
        <v>247</v>
      </c>
    </row>
    <row r="3" spans="2:56">
      <c r="B3" s="56" t="s">
        <v>178</v>
      </c>
      <c r="C3" s="77" t="s">
        <v>248</v>
      </c>
    </row>
    <row r="4" spans="2:56">
      <c r="B4" s="56" t="s">
        <v>179</v>
      </c>
      <c r="C4" s="77">
        <v>12145</v>
      </c>
    </row>
    <row r="6" spans="2:56" ht="26.25" customHeight="1">
      <c r="B6" s="189" t="s">
        <v>211</v>
      </c>
      <c r="C6" s="190"/>
      <c r="D6" s="190"/>
      <c r="E6" s="190"/>
      <c r="F6" s="190"/>
      <c r="G6" s="190"/>
      <c r="H6" s="190"/>
      <c r="I6" s="190"/>
      <c r="J6" s="191"/>
    </row>
    <row r="7" spans="2:56" s="3" customFormat="1" ht="78.75">
      <c r="B7" s="59" t="s">
        <v>114</v>
      </c>
      <c r="C7" s="61" t="s">
        <v>49</v>
      </c>
      <c r="D7" s="61" t="s">
        <v>83</v>
      </c>
      <c r="E7" s="61" t="s">
        <v>50</v>
      </c>
      <c r="F7" s="61" t="s">
        <v>99</v>
      </c>
      <c r="G7" s="61" t="s">
        <v>222</v>
      </c>
      <c r="H7" s="61" t="s">
        <v>180</v>
      </c>
      <c r="I7" s="63" t="s">
        <v>181</v>
      </c>
      <c r="J7" s="76" t="s">
        <v>240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234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100"/>
      <c r="D11" s="100"/>
      <c r="E11" s="100"/>
      <c r="F11" s="100"/>
      <c r="G11" s="100"/>
      <c r="H11" s="100"/>
      <c r="I11" s="100"/>
      <c r="J11" s="100"/>
    </row>
    <row r="12" spans="2:56">
      <c r="B12" s="115"/>
      <c r="C12" s="100"/>
      <c r="D12" s="100"/>
      <c r="E12" s="100"/>
      <c r="F12" s="100"/>
      <c r="G12" s="100"/>
      <c r="H12" s="100"/>
      <c r="I12" s="100"/>
      <c r="J12" s="100"/>
    </row>
    <row r="13" spans="2:56">
      <c r="B13" s="100"/>
      <c r="C13" s="100"/>
      <c r="D13" s="100"/>
      <c r="E13" s="100"/>
      <c r="F13" s="100"/>
      <c r="G13" s="100"/>
      <c r="H13" s="100"/>
      <c r="I13" s="100"/>
      <c r="J13" s="100"/>
    </row>
    <row r="14" spans="2:56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00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00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J32" sqref="J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177</v>
      </c>
      <c r="C1" s="77" t="s" vm="1">
        <v>246</v>
      </c>
    </row>
    <row r="2" spans="2:60">
      <c r="B2" s="56" t="s">
        <v>176</v>
      </c>
      <c r="C2" s="77" t="s">
        <v>247</v>
      </c>
    </row>
    <row r="3" spans="2:60">
      <c r="B3" s="56" t="s">
        <v>178</v>
      </c>
      <c r="C3" s="77" t="s">
        <v>248</v>
      </c>
    </row>
    <row r="4" spans="2:60">
      <c r="B4" s="56" t="s">
        <v>179</v>
      </c>
      <c r="C4" s="77">
        <v>12145</v>
      </c>
    </row>
    <row r="6" spans="2:60" ht="26.25" customHeight="1">
      <c r="B6" s="189" t="s">
        <v>212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60" s="3" customFormat="1" ht="66">
      <c r="B7" s="59" t="s">
        <v>114</v>
      </c>
      <c r="C7" s="59" t="s">
        <v>115</v>
      </c>
      <c r="D7" s="59" t="s">
        <v>15</v>
      </c>
      <c r="E7" s="59" t="s">
        <v>16</v>
      </c>
      <c r="F7" s="59" t="s">
        <v>51</v>
      </c>
      <c r="G7" s="59" t="s">
        <v>99</v>
      </c>
      <c r="H7" s="59" t="s">
        <v>48</v>
      </c>
      <c r="I7" s="59" t="s">
        <v>108</v>
      </c>
      <c r="J7" s="59" t="s">
        <v>180</v>
      </c>
      <c r="K7" s="59" t="s">
        <v>181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177</v>
      </c>
      <c r="C1" s="77" t="s" vm="1">
        <v>246</v>
      </c>
    </row>
    <row r="2" spans="2:60">
      <c r="B2" s="56" t="s">
        <v>176</v>
      </c>
      <c r="C2" s="77" t="s">
        <v>247</v>
      </c>
    </row>
    <row r="3" spans="2:60">
      <c r="B3" s="56" t="s">
        <v>178</v>
      </c>
      <c r="C3" s="77" t="s">
        <v>248</v>
      </c>
    </row>
    <row r="4" spans="2:60">
      <c r="B4" s="56" t="s">
        <v>179</v>
      </c>
      <c r="C4" s="77">
        <v>12145</v>
      </c>
    </row>
    <row r="6" spans="2:60" ht="26.25" customHeight="1">
      <c r="B6" s="189" t="s">
        <v>213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60" s="3" customFormat="1" ht="78.75">
      <c r="B7" s="59" t="s">
        <v>114</v>
      </c>
      <c r="C7" s="61" t="s">
        <v>41</v>
      </c>
      <c r="D7" s="61" t="s">
        <v>15</v>
      </c>
      <c r="E7" s="61" t="s">
        <v>16</v>
      </c>
      <c r="F7" s="61" t="s">
        <v>51</v>
      </c>
      <c r="G7" s="61" t="s">
        <v>99</v>
      </c>
      <c r="H7" s="61" t="s">
        <v>48</v>
      </c>
      <c r="I7" s="61" t="s">
        <v>108</v>
      </c>
      <c r="J7" s="61" t="s">
        <v>180</v>
      </c>
      <c r="K7" s="63" t="s">
        <v>181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T96"/>
  <sheetViews>
    <sheetView rightToLeft="1" workbookViewId="0">
      <selection activeCell="E1" sqref="E1:E104857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6" style="3" customWidth="1"/>
    <col min="6" max="6" width="7.85546875" style="3" customWidth="1"/>
    <col min="7" max="7" width="8.140625" style="3" customWidth="1"/>
    <col min="8" max="8" width="6.28515625" style="3" customWidth="1"/>
    <col min="9" max="9" width="8" style="3" customWidth="1"/>
    <col min="10" max="10" width="8.710937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6">
      <c r="B1" s="56" t="s">
        <v>177</v>
      </c>
      <c r="C1" s="77" t="s" vm="1">
        <v>246</v>
      </c>
    </row>
    <row r="2" spans="2:46">
      <c r="B2" s="56" t="s">
        <v>176</v>
      </c>
      <c r="C2" s="77" t="s">
        <v>247</v>
      </c>
    </row>
    <row r="3" spans="2:46">
      <c r="B3" s="56" t="s">
        <v>178</v>
      </c>
      <c r="C3" s="77" t="s">
        <v>248</v>
      </c>
    </row>
    <row r="4" spans="2:46">
      <c r="B4" s="56" t="s">
        <v>179</v>
      </c>
      <c r="C4" s="77">
        <v>12145</v>
      </c>
    </row>
    <row r="6" spans="2:46" ht="26.25" customHeight="1">
      <c r="B6" s="189" t="s">
        <v>214</v>
      </c>
      <c r="C6" s="190"/>
      <c r="D6" s="191"/>
    </row>
    <row r="7" spans="2:46" s="3" customFormat="1" ht="33">
      <c r="B7" s="59" t="s">
        <v>114</v>
      </c>
      <c r="C7" s="64" t="s">
        <v>105</v>
      </c>
      <c r="D7" s="65" t="s">
        <v>104</v>
      </c>
    </row>
    <row r="8" spans="2:46" s="3" customFormat="1">
      <c r="B8" s="15"/>
      <c r="C8" s="32" t="s">
        <v>233</v>
      </c>
      <c r="D8" s="17" t="s">
        <v>22</v>
      </c>
    </row>
    <row r="9" spans="2:46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6" s="4" customFormat="1" ht="18" customHeight="1">
      <c r="B10" s="120" t="s">
        <v>889</v>
      </c>
      <c r="C10" s="122">
        <f>C12</f>
        <v>1328.1339895199999</v>
      </c>
      <c r="D10" s="12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46" s="99" customFormat="1">
      <c r="B11" s="120" t="s">
        <v>888</v>
      </c>
      <c r="C11" s="122">
        <f>C12</f>
        <v>1328.1339895199999</v>
      </c>
      <c r="D11" s="12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2:46">
      <c r="B12" s="130" t="s">
        <v>887</v>
      </c>
      <c r="C12" s="131">
        <v>1328.1339895199999</v>
      </c>
      <c r="D12" s="132">
        <v>46637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6">
      <c r="B13" s="100"/>
      <c r="C13" s="100"/>
      <c r="D13" s="100"/>
    </row>
    <row r="14" spans="2:46">
      <c r="B14" s="100"/>
      <c r="C14" s="100"/>
      <c r="D14" s="100"/>
    </row>
    <row r="15" spans="2:46">
      <c r="B15" s="100"/>
      <c r="C15" s="100"/>
      <c r="D15" s="100"/>
    </row>
    <row r="16" spans="2:46">
      <c r="B16" s="100"/>
      <c r="C16" s="100"/>
      <c r="D16" s="100"/>
    </row>
    <row r="17" spans="2:4">
      <c r="B17" s="100"/>
      <c r="C17" s="100"/>
      <c r="D17" s="100"/>
    </row>
    <row r="18" spans="2:4">
      <c r="B18" s="100"/>
      <c r="C18" s="100"/>
      <c r="D18" s="100"/>
    </row>
    <row r="19" spans="2:4">
      <c r="B19" s="100"/>
      <c r="C19" s="100"/>
      <c r="D19" s="100"/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AG15:XFD16 C5:C10 A11:C1048576 D1:XFD14 A1:B10 D15:AE16 D17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177</v>
      </c>
      <c r="C1" s="77" t="s" vm="1">
        <v>246</v>
      </c>
    </row>
    <row r="2" spans="2:18">
      <c r="B2" s="56" t="s">
        <v>176</v>
      </c>
      <c r="C2" s="77" t="s">
        <v>247</v>
      </c>
    </row>
    <row r="3" spans="2:18">
      <c r="B3" s="56" t="s">
        <v>178</v>
      </c>
      <c r="C3" s="77" t="s">
        <v>248</v>
      </c>
    </row>
    <row r="4" spans="2:18">
      <c r="B4" s="56" t="s">
        <v>179</v>
      </c>
      <c r="C4" s="77">
        <v>12145</v>
      </c>
    </row>
    <row r="6" spans="2:18" ht="26.25" customHeight="1">
      <c r="B6" s="189" t="s">
        <v>217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18" s="3" customFormat="1" ht="78.75">
      <c r="B7" s="22" t="s">
        <v>114</v>
      </c>
      <c r="C7" s="30" t="s">
        <v>41</v>
      </c>
      <c r="D7" s="30" t="s">
        <v>59</v>
      </c>
      <c r="E7" s="30" t="s">
        <v>15</v>
      </c>
      <c r="F7" s="30" t="s">
        <v>60</v>
      </c>
      <c r="G7" s="30" t="s">
        <v>100</v>
      </c>
      <c r="H7" s="30" t="s">
        <v>18</v>
      </c>
      <c r="I7" s="30" t="s">
        <v>99</v>
      </c>
      <c r="J7" s="30" t="s">
        <v>17</v>
      </c>
      <c r="K7" s="30" t="s">
        <v>215</v>
      </c>
      <c r="L7" s="30" t="s">
        <v>235</v>
      </c>
      <c r="M7" s="30" t="s">
        <v>216</v>
      </c>
      <c r="N7" s="30" t="s">
        <v>53</v>
      </c>
      <c r="O7" s="30" t="s">
        <v>180</v>
      </c>
      <c r="P7" s="31" t="s">
        <v>182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237</v>
      </c>
      <c r="M8" s="32" t="s">
        <v>233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245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53" t="s">
        <v>177</v>
      </c>
      <c r="C1" s="154" t="s" vm="1">
        <v>246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2:13">
      <c r="B2" s="153" t="s">
        <v>176</v>
      </c>
      <c r="C2" s="154" t="s">
        <v>247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2:13">
      <c r="B3" s="153" t="s">
        <v>178</v>
      </c>
      <c r="C3" s="154" t="s">
        <v>248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2:13">
      <c r="B4" s="153" t="s">
        <v>179</v>
      </c>
      <c r="C4" s="154">
        <v>12145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</row>
    <row r="6" spans="2:13" ht="26.25" customHeight="1">
      <c r="B6" s="178" t="s">
        <v>206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42"/>
    </row>
    <row r="7" spans="2:13" s="3" customFormat="1" ht="63">
      <c r="B7" s="147" t="s">
        <v>113</v>
      </c>
      <c r="C7" s="148" t="s">
        <v>41</v>
      </c>
      <c r="D7" s="148" t="s">
        <v>115</v>
      </c>
      <c r="E7" s="148" t="s">
        <v>15</v>
      </c>
      <c r="F7" s="148" t="s">
        <v>60</v>
      </c>
      <c r="G7" s="148" t="s">
        <v>99</v>
      </c>
      <c r="H7" s="148" t="s">
        <v>17</v>
      </c>
      <c r="I7" s="148" t="s">
        <v>19</v>
      </c>
      <c r="J7" s="148" t="s">
        <v>56</v>
      </c>
      <c r="K7" s="148" t="s">
        <v>180</v>
      </c>
      <c r="L7" s="148" t="s">
        <v>181</v>
      </c>
      <c r="M7" s="143"/>
    </row>
    <row r="8" spans="2:13" s="3" customFormat="1" ht="28.5" customHeight="1">
      <c r="B8" s="149"/>
      <c r="C8" s="150"/>
      <c r="D8" s="150"/>
      <c r="E8" s="150"/>
      <c r="F8" s="150"/>
      <c r="G8" s="150"/>
      <c r="H8" s="150" t="s">
        <v>20</v>
      </c>
      <c r="I8" s="150" t="s">
        <v>20</v>
      </c>
      <c r="J8" s="150" t="s">
        <v>233</v>
      </c>
      <c r="K8" s="150" t="s">
        <v>20</v>
      </c>
      <c r="L8" s="150" t="s">
        <v>20</v>
      </c>
      <c r="M8" s="145"/>
    </row>
    <row r="9" spans="2:13" s="4" customFormat="1" ht="18" customHeight="1">
      <c r="B9" s="151"/>
      <c r="C9" s="152" t="s">
        <v>1</v>
      </c>
      <c r="D9" s="152" t="s">
        <v>2</v>
      </c>
      <c r="E9" s="152" t="s">
        <v>3</v>
      </c>
      <c r="F9" s="152" t="s">
        <v>4</v>
      </c>
      <c r="G9" s="152" t="s">
        <v>5</v>
      </c>
      <c r="H9" s="152" t="s">
        <v>6</v>
      </c>
      <c r="I9" s="152" t="s">
        <v>7</v>
      </c>
      <c r="J9" s="152" t="s">
        <v>8</v>
      </c>
      <c r="K9" s="152" t="s">
        <v>9</v>
      </c>
      <c r="L9" s="152" t="s">
        <v>10</v>
      </c>
      <c r="M9" s="146"/>
    </row>
    <row r="10" spans="2:13" s="4" customFormat="1" ht="18" customHeight="1">
      <c r="B10" s="170" t="s">
        <v>40</v>
      </c>
      <c r="C10" s="171"/>
      <c r="D10" s="171"/>
      <c r="E10" s="171"/>
      <c r="F10" s="171"/>
      <c r="G10" s="171"/>
      <c r="H10" s="171"/>
      <c r="I10" s="171"/>
      <c r="J10" s="172">
        <v>32367.095317733998</v>
      </c>
      <c r="K10" s="173">
        <v>1</v>
      </c>
      <c r="L10" s="173">
        <v>6.9254687195974704E-2</v>
      </c>
      <c r="M10" s="146"/>
    </row>
    <row r="11" spans="2:13" s="99" customFormat="1">
      <c r="B11" s="174" t="s">
        <v>227</v>
      </c>
      <c r="C11" s="171"/>
      <c r="D11" s="171"/>
      <c r="E11" s="171"/>
      <c r="F11" s="171"/>
      <c r="G11" s="171"/>
      <c r="H11" s="171"/>
      <c r="I11" s="171"/>
      <c r="J11" s="172">
        <v>32367.095317733998</v>
      </c>
      <c r="K11" s="173">
        <v>1</v>
      </c>
      <c r="L11" s="173">
        <v>6.9254687195974704E-2</v>
      </c>
      <c r="M11" s="166"/>
    </row>
    <row r="12" spans="2:13" s="134" customFormat="1">
      <c r="B12" s="168" t="s">
        <v>38</v>
      </c>
      <c r="C12" s="155"/>
      <c r="D12" s="155"/>
      <c r="E12" s="155"/>
      <c r="F12" s="155"/>
      <c r="G12" s="155"/>
      <c r="H12" s="155"/>
      <c r="I12" s="155"/>
      <c r="J12" s="159">
        <v>31469.917557733999</v>
      </c>
      <c r="K12" s="160">
        <v>0.97228117780749901</v>
      </c>
      <c r="L12" s="160">
        <v>6.7335028835592198E-2</v>
      </c>
      <c r="M12" s="142"/>
    </row>
    <row r="13" spans="2:13" s="134" customFormat="1">
      <c r="B13" s="158" t="s">
        <v>872</v>
      </c>
      <c r="C13" s="157" t="s">
        <v>873</v>
      </c>
      <c r="D13" s="157">
        <v>12</v>
      </c>
      <c r="E13" s="157" t="s">
        <v>305</v>
      </c>
      <c r="F13" s="157" t="s">
        <v>339</v>
      </c>
      <c r="G13" s="163" t="s">
        <v>162</v>
      </c>
      <c r="H13" s="164">
        <v>0</v>
      </c>
      <c r="I13" s="164">
        <v>0</v>
      </c>
      <c r="J13" s="161">
        <v>17.487557733999999</v>
      </c>
      <c r="K13" s="162">
        <v>5.4028814023415099E-4</v>
      </c>
      <c r="L13" s="162">
        <v>3.7417486147611043E-5</v>
      </c>
      <c r="M13" s="142"/>
    </row>
    <row r="14" spans="2:13" s="134" customFormat="1">
      <c r="B14" s="158" t="s">
        <v>874</v>
      </c>
      <c r="C14" s="157" t="s">
        <v>875</v>
      </c>
      <c r="D14" s="157">
        <v>10</v>
      </c>
      <c r="E14" s="157" t="s">
        <v>305</v>
      </c>
      <c r="F14" s="157" t="s">
        <v>339</v>
      </c>
      <c r="G14" s="163" t="s">
        <v>162</v>
      </c>
      <c r="H14" s="164">
        <v>0</v>
      </c>
      <c r="I14" s="164">
        <v>0</v>
      </c>
      <c r="J14" s="161">
        <v>31452.43</v>
      </c>
      <c r="K14" s="162">
        <v>0.97174088966726491</v>
      </c>
      <c r="L14" s="162">
        <v>6.7297611349444592E-2</v>
      </c>
      <c r="M14" s="142"/>
    </row>
    <row r="15" spans="2:13" s="134" customFormat="1">
      <c r="B15" s="156"/>
      <c r="C15" s="157"/>
      <c r="D15" s="157"/>
      <c r="E15" s="157"/>
      <c r="F15" s="157"/>
      <c r="G15" s="157"/>
      <c r="H15" s="157"/>
      <c r="I15" s="157"/>
      <c r="J15" s="157"/>
      <c r="K15" s="162"/>
      <c r="L15" s="157"/>
      <c r="M15" s="142"/>
    </row>
    <row r="16" spans="2:13" s="134" customFormat="1">
      <c r="B16" s="168" t="s">
        <v>39</v>
      </c>
      <c r="C16" s="155"/>
      <c r="D16" s="155"/>
      <c r="E16" s="155"/>
      <c r="F16" s="155"/>
      <c r="G16" s="155"/>
      <c r="H16" s="155"/>
      <c r="I16" s="155"/>
      <c r="J16" s="159">
        <v>897.17776000000003</v>
      </c>
      <c r="K16" s="160">
        <v>2.7718822192500991E-2</v>
      </c>
      <c r="L16" s="160">
        <v>1.9196583603824976E-3</v>
      </c>
      <c r="M16" s="142"/>
    </row>
    <row r="17" spans="2:12" s="134" customFormat="1">
      <c r="B17" s="158" t="s">
        <v>874</v>
      </c>
      <c r="C17" s="157" t="s">
        <v>876</v>
      </c>
      <c r="D17" s="157">
        <v>10</v>
      </c>
      <c r="E17" s="157" t="s">
        <v>305</v>
      </c>
      <c r="F17" s="157" t="s">
        <v>339</v>
      </c>
      <c r="G17" s="163" t="s">
        <v>163</v>
      </c>
      <c r="H17" s="157"/>
      <c r="I17" s="157"/>
      <c r="J17" s="161">
        <v>18.5214</v>
      </c>
      <c r="K17" s="162">
        <v>5.7222929083327679E-4</v>
      </c>
      <c r="L17" s="162">
        <v>3.962956054103302E-5</v>
      </c>
    </row>
    <row r="18" spans="2:12" s="134" customFormat="1">
      <c r="B18" s="158" t="s">
        <v>874</v>
      </c>
      <c r="C18" s="157" t="s">
        <v>877</v>
      </c>
      <c r="D18" s="157">
        <v>10</v>
      </c>
      <c r="E18" s="157" t="s">
        <v>305</v>
      </c>
      <c r="F18" s="157" t="s">
        <v>339</v>
      </c>
      <c r="G18" s="163" t="s">
        <v>165</v>
      </c>
      <c r="H18" s="164">
        <v>0</v>
      </c>
      <c r="I18" s="164">
        <v>0</v>
      </c>
      <c r="J18" s="161">
        <v>59.999339999999989</v>
      </c>
      <c r="K18" s="162">
        <v>1.8537140701385777E-3</v>
      </c>
      <c r="L18" s="162">
        <v>1.283783880782243E-4</v>
      </c>
    </row>
    <row r="19" spans="2:12" s="134" customFormat="1">
      <c r="B19" s="158" t="s">
        <v>874</v>
      </c>
      <c r="C19" s="157" t="s">
        <v>878</v>
      </c>
      <c r="D19" s="157">
        <v>10</v>
      </c>
      <c r="E19" s="157" t="s">
        <v>305</v>
      </c>
      <c r="F19" s="157" t="s">
        <v>339</v>
      </c>
      <c r="G19" s="163" t="s">
        <v>170</v>
      </c>
      <c r="H19" s="164">
        <v>0</v>
      </c>
      <c r="I19" s="164">
        <v>0</v>
      </c>
      <c r="J19" s="161">
        <v>26.297019999999996</v>
      </c>
      <c r="K19" s="162">
        <v>8.1246153668882999E-4</v>
      </c>
      <c r="L19" s="162">
        <v>5.6266769582145839E-5</v>
      </c>
    </row>
    <row r="20" spans="2:12" s="134" customFormat="1">
      <c r="B20" s="158" t="s">
        <v>874</v>
      </c>
      <c r="C20" s="157" t="s">
        <v>879</v>
      </c>
      <c r="D20" s="157">
        <v>10</v>
      </c>
      <c r="E20" s="157" t="s">
        <v>305</v>
      </c>
      <c r="F20" s="157" t="s">
        <v>339</v>
      </c>
      <c r="G20" s="163" t="s">
        <v>161</v>
      </c>
      <c r="H20" s="164">
        <v>0</v>
      </c>
      <c r="I20" s="164">
        <v>0</v>
      </c>
      <c r="J20" s="161">
        <v>664.44</v>
      </c>
      <c r="K20" s="162">
        <v>2.0528255423524273E-2</v>
      </c>
      <c r="L20" s="162">
        <v>1.4216779080352445E-3</v>
      </c>
    </row>
    <row r="21" spans="2:12" s="134" customFormat="1">
      <c r="B21" s="158" t="s">
        <v>874</v>
      </c>
      <c r="C21" s="157" t="s">
        <v>880</v>
      </c>
      <c r="D21" s="157">
        <v>10</v>
      </c>
      <c r="E21" s="157" t="s">
        <v>305</v>
      </c>
      <c r="F21" s="157" t="s">
        <v>339</v>
      </c>
      <c r="G21" s="163" t="s">
        <v>171</v>
      </c>
      <c r="H21" s="164">
        <v>0</v>
      </c>
      <c r="I21" s="164">
        <v>0</v>
      </c>
      <c r="J21" s="161">
        <v>123.75</v>
      </c>
      <c r="K21" s="162">
        <v>3.823327326261406E-3</v>
      </c>
      <c r="L21" s="162">
        <v>2.6478333802805595E-4</v>
      </c>
    </row>
    <row r="22" spans="2:12" s="134" customFormat="1">
      <c r="B22" s="158" t="s">
        <v>874</v>
      </c>
      <c r="C22" s="157">
        <v>33810040</v>
      </c>
      <c r="D22" s="157">
        <v>11</v>
      </c>
      <c r="E22" s="157" t="s">
        <v>305</v>
      </c>
      <c r="F22" s="157" t="s">
        <v>339</v>
      </c>
      <c r="G22" s="157" t="s">
        <v>164</v>
      </c>
      <c r="H22" s="164">
        <v>0</v>
      </c>
      <c r="I22" s="164">
        <v>0</v>
      </c>
      <c r="J22" s="157">
        <v>4.17</v>
      </c>
      <c r="K22" s="162">
        <v>1.2883454505462677E-4</v>
      </c>
      <c r="L22" s="162">
        <v>8.9223961177938856E-6</v>
      </c>
    </row>
    <row r="23" spans="2:12"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</row>
    <row r="24" spans="2:12"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</row>
    <row r="25" spans="2:12">
      <c r="B25" s="165" t="s">
        <v>245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</row>
    <row r="26" spans="2:12">
      <c r="B26" s="169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7" spans="2:12"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</row>
    <row r="28" spans="2:12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</row>
    <row r="29" spans="2:12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</row>
    <row r="30" spans="2:12"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</row>
    <row r="31" spans="2:12"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</row>
    <row r="32" spans="2:12"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</row>
    <row r="33" spans="2:12"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</row>
    <row r="34" spans="2:12"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</row>
    <row r="35" spans="2:12"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</row>
    <row r="36" spans="2:12"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</row>
    <row r="37" spans="2:12"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</row>
    <row r="38" spans="2:12"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</row>
    <row r="39" spans="2:12"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</row>
    <row r="40" spans="2:12"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</row>
    <row r="41" spans="2:12"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</row>
    <row r="42" spans="2:12"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</row>
    <row r="43" spans="2:12"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</row>
    <row r="44" spans="2:12"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</row>
    <row r="45" spans="2:12"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</row>
    <row r="46" spans="2:12"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</row>
    <row r="47" spans="2:12"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</row>
    <row r="48" spans="2:12"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</row>
    <row r="49" spans="2:12"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</row>
    <row r="50" spans="2:12"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</row>
    <row r="51" spans="2:12"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</row>
    <row r="52" spans="2:12"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</row>
    <row r="53" spans="2:12"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</row>
    <row r="54" spans="2:12"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</row>
    <row r="55" spans="2:12"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</row>
    <row r="56" spans="2:12"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</row>
    <row r="61" spans="2:12"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</row>
    <row r="62" spans="2:12"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</row>
    <row r="63" spans="2:12"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</row>
    <row r="64" spans="2:12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</row>
    <row r="65" spans="2:12"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</row>
    <row r="66" spans="2:12"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</row>
    <row r="67" spans="2:12"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</row>
    <row r="68" spans="2:12"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</row>
    <row r="69" spans="2:12"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</row>
    <row r="70" spans="2:12"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</row>
    <row r="71" spans="2:12"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</row>
    <row r="72" spans="2:12"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</row>
    <row r="73" spans="2:12"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</row>
    <row r="74" spans="2:12"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</row>
    <row r="75" spans="2:12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</row>
    <row r="76" spans="2:12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</row>
    <row r="77" spans="2:12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</row>
    <row r="78" spans="2:12"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</row>
    <row r="79" spans="2:12"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</row>
    <row r="80" spans="2:12"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</row>
    <row r="81" spans="2:12"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</row>
    <row r="82" spans="2:12"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</row>
    <row r="83" spans="2:12"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</row>
    <row r="84" spans="2:12"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</row>
    <row r="85" spans="2:12"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2:12"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</row>
    <row r="87" spans="2:12"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</row>
    <row r="88" spans="2:12"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</row>
    <row r="89" spans="2:12"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</row>
    <row r="90" spans="2:12"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</row>
    <row r="91" spans="2:12"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</row>
    <row r="92" spans="2:12"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</row>
    <row r="93" spans="2:12"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</row>
    <row r="94" spans="2:12"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</row>
    <row r="95" spans="2:12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</row>
    <row r="96" spans="2:12"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</row>
    <row r="97" spans="2:12"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2:12"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</row>
    <row r="99" spans="2:12"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2:12"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</row>
    <row r="101" spans="2:12"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</row>
    <row r="102" spans="2:12"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</row>
    <row r="103" spans="2:12"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</row>
    <row r="104" spans="2:12"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</row>
    <row r="105" spans="2:12"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</row>
    <row r="106" spans="2:12"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</row>
    <row r="107" spans="2:12"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</row>
    <row r="108" spans="2:12"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</row>
    <row r="109" spans="2:12"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</row>
    <row r="110" spans="2:12"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</row>
    <row r="111" spans="2:12"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</row>
    <row r="112" spans="2:12"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</row>
    <row r="113" spans="2:12"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</row>
    <row r="114" spans="2:12"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</row>
    <row r="115" spans="2:12"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</row>
    <row r="116" spans="2:12"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</row>
    <row r="117" spans="2:12"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</row>
    <row r="118" spans="2:12"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</row>
    <row r="119" spans="2:12"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</row>
    <row r="120" spans="2:12"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</row>
    <row r="121" spans="2:12"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</row>
    <row r="122" spans="2:12">
      <c r="B122" s="142"/>
      <c r="C122" s="142"/>
      <c r="D122" s="143"/>
      <c r="E122" s="142"/>
      <c r="F122" s="142"/>
      <c r="G122" s="142"/>
      <c r="H122" s="142"/>
      <c r="I122" s="142"/>
      <c r="J122" s="142"/>
      <c r="K122" s="142"/>
      <c r="L122" s="142"/>
    </row>
    <row r="123" spans="2:12">
      <c r="B123" s="142"/>
      <c r="C123" s="142"/>
      <c r="D123" s="143"/>
      <c r="E123" s="142"/>
      <c r="F123" s="142"/>
      <c r="G123" s="142"/>
      <c r="H123" s="142"/>
      <c r="I123" s="142"/>
      <c r="J123" s="142"/>
      <c r="K123" s="142"/>
      <c r="L123" s="142"/>
    </row>
    <row r="124" spans="2:12">
      <c r="B124" s="142"/>
      <c r="C124" s="142"/>
      <c r="D124" s="143"/>
      <c r="E124" s="142"/>
      <c r="F124" s="142"/>
      <c r="G124" s="142"/>
      <c r="H124" s="142"/>
      <c r="I124" s="142"/>
      <c r="J124" s="142"/>
      <c r="K124" s="142"/>
      <c r="L124" s="142"/>
    </row>
    <row r="125" spans="2:12">
      <c r="B125" s="142"/>
      <c r="C125" s="142"/>
      <c r="D125" s="143"/>
      <c r="E125" s="142"/>
      <c r="F125" s="142"/>
      <c r="G125" s="142"/>
      <c r="H125" s="142"/>
      <c r="I125" s="142"/>
      <c r="J125" s="142"/>
      <c r="K125" s="142"/>
      <c r="L125" s="142"/>
    </row>
    <row r="126" spans="2:12">
      <c r="B126" s="142"/>
      <c r="C126" s="142"/>
      <c r="D126" s="143"/>
      <c r="E126" s="142"/>
      <c r="F126" s="142"/>
      <c r="G126" s="142"/>
      <c r="H126" s="142"/>
      <c r="I126" s="142"/>
      <c r="J126" s="142"/>
      <c r="K126" s="142"/>
      <c r="L126" s="142"/>
    </row>
    <row r="127" spans="2:12">
      <c r="B127" s="142"/>
      <c r="C127" s="142"/>
      <c r="D127" s="143"/>
      <c r="E127" s="142"/>
      <c r="F127" s="142"/>
      <c r="G127" s="142"/>
      <c r="H127" s="142"/>
      <c r="I127" s="142"/>
      <c r="J127" s="142"/>
      <c r="K127" s="142"/>
      <c r="L127" s="142"/>
    </row>
    <row r="128" spans="2:12">
      <c r="B128" s="142"/>
      <c r="C128" s="142"/>
      <c r="D128" s="143"/>
      <c r="E128" s="142"/>
      <c r="F128" s="142"/>
      <c r="G128" s="142"/>
      <c r="H128" s="142"/>
      <c r="I128" s="142"/>
      <c r="J128" s="142"/>
      <c r="K128" s="142"/>
      <c r="L128" s="142"/>
    </row>
    <row r="129" spans="4:4">
      <c r="D129" s="143"/>
    </row>
    <row r="130" spans="4:4">
      <c r="D130" s="143"/>
    </row>
    <row r="131" spans="4:4">
      <c r="D131" s="143"/>
    </row>
    <row r="132" spans="4:4">
      <c r="D132" s="143"/>
    </row>
    <row r="133" spans="4:4">
      <c r="D133" s="143"/>
    </row>
    <row r="134" spans="4:4">
      <c r="D134" s="143"/>
    </row>
    <row r="135" spans="4:4">
      <c r="D135" s="143"/>
    </row>
    <row r="136" spans="4:4">
      <c r="D136" s="143"/>
    </row>
    <row r="137" spans="4:4">
      <c r="D137" s="143"/>
    </row>
    <row r="138" spans="4:4">
      <c r="D138" s="143"/>
    </row>
    <row r="139" spans="4:4">
      <c r="D139" s="143"/>
    </row>
    <row r="140" spans="4:4">
      <c r="D140" s="143"/>
    </row>
    <row r="141" spans="4:4">
      <c r="D141" s="143"/>
    </row>
    <row r="142" spans="4:4">
      <c r="D142" s="143"/>
    </row>
    <row r="143" spans="4:4">
      <c r="D143" s="143"/>
    </row>
    <row r="144" spans="4:4">
      <c r="D144" s="143"/>
    </row>
    <row r="145" spans="4:4">
      <c r="D145" s="143"/>
    </row>
    <row r="146" spans="4:4">
      <c r="D146" s="143"/>
    </row>
    <row r="147" spans="4:4">
      <c r="D147" s="143"/>
    </row>
    <row r="148" spans="4:4">
      <c r="D148" s="143"/>
    </row>
    <row r="149" spans="4:4">
      <c r="D149" s="143"/>
    </row>
    <row r="150" spans="4:4">
      <c r="D150" s="143"/>
    </row>
    <row r="151" spans="4:4">
      <c r="D151" s="143"/>
    </row>
    <row r="152" spans="4:4">
      <c r="D152" s="143"/>
    </row>
    <row r="153" spans="4:4">
      <c r="D153" s="143"/>
    </row>
    <row r="154" spans="4:4">
      <c r="D154" s="143"/>
    </row>
    <row r="155" spans="4:4">
      <c r="D155" s="143"/>
    </row>
    <row r="156" spans="4:4">
      <c r="D156" s="143"/>
    </row>
    <row r="157" spans="4:4">
      <c r="D157" s="143"/>
    </row>
    <row r="158" spans="4:4">
      <c r="D158" s="143"/>
    </row>
    <row r="159" spans="4:4">
      <c r="D159" s="143"/>
    </row>
    <row r="160" spans="4:4">
      <c r="D160" s="143"/>
    </row>
    <row r="161" spans="4:4">
      <c r="D161" s="143"/>
    </row>
    <row r="162" spans="4:4">
      <c r="D162" s="143"/>
    </row>
    <row r="163" spans="4:4">
      <c r="D163" s="143"/>
    </row>
    <row r="164" spans="4:4">
      <c r="D164" s="143"/>
    </row>
    <row r="165" spans="4:4">
      <c r="D165" s="143"/>
    </row>
    <row r="166" spans="4:4">
      <c r="D166" s="143"/>
    </row>
    <row r="167" spans="4:4">
      <c r="D167" s="143"/>
    </row>
    <row r="168" spans="4:4">
      <c r="D168" s="143"/>
    </row>
    <row r="169" spans="4:4">
      <c r="D169" s="143"/>
    </row>
    <row r="170" spans="4:4">
      <c r="D170" s="143"/>
    </row>
    <row r="171" spans="4:4">
      <c r="D171" s="143"/>
    </row>
    <row r="172" spans="4:4">
      <c r="D172" s="143"/>
    </row>
    <row r="173" spans="4:4">
      <c r="D173" s="143"/>
    </row>
    <row r="174" spans="4:4">
      <c r="D174" s="143"/>
    </row>
    <row r="175" spans="4:4">
      <c r="D175" s="143"/>
    </row>
    <row r="176" spans="4:4">
      <c r="D176" s="143"/>
    </row>
    <row r="177" spans="4:4">
      <c r="D177" s="143"/>
    </row>
    <row r="178" spans="4:4">
      <c r="D178" s="143"/>
    </row>
    <row r="179" spans="4:4">
      <c r="D179" s="143"/>
    </row>
    <row r="180" spans="4:4">
      <c r="D180" s="143"/>
    </row>
    <row r="181" spans="4:4">
      <c r="D181" s="143"/>
    </row>
    <row r="182" spans="4:4">
      <c r="D182" s="143"/>
    </row>
    <row r="183" spans="4:4">
      <c r="D183" s="143"/>
    </row>
    <row r="184" spans="4:4">
      <c r="D184" s="143"/>
    </row>
    <row r="185" spans="4:4">
      <c r="D185" s="143"/>
    </row>
    <row r="186" spans="4:4">
      <c r="D186" s="143"/>
    </row>
    <row r="187" spans="4:4">
      <c r="D187" s="143"/>
    </row>
    <row r="188" spans="4:4">
      <c r="D188" s="143"/>
    </row>
    <row r="189" spans="4:4">
      <c r="D189" s="143"/>
    </row>
    <row r="190" spans="4:4">
      <c r="D190" s="143"/>
    </row>
    <row r="191" spans="4:4">
      <c r="D191" s="143"/>
    </row>
    <row r="192" spans="4:4">
      <c r="D192" s="143"/>
    </row>
    <row r="193" spans="4:4">
      <c r="D193" s="143"/>
    </row>
    <row r="194" spans="4:4">
      <c r="D194" s="143"/>
    </row>
    <row r="195" spans="4:4">
      <c r="D195" s="143"/>
    </row>
    <row r="196" spans="4:4">
      <c r="D196" s="143"/>
    </row>
    <row r="197" spans="4:4">
      <c r="D197" s="143"/>
    </row>
    <row r="198" spans="4:4">
      <c r="D198" s="143"/>
    </row>
    <row r="199" spans="4:4">
      <c r="D199" s="143"/>
    </row>
    <row r="200" spans="4:4">
      <c r="D200" s="143"/>
    </row>
    <row r="201" spans="4:4">
      <c r="D201" s="143"/>
    </row>
    <row r="202" spans="4:4">
      <c r="D202" s="143"/>
    </row>
    <row r="203" spans="4:4">
      <c r="D203" s="143"/>
    </row>
    <row r="204" spans="4:4">
      <c r="D204" s="143"/>
    </row>
    <row r="205" spans="4:4">
      <c r="D205" s="143"/>
    </row>
    <row r="206" spans="4:4">
      <c r="D206" s="143"/>
    </row>
    <row r="207" spans="4:4">
      <c r="D207" s="143"/>
    </row>
    <row r="208" spans="4:4">
      <c r="D208" s="143"/>
    </row>
    <row r="209" spans="4:4">
      <c r="D209" s="143"/>
    </row>
    <row r="210" spans="4:4">
      <c r="D210" s="143"/>
    </row>
    <row r="211" spans="4:4">
      <c r="D211" s="143"/>
    </row>
    <row r="212" spans="4:4">
      <c r="D212" s="143"/>
    </row>
    <row r="213" spans="4:4">
      <c r="D213" s="143"/>
    </row>
    <row r="214" spans="4:4">
      <c r="D214" s="143"/>
    </row>
    <row r="215" spans="4:4">
      <c r="D215" s="143"/>
    </row>
    <row r="216" spans="4:4">
      <c r="D216" s="143"/>
    </row>
    <row r="217" spans="4:4">
      <c r="D217" s="143"/>
    </row>
    <row r="218" spans="4:4">
      <c r="D218" s="143"/>
    </row>
    <row r="219" spans="4:4">
      <c r="D219" s="143"/>
    </row>
    <row r="220" spans="4:4">
      <c r="D220" s="143"/>
    </row>
    <row r="221" spans="4:4">
      <c r="D221" s="143"/>
    </row>
    <row r="222" spans="4:4">
      <c r="D222" s="143"/>
    </row>
    <row r="223" spans="4:4">
      <c r="D223" s="143"/>
    </row>
    <row r="224" spans="4:4">
      <c r="D224" s="143"/>
    </row>
    <row r="225" spans="4:4">
      <c r="D225" s="143"/>
    </row>
    <row r="226" spans="4:4">
      <c r="D226" s="143"/>
    </row>
    <row r="227" spans="4:4">
      <c r="D227" s="143"/>
    </row>
    <row r="228" spans="4:4">
      <c r="D228" s="143"/>
    </row>
    <row r="229" spans="4:4">
      <c r="D229" s="143"/>
    </row>
    <row r="230" spans="4:4">
      <c r="D230" s="143"/>
    </row>
    <row r="231" spans="4:4">
      <c r="D231" s="143"/>
    </row>
    <row r="232" spans="4:4">
      <c r="D232" s="143"/>
    </row>
    <row r="233" spans="4:4">
      <c r="D233" s="143"/>
    </row>
    <row r="234" spans="4:4">
      <c r="D234" s="143"/>
    </row>
    <row r="235" spans="4:4">
      <c r="D235" s="143"/>
    </row>
    <row r="236" spans="4:4">
      <c r="D236" s="143"/>
    </row>
    <row r="237" spans="4:4">
      <c r="D237" s="143"/>
    </row>
    <row r="238" spans="4:4">
      <c r="D238" s="143"/>
    </row>
    <row r="239" spans="4:4">
      <c r="D239" s="143"/>
    </row>
    <row r="240" spans="4:4">
      <c r="D240" s="143"/>
    </row>
    <row r="241" spans="4:4">
      <c r="D241" s="143"/>
    </row>
    <row r="242" spans="4:4">
      <c r="D242" s="143"/>
    </row>
    <row r="243" spans="4:4">
      <c r="D243" s="143"/>
    </row>
    <row r="244" spans="4:4">
      <c r="D244" s="143"/>
    </row>
    <row r="245" spans="4:4">
      <c r="D245" s="143"/>
    </row>
    <row r="246" spans="4:4">
      <c r="D246" s="143"/>
    </row>
    <row r="247" spans="4:4">
      <c r="D247" s="143"/>
    </row>
    <row r="248" spans="4:4">
      <c r="D248" s="143"/>
    </row>
    <row r="249" spans="4:4">
      <c r="D249" s="143"/>
    </row>
    <row r="250" spans="4:4">
      <c r="D250" s="143"/>
    </row>
    <row r="251" spans="4:4">
      <c r="D251" s="143"/>
    </row>
    <row r="252" spans="4:4">
      <c r="D252" s="143"/>
    </row>
    <row r="253" spans="4:4">
      <c r="D253" s="143"/>
    </row>
    <row r="254" spans="4:4">
      <c r="D254" s="143"/>
    </row>
    <row r="255" spans="4:4">
      <c r="D255" s="143"/>
    </row>
    <row r="256" spans="4:4">
      <c r="D256" s="143"/>
    </row>
    <row r="257" spans="4:4">
      <c r="D257" s="143"/>
    </row>
    <row r="258" spans="4:4">
      <c r="D258" s="143"/>
    </row>
    <row r="259" spans="4:4">
      <c r="D259" s="143"/>
    </row>
    <row r="260" spans="4:4">
      <c r="D260" s="143"/>
    </row>
    <row r="261" spans="4:4">
      <c r="D261" s="143"/>
    </row>
    <row r="262" spans="4:4">
      <c r="D262" s="143"/>
    </row>
    <row r="263" spans="4:4">
      <c r="D263" s="143"/>
    </row>
    <row r="264" spans="4:4">
      <c r="D264" s="143"/>
    </row>
    <row r="265" spans="4:4">
      <c r="D265" s="143"/>
    </row>
    <row r="266" spans="4:4">
      <c r="D266" s="143"/>
    </row>
    <row r="267" spans="4:4">
      <c r="D267" s="143"/>
    </row>
    <row r="268" spans="4:4">
      <c r="D268" s="143"/>
    </row>
    <row r="269" spans="4:4">
      <c r="D269" s="143"/>
    </row>
    <row r="270" spans="4:4">
      <c r="D270" s="143"/>
    </row>
    <row r="271" spans="4:4">
      <c r="D271" s="143"/>
    </row>
    <row r="272" spans="4:4">
      <c r="D272" s="143"/>
    </row>
    <row r="273" spans="4:4">
      <c r="D273" s="143"/>
    </row>
    <row r="274" spans="4:4">
      <c r="D274" s="143"/>
    </row>
    <row r="275" spans="4:4">
      <c r="D275" s="143"/>
    </row>
    <row r="276" spans="4:4">
      <c r="D276" s="143"/>
    </row>
    <row r="277" spans="4:4">
      <c r="D277" s="143"/>
    </row>
    <row r="278" spans="4:4">
      <c r="D278" s="143"/>
    </row>
    <row r="279" spans="4:4">
      <c r="D279" s="143"/>
    </row>
    <row r="280" spans="4:4">
      <c r="D280" s="143"/>
    </row>
    <row r="281" spans="4:4">
      <c r="D281" s="143"/>
    </row>
    <row r="282" spans="4:4">
      <c r="D282" s="143"/>
    </row>
    <row r="283" spans="4:4">
      <c r="D283" s="143"/>
    </row>
    <row r="284" spans="4:4">
      <c r="D284" s="143"/>
    </row>
    <row r="285" spans="4:4">
      <c r="D285" s="143"/>
    </row>
    <row r="286" spans="4:4">
      <c r="D286" s="143"/>
    </row>
    <row r="287" spans="4:4">
      <c r="D287" s="143"/>
    </row>
    <row r="288" spans="4:4">
      <c r="D288" s="143"/>
    </row>
    <row r="289" spans="4:4">
      <c r="D289" s="143"/>
    </row>
    <row r="290" spans="4:4">
      <c r="D290" s="143"/>
    </row>
    <row r="291" spans="4:4">
      <c r="D291" s="143"/>
    </row>
    <row r="292" spans="4:4">
      <c r="D292" s="143"/>
    </row>
    <row r="293" spans="4:4">
      <c r="D293" s="143"/>
    </row>
    <row r="294" spans="4:4">
      <c r="D294" s="143"/>
    </row>
    <row r="295" spans="4:4">
      <c r="D295" s="143"/>
    </row>
    <row r="296" spans="4:4">
      <c r="D296" s="143"/>
    </row>
    <row r="297" spans="4:4">
      <c r="D297" s="143"/>
    </row>
    <row r="298" spans="4:4">
      <c r="D298" s="143"/>
    </row>
    <row r="299" spans="4:4">
      <c r="D299" s="143"/>
    </row>
    <row r="300" spans="4:4">
      <c r="D300" s="143"/>
    </row>
    <row r="301" spans="4:4">
      <c r="D301" s="143"/>
    </row>
    <row r="302" spans="4:4">
      <c r="D302" s="143"/>
    </row>
    <row r="303" spans="4:4">
      <c r="D303" s="143"/>
    </row>
    <row r="304" spans="4:4">
      <c r="D304" s="143"/>
    </row>
    <row r="305" spans="4:4">
      <c r="D305" s="143"/>
    </row>
    <row r="306" spans="4:4">
      <c r="D306" s="143"/>
    </row>
    <row r="307" spans="4:4">
      <c r="D307" s="143"/>
    </row>
    <row r="308" spans="4:4">
      <c r="D308" s="143"/>
    </row>
    <row r="309" spans="4:4">
      <c r="D309" s="143"/>
    </row>
    <row r="310" spans="4:4">
      <c r="D310" s="143"/>
    </row>
    <row r="311" spans="4:4">
      <c r="D311" s="143"/>
    </row>
    <row r="312" spans="4:4">
      <c r="D312" s="143"/>
    </row>
    <row r="313" spans="4:4">
      <c r="D313" s="143"/>
    </row>
    <row r="314" spans="4:4">
      <c r="D314" s="143"/>
    </row>
    <row r="315" spans="4:4">
      <c r="D315" s="143"/>
    </row>
    <row r="316" spans="4:4">
      <c r="D316" s="143"/>
    </row>
    <row r="317" spans="4:4">
      <c r="D317" s="143"/>
    </row>
    <row r="318" spans="4:4">
      <c r="D318" s="143"/>
    </row>
    <row r="319" spans="4:4">
      <c r="D319" s="143"/>
    </row>
    <row r="320" spans="4:4">
      <c r="D320" s="143"/>
    </row>
    <row r="321" spans="4:4">
      <c r="D321" s="143"/>
    </row>
    <row r="322" spans="4:4">
      <c r="D322" s="143"/>
    </row>
    <row r="323" spans="4:4">
      <c r="D323" s="143"/>
    </row>
    <row r="324" spans="4:4">
      <c r="D324" s="143"/>
    </row>
    <row r="325" spans="4:4">
      <c r="D325" s="143"/>
    </row>
    <row r="326" spans="4:4">
      <c r="D326" s="143"/>
    </row>
    <row r="327" spans="4:4">
      <c r="D327" s="143"/>
    </row>
    <row r="328" spans="4:4">
      <c r="D328" s="143"/>
    </row>
    <row r="329" spans="4:4">
      <c r="D329" s="143"/>
    </row>
    <row r="330" spans="4:4">
      <c r="D330" s="143"/>
    </row>
    <row r="331" spans="4:4">
      <c r="D331" s="143"/>
    </row>
    <row r="332" spans="4:4">
      <c r="D332" s="143"/>
    </row>
    <row r="333" spans="4:4">
      <c r="D333" s="143"/>
    </row>
    <row r="334" spans="4:4">
      <c r="D334" s="143"/>
    </row>
    <row r="335" spans="4:4">
      <c r="D335" s="143"/>
    </row>
    <row r="336" spans="4:4">
      <c r="D336" s="143"/>
    </row>
    <row r="337" spans="4:4">
      <c r="D337" s="143"/>
    </row>
    <row r="338" spans="4:4">
      <c r="D338" s="143"/>
    </row>
    <row r="339" spans="4:4">
      <c r="D339" s="143"/>
    </row>
    <row r="340" spans="4:4">
      <c r="D340" s="143"/>
    </row>
    <row r="341" spans="4:4">
      <c r="D341" s="143"/>
    </row>
    <row r="342" spans="4:4">
      <c r="D342" s="143"/>
    </row>
    <row r="343" spans="4:4">
      <c r="D343" s="143"/>
    </row>
    <row r="344" spans="4:4">
      <c r="D344" s="143"/>
    </row>
    <row r="345" spans="4:4">
      <c r="D345" s="143"/>
    </row>
    <row r="346" spans="4:4">
      <c r="D346" s="143"/>
    </row>
    <row r="347" spans="4:4">
      <c r="D347" s="143"/>
    </row>
    <row r="348" spans="4:4">
      <c r="D348" s="143"/>
    </row>
    <row r="349" spans="4:4">
      <c r="D349" s="143"/>
    </row>
    <row r="350" spans="4:4">
      <c r="D350" s="143"/>
    </row>
    <row r="351" spans="4:4">
      <c r="D351" s="143"/>
    </row>
    <row r="352" spans="4:4">
      <c r="D352" s="143"/>
    </row>
    <row r="353" spans="4:4">
      <c r="D353" s="143"/>
    </row>
    <row r="354" spans="4:4">
      <c r="D354" s="143"/>
    </row>
    <row r="355" spans="4:4">
      <c r="D355" s="143"/>
    </row>
    <row r="356" spans="4:4">
      <c r="D356" s="143"/>
    </row>
    <row r="357" spans="4:4">
      <c r="D357" s="143"/>
    </row>
    <row r="358" spans="4:4">
      <c r="D358" s="143"/>
    </row>
    <row r="359" spans="4:4">
      <c r="D359" s="143"/>
    </row>
    <row r="360" spans="4:4">
      <c r="D360" s="143"/>
    </row>
    <row r="361" spans="4:4">
      <c r="D361" s="143"/>
    </row>
    <row r="362" spans="4:4">
      <c r="D362" s="143"/>
    </row>
    <row r="363" spans="4:4">
      <c r="D363" s="143"/>
    </row>
    <row r="364" spans="4:4">
      <c r="D364" s="143"/>
    </row>
    <row r="365" spans="4:4">
      <c r="D365" s="143"/>
    </row>
    <row r="366" spans="4:4">
      <c r="D366" s="143"/>
    </row>
    <row r="367" spans="4:4">
      <c r="D367" s="143"/>
    </row>
    <row r="368" spans="4:4">
      <c r="D368" s="143"/>
    </row>
    <row r="369" spans="4:4">
      <c r="D369" s="143"/>
    </row>
    <row r="370" spans="4:4">
      <c r="D370" s="143"/>
    </row>
    <row r="371" spans="4:4">
      <c r="D371" s="143"/>
    </row>
    <row r="372" spans="4:4">
      <c r="D372" s="143"/>
    </row>
    <row r="373" spans="4:4">
      <c r="D373" s="143"/>
    </row>
    <row r="374" spans="4:4">
      <c r="D374" s="143"/>
    </row>
    <row r="375" spans="4:4">
      <c r="D375" s="143"/>
    </row>
    <row r="376" spans="4:4">
      <c r="D376" s="143"/>
    </row>
    <row r="377" spans="4:4">
      <c r="D377" s="143"/>
    </row>
    <row r="378" spans="4:4">
      <c r="D378" s="143"/>
    </row>
    <row r="379" spans="4:4">
      <c r="D379" s="143"/>
    </row>
    <row r="380" spans="4:4">
      <c r="D380" s="143"/>
    </row>
    <row r="381" spans="4:4">
      <c r="D381" s="143"/>
    </row>
    <row r="382" spans="4:4">
      <c r="D382" s="143"/>
    </row>
    <row r="383" spans="4:4">
      <c r="D383" s="143"/>
    </row>
    <row r="384" spans="4:4">
      <c r="D384" s="143"/>
    </row>
    <row r="385" spans="4:4">
      <c r="D385" s="143"/>
    </row>
    <row r="386" spans="4:4">
      <c r="D386" s="143"/>
    </row>
    <row r="387" spans="4:4">
      <c r="D387" s="143"/>
    </row>
    <row r="388" spans="4:4">
      <c r="D388" s="143"/>
    </row>
    <row r="389" spans="4:4">
      <c r="D389" s="143"/>
    </row>
    <row r="390" spans="4:4">
      <c r="D390" s="143"/>
    </row>
    <row r="391" spans="4:4">
      <c r="D391" s="143"/>
    </row>
    <row r="392" spans="4:4">
      <c r="D392" s="143"/>
    </row>
    <row r="393" spans="4:4">
      <c r="D393" s="143"/>
    </row>
    <row r="394" spans="4:4">
      <c r="D394" s="143"/>
    </row>
    <row r="395" spans="4:4">
      <c r="D395" s="143"/>
    </row>
    <row r="396" spans="4:4">
      <c r="D396" s="143"/>
    </row>
    <row r="397" spans="4:4">
      <c r="D397" s="143"/>
    </row>
    <row r="398" spans="4:4">
      <c r="D398" s="143"/>
    </row>
    <row r="399" spans="4:4">
      <c r="D399" s="143"/>
    </row>
    <row r="400" spans="4:4">
      <c r="D400" s="143"/>
    </row>
    <row r="401" spans="4:4">
      <c r="D401" s="143"/>
    </row>
    <row r="402" spans="4:4">
      <c r="D402" s="143"/>
    </row>
    <row r="403" spans="4:4">
      <c r="D403" s="143"/>
    </row>
    <row r="404" spans="4:4">
      <c r="D404" s="143"/>
    </row>
    <row r="405" spans="4:4">
      <c r="D405" s="143"/>
    </row>
    <row r="406" spans="4:4">
      <c r="D406" s="143"/>
    </row>
    <row r="407" spans="4:4">
      <c r="D407" s="143"/>
    </row>
    <row r="408" spans="4:4">
      <c r="D408" s="143"/>
    </row>
    <row r="409" spans="4:4">
      <c r="D409" s="143"/>
    </row>
    <row r="410" spans="4:4">
      <c r="D410" s="143"/>
    </row>
    <row r="411" spans="4:4">
      <c r="D411" s="143"/>
    </row>
    <row r="412" spans="4:4">
      <c r="D412" s="143"/>
    </row>
    <row r="413" spans="4:4">
      <c r="D413" s="143"/>
    </row>
    <row r="414" spans="4:4">
      <c r="D414" s="143"/>
    </row>
    <row r="415" spans="4:4">
      <c r="D415" s="143"/>
    </row>
    <row r="416" spans="4:4">
      <c r="D416" s="143"/>
    </row>
    <row r="417" spans="4:4">
      <c r="D417" s="143"/>
    </row>
    <row r="418" spans="4:4">
      <c r="D418" s="143"/>
    </row>
    <row r="419" spans="4:4">
      <c r="D419" s="143"/>
    </row>
    <row r="420" spans="4:4">
      <c r="D420" s="143"/>
    </row>
    <row r="421" spans="4:4">
      <c r="D421" s="143"/>
    </row>
    <row r="422" spans="4:4">
      <c r="D422" s="143"/>
    </row>
    <row r="423" spans="4:4">
      <c r="D423" s="143"/>
    </row>
    <row r="424" spans="4:4">
      <c r="D424" s="143"/>
    </row>
    <row r="425" spans="4:4">
      <c r="D425" s="143"/>
    </row>
    <row r="426" spans="4:4">
      <c r="D426" s="143"/>
    </row>
    <row r="427" spans="4:4">
      <c r="D427" s="143"/>
    </row>
    <row r="428" spans="4:4">
      <c r="D428" s="143"/>
    </row>
    <row r="429" spans="4:4">
      <c r="D429" s="143"/>
    </row>
    <row r="430" spans="4:4">
      <c r="D430" s="143"/>
    </row>
    <row r="431" spans="4:4">
      <c r="D431" s="143"/>
    </row>
    <row r="432" spans="4:4">
      <c r="D432" s="143"/>
    </row>
    <row r="433" spans="4:4">
      <c r="D433" s="143"/>
    </row>
    <row r="434" spans="4:4">
      <c r="D434" s="143"/>
    </row>
    <row r="435" spans="4:4">
      <c r="D435" s="143"/>
    </row>
    <row r="436" spans="4:4">
      <c r="D436" s="143"/>
    </row>
    <row r="437" spans="4:4">
      <c r="D437" s="143"/>
    </row>
    <row r="438" spans="4:4">
      <c r="D438" s="143"/>
    </row>
    <row r="439" spans="4:4">
      <c r="D439" s="143"/>
    </row>
    <row r="440" spans="4:4">
      <c r="D440" s="143"/>
    </row>
    <row r="441" spans="4:4">
      <c r="D441" s="143"/>
    </row>
    <row r="442" spans="4:4">
      <c r="D442" s="143"/>
    </row>
    <row r="443" spans="4:4">
      <c r="D443" s="143"/>
    </row>
    <row r="444" spans="4:4">
      <c r="D444" s="143"/>
    </row>
    <row r="445" spans="4:4">
      <c r="D445" s="143"/>
    </row>
    <row r="446" spans="4:4">
      <c r="D446" s="143"/>
    </row>
    <row r="447" spans="4:4">
      <c r="D447" s="143"/>
    </row>
    <row r="448" spans="4:4">
      <c r="D448" s="143"/>
    </row>
    <row r="449" spans="4:4">
      <c r="D449" s="143"/>
    </row>
    <row r="450" spans="4:4">
      <c r="D450" s="143"/>
    </row>
    <row r="451" spans="4:4">
      <c r="D451" s="143"/>
    </row>
    <row r="452" spans="4:4">
      <c r="D452" s="143"/>
    </row>
    <row r="453" spans="4:4">
      <c r="D453" s="143"/>
    </row>
    <row r="454" spans="4:4">
      <c r="D454" s="143"/>
    </row>
    <row r="455" spans="4:4">
      <c r="D455" s="143"/>
    </row>
    <row r="456" spans="4:4">
      <c r="D456" s="143"/>
    </row>
    <row r="457" spans="4:4">
      <c r="D457" s="143"/>
    </row>
    <row r="458" spans="4:4">
      <c r="D458" s="143"/>
    </row>
    <row r="459" spans="4:4">
      <c r="D459" s="143"/>
    </row>
    <row r="460" spans="4:4">
      <c r="D460" s="143"/>
    </row>
    <row r="461" spans="4:4">
      <c r="D461" s="143"/>
    </row>
    <row r="462" spans="4:4">
      <c r="D462" s="143"/>
    </row>
    <row r="463" spans="4:4">
      <c r="D463" s="143"/>
    </row>
    <row r="464" spans="4:4">
      <c r="D464" s="143"/>
    </row>
    <row r="465" spans="4:4">
      <c r="D465" s="143"/>
    </row>
    <row r="466" spans="4:4">
      <c r="D466" s="143"/>
    </row>
    <row r="467" spans="4:4">
      <c r="D467" s="143"/>
    </row>
    <row r="468" spans="4:4">
      <c r="D468" s="143"/>
    </row>
    <row r="469" spans="4:4">
      <c r="D469" s="143"/>
    </row>
    <row r="470" spans="4:4">
      <c r="D470" s="143"/>
    </row>
    <row r="471" spans="4:4">
      <c r="D471" s="143"/>
    </row>
    <row r="472" spans="4:4">
      <c r="D472" s="143"/>
    </row>
    <row r="473" spans="4:4">
      <c r="D473" s="143"/>
    </row>
    <row r="474" spans="4:4">
      <c r="D474" s="143"/>
    </row>
    <row r="475" spans="4:4">
      <c r="D475" s="143"/>
    </row>
    <row r="476" spans="4:4">
      <c r="D476" s="143"/>
    </row>
    <row r="477" spans="4:4">
      <c r="D477" s="143"/>
    </row>
    <row r="478" spans="4:4">
      <c r="D478" s="143"/>
    </row>
    <row r="479" spans="4:4">
      <c r="D479" s="143"/>
    </row>
    <row r="480" spans="4:4">
      <c r="D480" s="143"/>
    </row>
    <row r="481" spans="4:4">
      <c r="D481" s="143"/>
    </row>
    <row r="482" spans="4:4">
      <c r="D482" s="143"/>
    </row>
    <row r="483" spans="4:4">
      <c r="D483" s="143"/>
    </row>
    <row r="484" spans="4:4">
      <c r="D484" s="143"/>
    </row>
    <row r="485" spans="4:4">
      <c r="D485" s="143"/>
    </row>
    <row r="486" spans="4:4">
      <c r="D486" s="143"/>
    </row>
    <row r="487" spans="4:4">
      <c r="D487" s="143"/>
    </row>
    <row r="488" spans="4:4">
      <c r="D488" s="143"/>
    </row>
    <row r="489" spans="4:4">
      <c r="D489" s="143"/>
    </row>
    <row r="490" spans="4:4">
      <c r="D490" s="143"/>
    </row>
    <row r="491" spans="4:4">
      <c r="D491" s="143"/>
    </row>
    <row r="492" spans="4:4">
      <c r="D492" s="143"/>
    </row>
    <row r="493" spans="4:4">
      <c r="D493" s="143"/>
    </row>
    <row r="494" spans="4:4">
      <c r="D494" s="143"/>
    </row>
    <row r="495" spans="4:4">
      <c r="D495" s="143"/>
    </row>
    <row r="496" spans="4:4">
      <c r="D496" s="143"/>
    </row>
    <row r="497" spans="4:4">
      <c r="D497" s="143"/>
    </row>
    <row r="498" spans="4:4">
      <c r="D498" s="143"/>
    </row>
    <row r="499" spans="4:4">
      <c r="D499" s="143"/>
    </row>
    <row r="500" spans="4:4">
      <c r="D500" s="143"/>
    </row>
    <row r="501" spans="4:4">
      <c r="D501" s="143"/>
    </row>
    <row r="502" spans="4:4">
      <c r="D502" s="143"/>
    </row>
    <row r="503" spans="4:4">
      <c r="D503" s="143"/>
    </row>
    <row r="504" spans="4:4">
      <c r="D504" s="143"/>
    </row>
    <row r="505" spans="4:4">
      <c r="D505" s="143"/>
    </row>
    <row r="506" spans="4:4">
      <c r="D506" s="143"/>
    </row>
    <row r="507" spans="4:4">
      <c r="D507" s="143"/>
    </row>
    <row r="508" spans="4:4">
      <c r="D508" s="143"/>
    </row>
    <row r="509" spans="4:4">
      <c r="D509" s="143"/>
    </row>
    <row r="510" spans="4:4">
      <c r="D510" s="143"/>
    </row>
    <row r="511" spans="4:4">
      <c r="D511" s="143"/>
    </row>
    <row r="512" spans="4:4">
      <c r="D512" s="143"/>
    </row>
    <row r="513" spans="4:5">
      <c r="D513" s="143"/>
      <c r="E513" s="142"/>
    </row>
    <row r="514" spans="4:5">
      <c r="D514" s="143"/>
      <c r="E514" s="142"/>
    </row>
    <row r="515" spans="4:5">
      <c r="D515" s="143"/>
      <c r="E515" s="142"/>
    </row>
    <row r="516" spans="4:5">
      <c r="D516" s="142"/>
      <c r="E516" s="144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R31" sqref="R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177</v>
      </c>
      <c r="C1" s="77" t="s" vm="1">
        <v>246</v>
      </c>
    </row>
    <row r="2" spans="2:18">
      <c r="B2" s="56" t="s">
        <v>176</v>
      </c>
      <c r="C2" s="77" t="s">
        <v>247</v>
      </c>
    </row>
    <row r="3" spans="2:18">
      <c r="B3" s="56" t="s">
        <v>178</v>
      </c>
      <c r="C3" s="77" t="s">
        <v>248</v>
      </c>
    </row>
    <row r="4" spans="2:18">
      <c r="B4" s="56" t="s">
        <v>179</v>
      </c>
      <c r="C4" s="77">
        <v>12145</v>
      </c>
    </row>
    <row r="6" spans="2:18" ht="26.25" customHeight="1">
      <c r="B6" s="189" t="s">
        <v>218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18" s="3" customFormat="1" ht="78.75">
      <c r="B7" s="22" t="s">
        <v>114</v>
      </c>
      <c r="C7" s="30" t="s">
        <v>41</v>
      </c>
      <c r="D7" s="30" t="s">
        <v>59</v>
      </c>
      <c r="E7" s="30" t="s">
        <v>15</v>
      </c>
      <c r="F7" s="30" t="s">
        <v>60</v>
      </c>
      <c r="G7" s="30" t="s">
        <v>100</v>
      </c>
      <c r="H7" s="30" t="s">
        <v>18</v>
      </c>
      <c r="I7" s="30" t="s">
        <v>99</v>
      </c>
      <c r="J7" s="30" t="s">
        <v>17</v>
      </c>
      <c r="K7" s="30" t="s">
        <v>215</v>
      </c>
      <c r="L7" s="30" t="s">
        <v>230</v>
      </c>
      <c r="M7" s="30" t="s">
        <v>216</v>
      </c>
      <c r="N7" s="30" t="s">
        <v>53</v>
      </c>
      <c r="O7" s="30" t="s">
        <v>180</v>
      </c>
      <c r="P7" s="31" t="s">
        <v>182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237</v>
      </c>
      <c r="M8" s="32" t="s">
        <v>233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245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177</v>
      </c>
      <c r="C1" s="77" t="s" vm="1">
        <v>246</v>
      </c>
    </row>
    <row r="2" spans="2:18">
      <c r="B2" s="56" t="s">
        <v>176</v>
      </c>
      <c r="C2" s="77" t="s">
        <v>247</v>
      </c>
    </row>
    <row r="3" spans="2:18">
      <c r="B3" s="56" t="s">
        <v>178</v>
      </c>
      <c r="C3" s="77" t="s">
        <v>248</v>
      </c>
    </row>
    <row r="4" spans="2:18">
      <c r="B4" s="56" t="s">
        <v>179</v>
      </c>
      <c r="C4" s="77">
        <v>12145</v>
      </c>
    </row>
    <row r="6" spans="2:18" ht="26.25" customHeight="1">
      <c r="B6" s="189" t="s">
        <v>220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18" s="3" customFormat="1" ht="78.75">
      <c r="B7" s="22" t="s">
        <v>114</v>
      </c>
      <c r="C7" s="30" t="s">
        <v>41</v>
      </c>
      <c r="D7" s="30" t="s">
        <v>59</v>
      </c>
      <c r="E7" s="30" t="s">
        <v>15</v>
      </c>
      <c r="F7" s="30" t="s">
        <v>60</v>
      </c>
      <c r="G7" s="30" t="s">
        <v>100</v>
      </c>
      <c r="H7" s="30" t="s">
        <v>18</v>
      </c>
      <c r="I7" s="30" t="s">
        <v>99</v>
      </c>
      <c r="J7" s="30" t="s">
        <v>17</v>
      </c>
      <c r="K7" s="30" t="s">
        <v>215</v>
      </c>
      <c r="L7" s="30" t="s">
        <v>230</v>
      </c>
      <c r="M7" s="30" t="s">
        <v>216</v>
      </c>
      <c r="N7" s="30" t="s">
        <v>53</v>
      </c>
      <c r="O7" s="30" t="s">
        <v>180</v>
      </c>
      <c r="P7" s="31" t="s">
        <v>182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237</v>
      </c>
      <c r="M8" s="32" t="s">
        <v>233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245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236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16" workbookViewId="0">
      <selection activeCell="R11" sqref="R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177</v>
      </c>
      <c r="C1" s="77" t="s" vm="1">
        <v>246</v>
      </c>
    </row>
    <row r="2" spans="2:53">
      <c r="B2" s="56" t="s">
        <v>176</v>
      </c>
      <c r="C2" s="77" t="s">
        <v>247</v>
      </c>
    </row>
    <row r="3" spans="2:53">
      <c r="B3" s="56" t="s">
        <v>178</v>
      </c>
      <c r="C3" s="77" t="s">
        <v>248</v>
      </c>
    </row>
    <row r="4" spans="2:53">
      <c r="B4" s="56" t="s">
        <v>179</v>
      </c>
      <c r="C4" s="77">
        <v>12145</v>
      </c>
    </row>
    <row r="6" spans="2:53" ht="21.75" customHeight="1">
      <c r="B6" s="180" t="s">
        <v>207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2"/>
    </row>
    <row r="7" spans="2:53" ht="27.75" customHeight="1">
      <c r="B7" s="183" t="s">
        <v>84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5"/>
      <c r="AU7" s="3"/>
      <c r="AV7" s="3"/>
    </row>
    <row r="8" spans="2:53" s="3" customFormat="1" ht="66" customHeight="1">
      <c r="B8" s="22" t="s">
        <v>113</v>
      </c>
      <c r="C8" s="30" t="s">
        <v>41</v>
      </c>
      <c r="D8" s="30" t="s">
        <v>117</v>
      </c>
      <c r="E8" s="30" t="s">
        <v>15</v>
      </c>
      <c r="F8" s="30" t="s">
        <v>60</v>
      </c>
      <c r="G8" s="30" t="s">
        <v>100</v>
      </c>
      <c r="H8" s="30" t="s">
        <v>18</v>
      </c>
      <c r="I8" s="30" t="s">
        <v>99</v>
      </c>
      <c r="J8" s="30" t="s">
        <v>17</v>
      </c>
      <c r="K8" s="30" t="s">
        <v>19</v>
      </c>
      <c r="L8" s="30" t="s">
        <v>230</v>
      </c>
      <c r="M8" s="30" t="s">
        <v>229</v>
      </c>
      <c r="N8" s="30" t="s">
        <v>244</v>
      </c>
      <c r="O8" s="30" t="s">
        <v>56</v>
      </c>
      <c r="P8" s="30" t="s">
        <v>232</v>
      </c>
      <c r="Q8" s="30" t="s">
        <v>180</v>
      </c>
      <c r="R8" s="71" t="s">
        <v>182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237</v>
      </c>
      <c r="M9" s="32"/>
      <c r="N9" s="16" t="s">
        <v>233</v>
      </c>
      <c r="O9" s="32" t="s">
        <v>238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111</v>
      </c>
      <c r="R10" s="20" t="s">
        <v>112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26</v>
      </c>
      <c r="C11" s="79"/>
      <c r="D11" s="79"/>
      <c r="E11" s="79"/>
      <c r="F11" s="79"/>
      <c r="G11" s="79"/>
      <c r="H11" s="87">
        <v>5.7788579889996257</v>
      </c>
      <c r="I11" s="79"/>
      <c r="J11" s="79"/>
      <c r="K11" s="88">
        <v>8.0277014070712967E-3</v>
      </c>
      <c r="L11" s="87"/>
      <c r="M11" s="89"/>
      <c r="N11" s="79"/>
      <c r="O11" s="87">
        <v>28644.255189843996</v>
      </c>
      <c r="P11" s="79"/>
      <c r="Q11" s="88">
        <f>O11/$O$11</f>
        <v>1</v>
      </c>
      <c r="R11" s="88">
        <f>O11/'סכום נכסי הקרן'!$C$42</f>
        <v>6.1289062662580683E-2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227</v>
      </c>
      <c r="C12" s="81"/>
      <c r="D12" s="81"/>
      <c r="E12" s="81"/>
      <c r="F12" s="81"/>
      <c r="G12" s="81"/>
      <c r="H12" s="90">
        <v>5.7788579889996257</v>
      </c>
      <c r="I12" s="81"/>
      <c r="J12" s="81"/>
      <c r="K12" s="91">
        <v>8.0277014070712967E-3</v>
      </c>
      <c r="L12" s="90"/>
      <c r="M12" s="92"/>
      <c r="N12" s="81"/>
      <c r="O12" s="90">
        <v>28644.255189843996</v>
      </c>
      <c r="P12" s="81"/>
      <c r="Q12" s="91">
        <f t="shared" ref="Q12:Q25" si="0">O12/$O$11</f>
        <v>1</v>
      </c>
      <c r="R12" s="91">
        <f>O12/'סכום נכסי הקרן'!$C$42</f>
        <v>6.1289062662580683E-2</v>
      </c>
      <c r="AW12" s="4"/>
    </row>
    <row r="13" spans="2:53" s="99" customFormat="1">
      <c r="B13" s="125" t="s">
        <v>25</v>
      </c>
      <c r="C13" s="121"/>
      <c r="D13" s="121"/>
      <c r="E13" s="121"/>
      <c r="F13" s="121"/>
      <c r="G13" s="121"/>
      <c r="H13" s="122">
        <v>5.4439601650000906</v>
      </c>
      <c r="I13" s="121"/>
      <c r="J13" s="121"/>
      <c r="K13" s="123">
        <v>-1.7551763418501571E-3</v>
      </c>
      <c r="L13" s="122"/>
      <c r="M13" s="126"/>
      <c r="N13" s="121"/>
      <c r="O13" s="122">
        <v>10970.338589843997</v>
      </c>
      <c r="P13" s="121"/>
      <c r="Q13" s="123">
        <f t="shared" si="0"/>
        <v>0.38298564641099836</v>
      </c>
      <c r="R13" s="123">
        <f>O13/'סכום נכסי הקרן'!$C$42</f>
        <v>2.3472831281752645E-2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5.4439601650000906</v>
      </c>
      <c r="I14" s="81"/>
      <c r="J14" s="81"/>
      <c r="K14" s="91">
        <v>-1.7551763418501571E-3</v>
      </c>
      <c r="L14" s="90"/>
      <c r="M14" s="92"/>
      <c r="N14" s="81"/>
      <c r="O14" s="90">
        <v>10970.338589843997</v>
      </c>
      <c r="P14" s="81"/>
      <c r="Q14" s="91">
        <f t="shared" si="0"/>
        <v>0.38298564641099836</v>
      </c>
      <c r="R14" s="91">
        <f>O14/'סכום נכסי הקרן'!$C$42</f>
        <v>2.3472831281752645E-2</v>
      </c>
    </row>
    <row r="15" spans="2:53">
      <c r="B15" s="85" t="s">
        <v>249</v>
      </c>
      <c r="C15" s="83" t="s">
        <v>250</v>
      </c>
      <c r="D15" s="96" t="s">
        <v>118</v>
      </c>
      <c r="E15" s="83" t="s">
        <v>251</v>
      </c>
      <c r="F15" s="83"/>
      <c r="G15" s="83"/>
      <c r="H15" s="93">
        <v>2.7299999999993552</v>
      </c>
      <c r="I15" s="96" t="s">
        <v>162</v>
      </c>
      <c r="J15" s="97">
        <v>0.04</v>
      </c>
      <c r="K15" s="94">
        <v>-5.7999999999979986E-3</v>
      </c>
      <c r="L15" s="93">
        <v>1208626.8918079997</v>
      </c>
      <c r="M15" s="95">
        <v>148.85</v>
      </c>
      <c r="N15" s="83"/>
      <c r="O15" s="93">
        <v>1799.0410570919996</v>
      </c>
      <c r="P15" s="94">
        <v>7.773616509440847E-5</v>
      </c>
      <c r="Q15" s="94">
        <f t="shared" si="0"/>
        <v>6.2806347910552798E-2</v>
      </c>
      <c r="R15" s="94">
        <f>O15/'סכום נכסי הקרן'!$C$42</f>
        <v>3.8493421926977136E-3</v>
      </c>
    </row>
    <row r="16" spans="2:53" ht="20.25">
      <c r="B16" s="85" t="s">
        <v>252</v>
      </c>
      <c r="C16" s="83" t="s">
        <v>253</v>
      </c>
      <c r="D16" s="96" t="s">
        <v>118</v>
      </c>
      <c r="E16" s="83" t="s">
        <v>251</v>
      </c>
      <c r="F16" s="83"/>
      <c r="G16" s="83"/>
      <c r="H16" s="93">
        <v>5.3600000000028309</v>
      </c>
      <c r="I16" s="96" t="s">
        <v>162</v>
      </c>
      <c r="J16" s="97">
        <v>0.04</v>
      </c>
      <c r="K16" s="94">
        <v>-3.0000000000235936E-4</v>
      </c>
      <c r="L16" s="93">
        <v>413437.26874599996</v>
      </c>
      <c r="M16" s="95">
        <v>153.77000000000001</v>
      </c>
      <c r="N16" s="83"/>
      <c r="O16" s="93">
        <v>635.74247609499992</v>
      </c>
      <c r="P16" s="94">
        <v>3.9105729442068101E-5</v>
      </c>
      <c r="Q16" s="94">
        <f t="shared" si="0"/>
        <v>2.2194414617574224E-2</v>
      </c>
      <c r="R16" s="94">
        <f>O16/'סכום נכסי הקרן'!$C$42</f>
        <v>1.3602748682558033E-3</v>
      </c>
      <c r="AU16" s="4"/>
    </row>
    <row r="17" spans="2:48" ht="20.25">
      <c r="B17" s="85" t="s">
        <v>254</v>
      </c>
      <c r="C17" s="83" t="s">
        <v>255</v>
      </c>
      <c r="D17" s="96" t="s">
        <v>118</v>
      </c>
      <c r="E17" s="83" t="s">
        <v>251</v>
      </c>
      <c r="F17" s="83"/>
      <c r="G17" s="83"/>
      <c r="H17" s="93">
        <v>8.4199999999999289</v>
      </c>
      <c r="I17" s="96" t="s">
        <v>162</v>
      </c>
      <c r="J17" s="97">
        <v>7.4999999999999997E-3</v>
      </c>
      <c r="K17" s="94">
        <v>4.1000000000014367E-3</v>
      </c>
      <c r="L17" s="93">
        <v>1065920.1090509999</v>
      </c>
      <c r="M17" s="95">
        <v>104.47</v>
      </c>
      <c r="N17" s="83"/>
      <c r="O17" s="93">
        <v>1113.566762724</v>
      </c>
      <c r="P17" s="94">
        <v>1.0053673370256156E-4</v>
      </c>
      <c r="Q17" s="94">
        <f t="shared" si="0"/>
        <v>3.8875745078504338E-2</v>
      </c>
      <c r="R17" s="94">
        <f>O17/'סכום נכסי הקרן'!$C$42</f>
        <v>2.3826579761709646E-3</v>
      </c>
      <c r="AV17" s="4"/>
    </row>
    <row r="18" spans="2:48">
      <c r="B18" s="85" t="s">
        <v>256</v>
      </c>
      <c r="C18" s="83" t="s">
        <v>257</v>
      </c>
      <c r="D18" s="96" t="s">
        <v>118</v>
      </c>
      <c r="E18" s="83" t="s">
        <v>251</v>
      </c>
      <c r="F18" s="83"/>
      <c r="G18" s="83"/>
      <c r="H18" s="93">
        <v>13.809999999999482</v>
      </c>
      <c r="I18" s="96" t="s">
        <v>162</v>
      </c>
      <c r="J18" s="97">
        <v>0.04</v>
      </c>
      <c r="K18" s="94">
        <v>1.0500000000001009E-2</v>
      </c>
      <c r="L18" s="93">
        <v>840113.67122699996</v>
      </c>
      <c r="M18" s="95">
        <v>177.18</v>
      </c>
      <c r="N18" s="83"/>
      <c r="O18" s="93">
        <v>1488.5133846169997</v>
      </c>
      <c r="P18" s="94">
        <v>5.1789805928982481E-5</v>
      </c>
      <c r="Q18" s="94">
        <f t="shared" si="0"/>
        <v>5.1965511923827631E-2</v>
      </c>
      <c r="R18" s="94">
        <f>O18/'סכום נכסי הקרן'!$C$42</f>
        <v>3.1849175165925554E-3</v>
      </c>
      <c r="AU18" s="3"/>
    </row>
    <row r="19" spans="2:48">
      <c r="B19" s="85" t="s">
        <v>258</v>
      </c>
      <c r="C19" s="83" t="s">
        <v>259</v>
      </c>
      <c r="D19" s="96" t="s">
        <v>118</v>
      </c>
      <c r="E19" s="83" t="s">
        <v>251</v>
      </c>
      <c r="F19" s="83"/>
      <c r="G19" s="83"/>
      <c r="H19" s="93">
        <v>18.040000000014878</v>
      </c>
      <c r="I19" s="96" t="s">
        <v>162</v>
      </c>
      <c r="J19" s="97">
        <v>2.75E-2</v>
      </c>
      <c r="K19" s="94">
        <v>1.3000000000020656E-2</v>
      </c>
      <c r="L19" s="93">
        <v>175080.39929799997</v>
      </c>
      <c r="M19" s="95">
        <v>138.25</v>
      </c>
      <c r="N19" s="83"/>
      <c r="O19" s="93">
        <v>242.04866218499996</v>
      </c>
      <c r="P19" s="94">
        <v>9.9055013085947547E-6</v>
      </c>
      <c r="Q19" s="94">
        <f t="shared" si="0"/>
        <v>8.4501642853265693E-3</v>
      </c>
      <c r="R19" s="94">
        <f>O19/'סכום נכסי הקרן'!$C$42</f>
        <v>5.1790264839248141E-4</v>
      </c>
      <c r="AV19" s="3"/>
    </row>
    <row r="20" spans="2:48">
      <c r="B20" s="85" t="s">
        <v>260</v>
      </c>
      <c r="C20" s="83" t="s">
        <v>261</v>
      </c>
      <c r="D20" s="96" t="s">
        <v>118</v>
      </c>
      <c r="E20" s="83" t="s">
        <v>251</v>
      </c>
      <c r="F20" s="83"/>
      <c r="G20" s="83"/>
      <c r="H20" s="93">
        <v>4.850000000003118</v>
      </c>
      <c r="I20" s="96" t="s">
        <v>162</v>
      </c>
      <c r="J20" s="97">
        <v>1.7500000000000002E-2</v>
      </c>
      <c r="K20" s="94">
        <v>-1.7000000000108545E-3</v>
      </c>
      <c r="L20" s="93">
        <v>387290.44030499994</v>
      </c>
      <c r="M20" s="95">
        <v>111.8</v>
      </c>
      <c r="N20" s="83"/>
      <c r="O20" s="93">
        <v>432.99070930899995</v>
      </c>
      <c r="P20" s="94">
        <v>2.704338222431548E-5</v>
      </c>
      <c r="Q20" s="94">
        <f t="shared" si="0"/>
        <v>1.51161448059756E-2</v>
      </c>
      <c r="R20" s="94">
        <f>O20/'סכום נכסי הקרן'!$C$42</f>
        <v>9.264543462300821E-4</v>
      </c>
    </row>
    <row r="21" spans="2:48">
      <c r="B21" s="85" t="s">
        <v>262</v>
      </c>
      <c r="C21" s="83" t="s">
        <v>263</v>
      </c>
      <c r="D21" s="96" t="s">
        <v>118</v>
      </c>
      <c r="E21" s="83" t="s">
        <v>251</v>
      </c>
      <c r="F21" s="83"/>
      <c r="G21" s="83"/>
      <c r="H21" s="93">
        <v>1.0599999999997169</v>
      </c>
      <c r="I21" s="96" t="s">
        <v>162</v>
      </c>
      <c r="J21" s="97">
        <v>0.03</v>
      </c>
      <c r="K21" s="94">
        <v>-8.9000000000006522E-3</v>
      </c>
      <c r="L21" s="93">
        <v>1556411.7932219997</v>
      </c>
      <c r="M21" s="95">
        <v>118.16</v>
      </c>
      <c r="N21" s="83"/>
      <c r="O21" s="93">
        <v>1839.0561170919998</v>
      </c>
      <c r="P21" s="94">
        <v>1.0152547280655857E-4</v>
      </c>
      <c r="Q21" s="94">
        <f t="shared" si="0"/>
        <v>6.4203314238872197E-2</v>
      </c>
      <c r="R21" s="94">
        <f>O21/'סכום נכסי הקרן'!$C$42</f>
        <v>3.9349609495315961E-3</v>
      </c>
    </row>
    <row r="22" spans="2:48">
      <c r="B22" s="85" t="s">
        <v>264</v>
      </c>
      <c r="C22" s="83" t="s">
        <v>265</v>
      </c>
      <c r="D22" s="96" t="s">
        <v>118</v>
      </c>
      <c r="E22" s="83" t="s">
        <v>251</v>
      </c>
      <c r="F22" s="83"/>
      <c r="G22" s="83"/>
      <c r="H22" s="93">
        <v>2.0899999999998675</v>
      </c>
      <c r="I22" s="96" t="s">
        <v>162</v>
      </c>
      <c r="J22" s="97">
        <v>1E-3</v>
      </c>
      <c r="K22" s="94">
        <v>-6.9000000000017311E-3</v>
      </c>
      <c r="L22" s="93">
        <v>1908955.6967389998</v>
      </c>
      <c r="M22" s="95">
        <v>102.87</v>
      </c>
      <c r="N22" s="83"/>
      <c r="O22" s="93">
        <v>1963.7427116139997</v>
      </c>
      <c r="P22" s="94">
        <v>1.2595845601958477E-4</v>
      </c>
      <c r="Q22" s="94">
        <f t="shared" si="0"/>
        <v>6.8556249712167672E-2</v>
      </c>
      <c r="R22" s="94">
        <f>O22/'סכום נכסי הקרן'!$C$42</f>
        <v>4.2017482845205728E-3</v>
      </c>
    </row>
    <row r="23" spans="2:48">
      <c r="B23" s="85" t="s">
        <v>266</v>
      </c>
      <c r="C23" s="83" t="s">
        <v>267</v>
      </c>
      <c r="D23" s="96" t="s">
        <v>118</v>
      </c>
      <c r="E23" s="83" t="s">
        <v>251</v>
      </c>
      <c r="F23" s="83"/>
      <c r="G23" s="83"/>
      <c r="H23" s="93">
        <v>6.8999999999902277</v>
      </c>
      <c r="I23" s="96" t="s">
        <v>162</v>
      </c>
      <c r="J23" s="97">
        <v>7.4999999999999997E-3</v>
      </c>
      <c r="K23" s="94">
        <v>1.7999999999930654E-3</v>
      </c>
      <c r="L23" s="93">
        <v>300996.66505599994</v>
      </c>
      <c r="M23" s="95">
        <v>105.4</v>
      </c>
      <c r="N23" s="83"/>
      <c r="O23" s="93">
        <v>317.25048257899994</v>
      </c>
      <c r="P23" s="94">
        <v>2.1596582353631661E-5</v>
      </c>
      <c r="Q23" s="94">
        <f t="shared" si="0"/>
        <v>1.1075536105804669E-2</v>
      </c>
      <c r="R23" s="94">
        <f>O23/'סכום נכסי הקרן'!$C$42</f>
        <v>6.7880922641033715E-4</v>
      </c>
    </row>
    <row r="24" spans="2:48">
      <c r="B24" s="85" t="s">
        <v>268</v>
      </c>
      <c r="C24" s="83" t="s">
        <v>269</v>
      </c>
      <c r="D24" s="96" t="s">
        <v>118</v>
      </c>
      <c r="E24" s="83" t="s">
        <v>251</v>
      </c>
      <c r="F24" s="83"/>
      <c r="G24" s="83"/>
      <c r="H24" s="93">
        <v>23.220000000059539</v>
      </c>
      <c r="I24" s="96" t="s">
        <v>162</v>
      </c>
      <c r="J24" s="97">
        <v>0.01</v>
      </c>
      <c r="K24" s="94">
        <v>1.5300000000058888E-2</v>
      </c>
      <c r="L24" s="93">
        <v>136142.47571399997</v>
      </c>
      <c r="M24" s="95">
        <v>89.81</v>
      </c>
      <c r="N24" s="83"/>
      <c r="O24" s="93">
        <v>122.26956697599998</v>
      </c>
      <c r="P24" s="94">
        <v>1.2995695358146887E-5</v>
      </c>
      <c r="Q24" s="94">
        <f t="shared" si="0"/>
        <v>4.2685545902883676E-3</v>
      </c>
      <c r="R24" s="94">
        <f>O24/'סכום נכסי הקרן'!$C$42</f>
        <v>2.6161570976283014E-4</v>
      </c>
    </row>
    <row r="25" spans="2:48">
      <c r="B25" s="85" t="s">
        <v>270</v>
      </c>
      <c r="C25" s="83" t="s">
        <v>271</v>
      </c>
      <c r="D25" s="96" t="s">
        <v>118</v>
      </c>
      <c r="E25" s="83" t="s">
        <v>251</v>
      </c>
      <c r="F25" s="83"/>
      <c r="G25" s="83"/>
      <c r="H25" s="93">
        <v>3.8599999999985632</v>
      </c>
      <c r="I25" s="96" t="s">
        <v>162</v>
      </c>
      <c r="J25" s="97">
        <v>2.75E-2</v>
      </c>
      <c r="K25" s="94">
        <v>-3.6999999999943901E-3</v>
      </c>
      <c r="L25" s="93">
        <v>868624.26354999992</v>
      </c>
      <c r="M25" s="95">
        <v>116.98</v>
      </c>
      <c r="N25" s="83"/>
      <c r="O25" s="93">
        <v>1016.1166595609998</v>
      </c>
      <c r="P25" s="94">
        <v>5.2385965316827931E-5</v>
      </c>
      <c r="Q25" s="94">
        <f t="shared" si="0"/>
        <v>3.5473663142104338E-2</v>
      </c>
      <c r="R25" s="94">
        <f>O25/'סכום נכסי הקרן'!$C$42</f>
        <v>2.1741475631877113E-3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 s="99" customFormat="1">
      <c r="B27" s="125" t="s">
        <v>42</v>
      </c>
      <c r="C27" s="121"/>
      <c r="D27" s="121"/>
      <c r="E27" s="121"/>
      <c r="F27" s="121"/>
      <c r="G27" s="121"/>
      <c r="H27" s="122">
        <v>5.9867316938170898</v>
      </c>
      <c r="I27" s="121"/>
      <c r="J27" s="121"/>
      <c r="K27" s="123">
        <v>1.4100010319557574E-2</v>
      </c>
      <c r="L27" s="122"/>
      <c r="M27" s="126"/>
      <c r="N27" s="121"/>
      <c r="O27" s="122">
        <v>17673.9166</v>
      </c>
      <c r="P27" s="121"/>
      <c r="Q27" s="123">
        <f t="shared" ref="Q27:Q42" si="1">O27/$O$11</f>
        <v>0.6170143535890017</v>
      </c>
      <c r="R27" s="123">
        <f>O27/'סכום נכסי הקרן'!$C$42</f>
        <v>3.7816231380828041E-2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5.9867316938170898</v>
      </c>
      <c r="I28" s="81"/>
      <c r="J28" s="81"/>
      <c r="K28" s="91">
        <v>1.4100010319557574E-2</v>
      </c>
      <c r="L28" s="90"/>
      <c r="M28" s="92"/>
      <c r="N28" s="81"/>
      <c r="O28" s="90">
        <v>17673.9166</v>
      </c>
      <c r="P28" s="81"/>
      <c r="Q28" s="91">
        <f t="shared" si="1"/>
        <v>0.6170143535890017</v>
      </c>
      <c r="R28" s="91">
        <f>O28/'סכום נכסי הקרן'!$C$42</f>
        <v>3.7816231380828041E-2</v>
      </c>
    </row>
    <row r="29" spans="2:48">
      <c r="B29" s="85" t="s">
        <v>272</v>
      </c>
      <c r="C29" s="83" t="s">
        <v>273</v>
      </c>
      <c r="D29" s="96" t="s">
        <v>118</v>
      </c>
      <c r="E29" s="83" t="s">
        <v>251</v>
      </c>
      <c r="F29" s="83"/>
      <c r="G29" s="83"/>
      <c r="H29" s="93">
        <v>6.5300000000000011</v>
      </c>
      <c r="I29" s="96" t="s">
        <v>162</v>
      </c>
      <c r="J29" s="97">
        <v>6.25E-2</v>
      </c>
      <c r="K29" s="94">
        <v>1.9000000000000003E-2</v>
      </c>
      <c r="L29" s="93">
        <v>1199999.9999999998</v>
      </c>
      <c r="M29" s="95">
        <v>138.05000000000001</v>
      </c>
      <c r="N29" s="83"/>
      <c r="O29" s="93">
        <v>1656.6000199999999</v>
      </c>
      <c r="P29" s="94">
        <v>7.0744743807614105E-5</v>
      </c>
      <c r="Q29" s="94">
        <f t="shared" si="1"/>
        <v>5.7833586840385295E-2</v>
      </c>
      <c r="R29" s="94">
        <f>O29/'סכום נכסי הקרן'!$C$42</f>
        <v>3.5445663278621756E-3</v>
      </c>
    </row>
    <row r="30" spans="2:48">
      <c r="B30" s="85" t="s">
        <v>274</v>
      </c>
      <c r="C30" s="83" t="s">
        <v>275</v>
      </c>
      <c r="D30" s="96" t="s">
        <v>118</v>
      </c>
      <c r="E30" s="83" t="s">
        <v>251</v>
      </c>
      <c r="F30" s="83"/>
      <c r="G30" s="83"/>
      <c r="H30" s="93">
        <v>5.0299999999999985</v>
      </c>
      <c r="I30" s="96" t="s">
        <v>162</v>
      </c>
      <c r="J30" s="97">
        <v>3.7499999999999999E-2</v>
      </c>
      <c r="K30" s="94">
        <v>1.4399999999999998E-2</v>
      </c>
      <c r="L30" s="93">
        <v>341696.99999999994</v>
      </c>
      <c r="M30" s="95">
        <v>114.03</v>
      </c>
      <c r="N30" s="83"/>
      <c r="O30" s="93">
        <v>389.63709</v>
      </c>
      <c r="P30" s="94">
        <v>2.1754460085467698E-5</v>
      </c>
      <c r="Q30" s="94">
        <f t="shared" si="1"/>
        <v>1.3602625986174998E-2</v>
      </c>
      <c r="R30" s="94">
        <f>O30/'סכום נכסי הקרן'!$C$42</f>
        <v>8.3369219644232782E-4</v>
      </c>
    </row>
    <row r="31" spans="2:48">
      <c r="B31" s="85" t="s">
        <v>276</v>
      </c>
      <c r="C31" s="83" t="s">
        <v>277</v>
      </c>
      <c r="D31" s="96" t="s">
        <v>118</v>
      </c>
      <c r="E31" s="83" t="s">
        <v>251</v>
      </c>
      <c r="F31" s="83"/>
      <c r="G31" s="83"/>
      <c r="H31" s="93">
        <v>18.199999999999996</v>
      </c>
      <c r="I31" s="96" t="s">
        <v>162</v>
      </c>
      <c r="J31" s="97">
        <v>3.7499999999999999E-2</v>
      </c>
      <c r="K31" s="94">
        <v>3.2099999999999997E-2</v>
      </c>
      <c r="L31" s="93">
        <v>1214819.9999999998</v>
      </c>
      <c r="M31" s="95">
        <v>111.75</v>
      </c>
      <c r="N31" s="83"/>
      <c r="O31" s="93">
        <v>1357.5613600000001</v>
      </c>
      <c r="P31" s="94">
        <v>1.6025849898250455E-4</v>
      </c>
      <c r="Q31" s="94">
        <f t="shared" si="1"/>
        <v>4.7393843931446758E-2</v>
      </c>
      <c r="R31" s="94">
        <f>O31/'סכום נכסי הקרן'!$C$42</f>
        <v>2.9047242705350093E-3</v>
      </c>
    </row>
    <row r="32" spans="2:48">
      <c r="B32" s="85" t="s">
        <v>278</v>
      </c>
      <c r="C32" s="83" t="s">
        <v>279</v>
      </c>
      <c r="D32" s="96" t="s">
        <v>118</v>
      </c>
      <c r="E32" s="83" t="s">
        <v>251</v>
      </c>
      <c r="F32" s="83"/>
      <c r="G32" s="83"/>
      <c r="H32" s="93">
        <v>0.66999999999999993</v>
      </c>
      <c r="I32" s="96" t="s">
        <v>162</v>
      </c>
      <c r="J32" s="97">
        <v>2.2499999999999999E-2</v>
      </c>
      <c r="K32" s="94">
        <v>1.7999999999999997E-3</v>
      </c>
      <c r="L32" s="93">
        <v>32148.999999999996</v>
      </c>
      <c r="M32" s="95">
        <v>102.13</v>
      </c>
      <c r="N32" s="83"/>
      <c r="O32" s="93">
        <v>32.833779999999997</v>
      </c>
      <c r="P32" s="94">
        <v>1.6723618906028023E-6</v>
      </c>
      <c r="Q32" s="94">
        <f t="shared" si="1"/>
        <v>1.1462605601852557E-3</v>
      </c>
      <c r="R32" s="94">
        <f>O32/'סכום נכסי הקרן'!$C$42</f>
        <v>7.0253235300838973E-5</v>
      </c>
    </row>
    <row r="33" spans="2:18">
      <c r="B33" s="85" t="s">
        <v>280</v>
      </c>
      <c r="C33" s="83" t="s">
        <v>281</v>
      </c>
      <c r="D33" s="96" t="s">
        <v>118</v>
      </c>
      <c r="E33" s="83" t="s">
        <v>251</v>
      </c>
      <c r="F33" s="83"/>
      <c r="G33" s="83"/>
      <c r="H33" s="93">
        <v>4.0500000000000007</v>
      </c>
      <c r="I33" s="96" t="s">
        <v>162</v>
      </c>
      <c r="J33" s="97">
        <v>1.2500000000000001E-2</v>
      </c>
      <c r="K33" s="94">
        <v>1.1500000000000002E-2</v>
      </c>
      <c r="L33" s="93">
        <v>1410343.9999999998</v>
      </c>
      <c r="M33" s="95">
        <v>101.44</v>
      </c>
      <c r="N33" s="83"/>
      <c r="O33" s="93">
        <v>1430.6528899999996</v>
      </c>
      <c r="P33" s="94">
        <v>1.1134573101169632E-4</v>
      </c>
      <c r="Q33" s="94">
        <f t="shared" si="1"/>
        <v>4.9945543373990285E-2</v>
      </c>
      <c r="R33" s="94">
        <f>O33/'סכום נכסי הקרן'!$C$42</f>
        <v>3.0611155375651318E-3</v>
      </c>
    </row>
    <row r="34" spans="2:18">
      <c r="B34" s="85" t="s">
        <v>282</v>
      </c>
      <c r="C34" s="83" t="s">
        <v>283</v>
      </c>
      <c r="D34" s="96" t="s">
        <v>118</v>
      </c>
      <c r="E34" s="83" t="s">
        <v>251</v>
      </c>
      <c r="F34" s="83"/>
      <c r="G34" s="83"/>
      <c r="H34" s="93">
        <v>2.33</v>
      </c>
      <c r="I34" s="96" t="s">
        <v>162</v>
      </c>
      <c r="J34" s="97">
        <v>5.0000000000000001E-3</v>
      </c>
      <c r="K34" s="94">
        <v>6.0999999999999995E-3</v>
      </c>
      <c r="L34" s="93">
        <v>383575.99999999994</v>
      </c>
      <c r="M34" s="95">
        <v>100.08</v>
      </c>
      <c r="N34" s="83"/>
      <c r="O34" s="93">
        <v>383.88284999999991</v>
      </c>
      <c r="P34" s="94">
        <v>4.8493705917082701E-5</v>
      </c>
      <c r="Q34" s="94">
        <f t="shared" si="1"/>
        <v>1.3401739631760718E-2</v>
      </c>
      <c r="R34" s="94">
        <f>O34/'סכום נכסי הקרן'!$C$42</f>
        <v>8.2138006007857354E-4</v>
      </c>
    </row>
    <row r="35" spans="2:18">
      <c r="B35" s="85" t="s">
        <v>284</v>
      </c>
      <c r="C35" s="83" t="s">
        <v>285</v>
      </c>
      <c r="D35" s="96" t="s">
        <v>118</v>
      </c>
      <c r="E35" s="83" t="s">
        <v>251</v>
      </c>
      <c r="F35" s="83"/>
      <c r="G35" s="83"/>
      <c r="H35" s="93">
        <v>3.0700000000000003</v>
      </c>
      <c r="I35" s="96" t="s">
        <v>162</v>
      </c>
      <c r="J35" s="97">
        <v>5.5E-2</v>
      </c>
      <c r="K35" s="94">
        <v>8.8999999999999999E-3</v>
      </c>
      <c r="L35" s="93">
        <v>2638776.9999999995</v>
      </c>
      <c r="M35" s="95">
        <v>118.75</v>
      </c>
      <c r="N35" s="83"/>
      <c r="O35" s="93">
        <v>3133.5475599999995</v>
      </c>
      <c r="P35" s="94">
        <v>1.4694728118134809E-4</v>
      </c>
      <c r="Q35" s="94">
        <f t="shared" si="1"/>
        <v>0.10939532339842506</v>
      </c>
      <c r="R35" s="94">
        <f>O35/'סכום נכסי הקרן'!$C$42</f>
        <v>6.7047368307593521E-3</v>
      </c>
    </row>
    <row r="36" spans="2:18">
      <c r="B36" s="85" t="s">
        <v>286</v>
      </c>
      <c r="C36" s="83" t="s">
        <v>287</v>
      </c>
      <c r="D36" s="96" t="s">
        <v>118</v>
      </c>
      <c r="E36" s="83" t="s">
        <v>251</v>
      </c>
      <c r="F36" s="83"/>
      <c r="G36" s="83"/>
      <c r="H36" s="93">
        <v>14.930000000000001</v>
      </c>
      <c r="I36" s="96" t="s">
        <v>162</v>
      </c>
      <c r="J36" s="97">
        <v>5.5E-2</v>
      </c>
      <c r="K36" s="94">
        <v>2.9700000000000001E-2</v>
      </c>
      <c r="L36" s="93">
        <v>832767.99999999988</v>
      </c>
      <c r="M36" s="95">
        <v>145.85</v>
      </c>
      <c r="N36" s="83"/>
      <c r="O36" s="93">
        <v>1214.5921599999997</v>
      </c>
      <c r="P36" s="94">
        <v>4.5547201632761461E-5</v>
      </c>
      <c r="Q36" s="94">
        <f t="shared" si="1"/>
        <v>4.2402644158492243E-2</v>
      </c>
      <c r="R36" s="94">
        <f>O36/'סכום נכסי הקרן'!$C$42</f>
        <v>2.5988183148889419E-3</v>
      </c>
    </row>
    <row r="37" spans="2:18">
      <c r="B37" s="85" t="s">
        <v>288</v>
      </c>
      <c r="C37" s="83" t="s">
        <v>289</v>
      </c>
      <c r="D37" s="96" t="s">
        <v>118</v>
      </c>
      <c r="E37" s="83" t="s">
        <v>251</v>
      </c>
      <c r="F37" s="83"/>
      <c r="G37" s="83"/>
      <c r="H37" s="93">
        <v>4.1400000000000006</v>
      </c>
      <c r="I37" s="96" t="s">
        <v>162</v>
      </c>
      <c r="J37" s="97">
        <v>4.2500000000000003E-2</v>
      </c>
      <c r="K37" s="94">
        <v>1.1800000000000001E-2</v>
      </c>
      <c r="L37" s="93">
        <v>621241.99999999988</v>
      </c>
      <c r="M37" s="95">
        <v>115.5</v>
      </c>
      <c r="N37" s="83"/>
      <c r="O37" s="93">
        <v>717.53448999999989</v>
      </c>
      <c r="P37" s="94">
        <v>3.3670671285231389E-5</v>
      </c>
      <c r="Q37" s="94">
        <f t="shared" si="1"/>
        <v>2.504985677736897E-2</v>
      </c>
      <c r="R37" s="94">
        <f>O37/'סכום נכסי הקרן'!$C$42</f>
        <v>1.5352822417168382E-3</v>
      </c>
    </row>
    <row r="38" spans="2:18">
      <c r="B38" s="85" t="s">
        <v>290</v>
      </c>
      <c r="C38" s="83" t="s">
        <v>291</v>
      </c>
      <c r="D38" s="96" t="s">
        <v>118</v>
      </c>
      <c r="E38" s="83" t="s">
        <v>251</v>
      </c>
      <c r="F38" s="83"/>
      <c r="G38" s="83"/>
      <c r="H38" s="93">
        <v>7.830000000000001</v>
      </c>
      <c r="I38" s="96" t="s">
        <v>162</v>
      </c>
      <c r="J38" s="97">
        <v>0.02</v>
      </c>
      <c r="K38" s="94">
        <v>0.02</v>
      </c>
      <c r="L38" s="93">
        <v>1556639.9999999998</v>
      </c>
      <c r="M38" s="95">
        <v>101.03</v>
      </c>
      <c r="N38" s="83"/>
      <c r="O38" s="93">
        <v>1572.6733799999997</v>
      </c>
      <c r="P38" s="94">
        <v>1.0912860576945825E-4</v>
      </c>
      <c r="Q38" s="94">
        <f t="shared" si="1"/>
        <v>5.4903622718652539E-2</v>
      </c>
      <c r="R38" s="94">
        <f>O38/'סכום נכסי הקרן'!$C$42</f>
        <v>3.3649915732061838E-3</v>
      </c>
    </row>
    <row r="39" spans="2:18">
      <c r="B39" s="85" t="s">
        <v>292</v>
      </c>
      <c r="C39" s="83" t="s">
        <v>293</v>
      </c>
      <c r="D39" s="96" t="s">
        <v>118</v>
      </c>
      <c r="E39" s="83" t="s">
        <v>251</v>
      </c>
      <c r="F39" s="83"/>
      <c r="G39" s="83"/>
      <c r="H39" s="93">
        <v>2.56</v>
      </c>
      <c r="I39" s="96" t="s">
        <v>162</v>
      </c>
      <c r="J39" s="97">
        <v>0.01</v>
      </c>
      <c r="K39" s="94">
        <v>6.8999999999999999E-3</v>
      </c>
      <c r="L39" s="93">
        <v>599999.99999999988</v>
      </c>
      <c r="M39" s="95">
        <v>101.21</v>
      </c>
      <c r="N39" s="83"/>
      <c r="O39" s="93">
        <v>607.26002999999992</v>
      </c>
      <c r="P39" s="94">
        <v>4.1198596253962695E-5</v>
      </c>
      <c r="Q39" s="94">
        <f t="shared" si="1"/>
        <v>2.1200063537183813E-2</v>
      </c>
      <c r="R39" s="94">
        <f>O39/'סכום נכסי הקרן'!$C$42</f>
        <v>1.2993320225811505E-3</v>
      </c>
    </row>
    <row r="40" spans="2:18">
      <c r="B40" s="85" t="s">
        <v>294</v>
      </c>
      <c r="C40" s="83" t="s">
        <v>295</v>
      </c>
      <c r="D40" s="96" t="s">
        <v>118</v>
      </c>
      <c r="E40" s="83" t="s">
        <v>251</v>
      </c>
      <c r="F40" s="83"/>
      <c r="G40" s="83"/>
      <c r="H40" s="93">
        <v>6.5800000000000018</v>
      </c>
      <c r="I40" s="96" t="s">
        <v>162</v>
      </c>
      <c r="J40" s="97">
        <v>1.7500000000000002E-2</v>
      </c>
      <c r="K40" s="94">
        <v>1.7800000000000003E-2</v>
      </c>
      <c r="L40" s="93">
        <v>875136.99999999988</v>
      </c>
      <c r="M40" s="95">
        <v>99.93</v>
      </c>
      <c r="N40" s="83"/>
      <c r="O40" s="93">
        <v>874.52440999999976</v>
      </c>
      <c r="P40" s="94">
        <v>5.0359580166978881E-5</v>
      </c>
      <c r="Q40" s="94">
        <f t="shared" si="1"/>
        <v>3.0530534105493796E-2</v>
      </c>
      <c r="R40" s="94">
        <f>O40/'סכום נכסי הקרן'!$C$42</f>
        <v>1.8711878179136659E-3</v>
      </c>
    </row>
    <row r="41" spans="2:18">
      <c r="B41" s="85" t="s">
        <v>296</v>
      </c>
      <c r="C41" s="83" t="s">
        <v>297</v>
      </c>
      <c r="D41" s="96" t="s">
        <v>118</v>
      </c>
      <c r="E41" s="83" t="s">
        <v>251</v>
      </c>
      <c r="F41" s="83"/>
      <c r="G41" s="83"/>
      <c r="H41" s="93">
        <v>9.08</v>
      </c>
      <c r="I41" s="96" t="s">
        <v>162</v>
      </c>
      <c r="J41" s="97">
        <v>2.2499999999999999E-2</v>
      </c>
      <c r="K41" s="94">
        <v>2.2000000000000002E-2</v>
      </c>
      <c r="L41" s="93">
        <v>726205.99999999988</v>
      </c>
      <c r="M41" s="95">
        <v>100.4</v>
      </c>
      <c r="N41" s="83"/>
      <c r="O41" s="93">
        <v>729.11081999999988</v>
      </c>
      <c r="P41" s="94">
        <v>2.2865428211586898E-4</v>
      </c>
      <c r="Q41" s="94">
        <f t="shared" si="1"/>
        <v>2.5453998198511747E-2</v>
      </c>
      <c r="R41" s="94">
        <f>O41/'סכום נכסי הקרן'!$C$42</f>
        <v>1.5600516906018023E-3</v>
      </c>
    </row>
    <row r="42" spans="2:18">
      <c r="B42" s="85" t="s">
        <v>298</v>
      </c>
      <c r="C42" s="83" t="s">
        <v>299</v>
      </c>
      <c r="D42" s="96" t="s">
        <v>118</v>
      </c>
      <c r="E42" s="83" t="s">
        <v>251</v>
      </c>
      <c r="F42" s="83"/>
      <c r="G42" s="83"/>
      <c r="H42" s="93">
        <v>1.3000000000000003</v>
      </c>
      <c r="I42" s="96" t="s">
        <v>162</v>
      </c>
      <c r="J42" s="97">
        <v>0.05</v>
      </c>
      <c r="K42" s="94">
        <v>2.8000000000000004E-3</v>
      </c>
      <c r="L42" s="93">
        <v>3260497.9999999995</v>
      </c>
      <c r="M42" s="95">
        <v>109.6</v>
      </c>
      <c r="N42" s="83"/>
      <c r="O42" s="93">
        <v>3573.5057599999991</v>
      </c>
      <c r="P42" s="94">
        <v>1.7615581898053773E-4</v>
      </c>
      <c r="Q42" s="94">
        <f t="shared" si="1"/>
        <v>0.1247547103709301</v>
      </c>
      <c r="R42" s="94">
        <f>O42/'סכום נכסי הקרן'!$C$42</f>
        <v>7.6460992613760388E-3</v>
      </c>
    </row>
    <row r="43" spans="2:18">
      <c r="C43" s="1"/>
      <c r="D43" s="1"/>
    </row>
    <row r="44" spans="2:18">
      <c r="C44" s="1"/>
      <c r="D44" s="1"/>
    </row>
    <row r="45" spans="2:18">
      <c r="C45" s="1"/>
      <c r="D45" s="1"/>
    </row>
    <row r="46" spans="2:18">
      <c r="B46" s="98" t="s">
        <v>110</v>
      </c>
      <c r="C46" s="99"/>
      <c r="D46" s="99"/>
    </row>
    <row r="47" spans="2:18">
      <c r="B47" s="98" t="s">
        <v>228</v>
      </c>
      <c r="C47" s="99"/>
      <c r="D47" s="99"/>
    </row>
    <row r="48" spans="2:18">
      <c r="B48" s="186" t="s">
        <v>236</v>
      </c>
      <c r="C48" s="186"/>
      <c r="D48" s="186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5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177</v>
      </c>
      <c r="C1" s="77" t="s" vm="1">
        <v>246</v>
      </c>
    </row>
    <row r="2" spans="2:67">
      <c r="B2" s="56" t="s">
        <v>176</v>
      </c>
      <c r="C2" s="77" t="s">
        <v>247</v>
      </c>
    </row>
    <row r="3" spans="2:67">
      <c r="B3" s="56" t="s">
        <v>178</v>
      </c>
      <c r="C3" s="77" t="s">
        <v>248</v>
      </c>
    </row>
    <row r="4" spans="2:67">
      <c r="B4" s="56" t="s">
        <v>179</v>
      </c>
      <c r="C4" s="77">
        <v>12145</v>
      </c>
    </row>
    <row r="6" spans="2:67" ht="26.25" customHeight="1">
      <c r="B6" s="183" t="s">
        <v>207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BO6" s="3"/>
    </row>
    <row r="7" spans="2:67" ht="26.25" customHeight="1">
      <c r="B7" s="183" t="s">
        <v>85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8"/>
      <c r="AZ7" s="43"/>
      <c r="BJ7" s="3"/>
      <c r="BO7" s="3"/>
    </row>
    <row r="8" spans="2:67" s="3" customFormat="1" ht="78.75">
      <c r="B8" s="37" t="s">
        <v>113</v>
      </c>
      <c r="C8" s="13" t="s">
        <v>41</v>
      </c>
      <c r="D8" s="13" t="s">
        <v>117</v>
      </c>
      <c r="E8" s="13" t="s">
        <v>223</v>
      </c>
      <c r="F8" s="13" t="s">
        <v>115</v>
      </c>
      <c r="G8" s="13" t="s">
        <v>59</v>
      </c>
      <c r="H8" s="13" t="s">
        <v>15</v>
      </c>
      <c r="I8" s="13" t="s">
        <v>60</v>
      </c>
      <c r="J8" s="13" t="s">
        <v>100</v>
      </c>
      <c r="K8" s="13" t="s">
        <v>18</v>
      </c>
      <c r="L8" s="13" t="s">
        <v>99</v>
      </c>
      <c r="M8" s="13" t="s">
        <v>17</v>
      </c>
      <c r="N8" s="13" t="s">
        <v>19</v>
      </c>
      <c r="O8" s="13" t="s">
        <v>230</v>
      </c>
      <c r="P8" s="13" t="s">
        <v>229</v>
      </c>
      <c r="Q8" s="13" t="s">
        <v>56</v>
      </c>
      <c r="R8" s="13" t="s">
        <v>53</v>
      </c>
      <c r="S8" s="13" t="s">
        <v>180</v>
      </c>
      <c r="T8" s="38" t="s">
        <v>182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237</v>
      </c>
      <c r="P9" s="16"/>
      <c r="Q9" s="16" t="s">
        <v>233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111</v>
      </c>
      <c r="R10" s="19" t="s">
        <v>112</v>
      </c>
      <c r="S10" s="45" t="s">
        <v>183</v>
      </c>
      <c r="T10" s="72" t="s">
        <v>224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P830"/>
  <sheetViews>
    <sheetView rightToLeft="1" topLeftCell="I1" zoomScale="90" zoomScaleNormal="90" workbookViewId="0">
      <selection activeCell="V1" sqref="V1:AS1048576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8" width="5.7109375" style="1" customWidth="1"/>
    <col min="29" max="16384" width="9.140625" style="1"/>
  </cols>
  <sheetData>
    <row r="1" spans="2:42">
      <c r="B1" s="56" t="s">
        <v>177</v>
      </c>
      <c r="C1" s="77" t="s" vm="1">
        <v>246</v>
      </c>
    </row>
    <row r="2" spans="2:42">
      <c r="B2" s="56" t="s">
        <v>176</v>
      </c>
      <c r="C2" s="77" t="s">
        <v>247</v>
      </c>
    </row>
    <row r="3" spans="2:42">
      <c r="B3" s="56" t="s">
        <v>178</v>
      </c>
      <c r="C3" s="77" t="s">
        <v>248</v>
      </c>
    </row>
    <row r="4" spans="2:42">
      <c r="B4" s="56" t="s">
        <v>179</v>
      </c>
      <c r="C4" s="77">
        <v>12145</v>
      </c>
    </row>
    <row r="6" spans="2:42" ht="26.25" customHeight="1">
      <c r="B6" s="189" t="s">
        <v>207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1"/>
    </row>
    <row r="7" spans="2:42" ht="26.25" customHeight="1">
      <c r="B7" s="189" t="s">
        <v>86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1"/>
      <c r="AP7" s="3"/>
    </row>
    <row r="8" spans="2:42" s="3" customFormat="1" ht="78.75">
      <c r="B8" s="22" t="s">
        <v>113</v>
      </c>
      <c r="C8" s="30" t="s">
        <v>41</v>
      </c>
      <c r="D8" s="30" t="s">
        <v>117</v>
      </c>
      <c r="E8" s="30" t="s">
        <v>223</v>
      </c>
      <c r="F8" s="30" t="s">
        <v>115</v>
      </c>
      <c r="G8" s="30" t="s">
        <v>59</v>
      </c>
      <c r="H8" s="30" t="s">
        <v>15</v>
      </c>
      <c r="I8" s="30" t="s">
        <v>60</v>
      </c>
      <c r="J8" s="30" t="s">
        <v>100</v>
      </c>
      <c r="K8" s="30" t="s">
        <v>18</v>
      </c>
      <c r="L8" s="30" t="s">
        <v>99</v>
      </c>
      <c r="M8" s="30" t="s">
        <v>17</v>
      </c>
      <c r="N8" s="30" t="s">
        <v>19</v>
      </c>
      <c r="O8" s="13" t="s">
        <v>230</v>
      </c>
      <c r="P8" s="30" t="s">
        <v>229</v>
      </c>
      <c r="Q8" s="30" t="s">
        <v>244</v>
      </c>
      <c r="R8" s="30" t="s">
        <v>56</v>
      </c>
      <c r="S8" s="13" t="s">
        <v>53</v>
      </c>
      <c r="T8" s="30" t="s">
        <v>180</v>
      </c>
      <c r="U8" s="14" t="s">
        <v>182</v>
      </c>
      <c r="AL8" s="1"/>
      <c r="AM8" s="1"/>
    </row>
    <row r="9" spans="2:42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237</v>
      </c>
      <c r="P9" s="32"/>
      <c r="Q9" s="16" t="s">
        <v>233</v>
      </c>
      <c r="R9" s="32" t="s">
        <v>233</v>
      </c>
      <c r="S9" s="16" t="s">
        <v>20</v>
      </c>
      <c r="T9" s="32" t="s">
        <v>233</v>
      </c>
      <c r="U9" s="17" t="s">
        <v>20</v>
      </c>
      <c r="AK9" s="1"/>
      <c r="AL9" s="1"/>
      <c r="AM9" s="1"/>
      <c r="AP9" s="4"/>
    </row>
    <row r="10" spans="2:4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111</v>
      </c>
      <c r="R10" s="19" t="s">
        <v>112</v>
      </c>
      <c r="S10" s="19" t="s">
        <v>183</v>
      </c>
      <c r="T10" s="20" t="s">
        <v>224</v>
      </c>
      <c r="U10" s="20" t="s">
        <v>239</v>
      </c>
      <c r="AK10" s="1"/>
      <c r="AL10" s="3"/>
      <c r="AM10" s="1"/>
    </row>
    <row r="11" spans="2:42" s="135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79"/>
      <c r="J11" s="79"/>
      <c r="K11" s="87">
        <v>4.7914513685148279</v>
      </c>
      <c r="L11" s="79"/>
      <c r="M11" s="79"/>
      <c r="N11" s="102">
        <v>1.1651629697128837E-2</v>
      </c>
      <c r="O11" s="87"/>
      <c r="P11" s="89"/>
      <c r="Q11" s="87">
        <f>Q12</f>
        <v>26.350659999999994</v>
      </c>
      <c r="R11" s="87">
        <v>27870.548579999995</v>
      </c>
      <c r="S11" s="79"/>
      <c r="T11" s="88">
        <f>R11/$R$11</f>
        <v>1</v>
      </c>
      <c r="U11" s="88">
        <f>R11/'סכום נכסי הקרן'!$C$42</f>
        <v>5.9633590995438336E-2</v>
      </c>
      <c r="AK11" s="134"/>
      <c r="AL11" s="136"/>
      <c r="AM11" s="134"/>
      <c r="AP11" s="134"/>
    </row>
    <row r="12" spans="2:42" s="134" customFormat="1">
      <c r="B12" s="80" t="s">
        <v>227</v>
      </c>
      <c r="C12" s="81"/>
      <c r="D12" s="81"/>
      <c r="E12" s="81"/>
      <c r="F12" s="81"/>
      <c r="G12" s="81"/>
      <c r="H12" s="81"/>
      <c r="I12" s="81"/>
      <c r="J12" s="81"/>
      <c r="K12" s="90">
        <v>4.7914513685148279</v>
      </c>
      <c r="L12" s="81"/>
      <c r="M12" s="81"/>
      <c r="N12" s="103">
        <v>1.1651629697128837E-2</v>
      </c>
      <c r="O12" s="90"/>
      <c r="P12" s="92"/>
      <c r="Q12" s="90">
        <f>Q13+Q59</f>
        <v>26.350659999999994</v>
      </c>
      <c r="R12" s="90">
        <v>27870.548579999999</v>
      </c>
      <c r="S12" s="81"/>
      <c r="T12" s="91">
        <f t="shared" ref="T12:T57" si="0">R12/$R$11</f>
        <v>1.0000000000000002</v>
      </c>
      <c r="U12" s="91">
        <f>R12/'סכום נכסי הקרן'!$C$42</f>
        <v>5.9633590995438343E-2</v>
      </c>
      <c r="AL12" s="136"/>
    </row>
    <row r="13" spans="2:42" s="134" customFormat="1" ht="20.25">
      <c r="B13" s="101" t="s">
        <v>31</v>
      </c>
      <c r="C13" s="81"/>
      <c r="D13" s="81"/>
      <c r="E13" s="81"/>
      <c r="F13" s="81"/>
      <c r="G13" s="81"/>
      <c r="H13" s="81"/>
      <c r="I13" s="81"/>
      <c r="J13" s="81"/>
      <c r="K13" s="90">
        <v>4.7432541890709929</v>
      </c>
      <c r="L13" s="81"/>
      <c r="M13" s="81"/>
      <c r="N13" s="103">
        <v>8.0011667222254206E-3</v>
      </c>
      <c r="O13" s="90"/>
      <c r="P13" s="92"/>
      <c r="Q13" s="90">
        <f>SUM(Q14:Q57)</f>
        <v>25.171279999999996</v>
      </c>
      <c r="R13" s="90">
        <v>23361.035219999994</v>
      </c>
      <c r="S13" s="81"/>
      <c r="T13" s="91">
        <f t="shared" si="0"/>
        <v>0.83819789743083695</v>
      </c>
      <c r="U13" s="91">
        <f>R13/'סכום נכסי הקרן'!$C$42</f>
        <v>4.9984750588626906E-2</v>
      </c>
      <c r="AL13" s="135"/>
    </row>
    <row r="14" spans="2:42" s="134" customFormat="1">
      <c r="B14" s="86" t="s">
        <v>300</v>
      </c>
      <c r="C14" s="83" t="s">
        <v>301</v>
      </c>
      <c r="D14" s="96" t="s">
        <v>118</v>
      </c>
      <c r="E14" s="96" t="s">
        <v>302</v>
      </c>
      <c r="F14" s="83" t="s">
        <v>303</v>
      </c>
      <c r="G14" s="96" t="s">
        <v>304</v>
      </c>
      <c r="H14" s="83" t="s">
        <v>305</v>
      </c>
      <c r="I14" s="83" t="s">
        <v>158</v>
      </c>
      <c r="J14" s="83"/>
      <c r="K14" s="93">
        <v>1.75</v>
      </c>
      <c r="L14" s="96" t="s">
        <v>162</v>
      </c>
      <c r="M14" s="97">
        <v>5.8999999999999999E-3</v>
      </c>
      <c r="N14" s="97">
        <v>-3.0999999999999999E-3</v>
      </c>
      <c r="O14" s="93">
        <v>1003687.9999999999</v>
      </c>
      <c r="P14" s="95">
        <v>102.13</v>
      </c>
      <c r="Q14" s="83"/>
      <c r="R14" s="93">
        <v>1025.0665399999998</v>
      </c>
      <c r="S14" s="94">
        <v>1.8802165768634117E-4</v>
      </c>
      <c r="T14" s="94">
        <f t="shared" si="0"/>
        <v>3.6779560942535275E-2</v>
      </c>
      <c r="U14" s="94">
        <f>R14/'סכום נכסי הקרן'!$C$42</f>
        <v>2.1932972942389473E-3</v>
      </c>
    </row>
    <row r="15" spans="2:42" s="134" customFormat="1">
      <c r="B15" s="86" t="s">
        <v>306</v>
      </c>
      <c r="C15" s="83" t="s">
        <v>307</v>
      </c>
      <c r="D15" s="96" t="s">
        <v>118</v>
      </c>
      <c r="E15" s="96" t="s">
        <v>302</v>
      </c>
      <c r="F15" s="83" t="s">
        <v>303</v>
      </c>
      <c r="G15" s="96" t="s">
        <v>304</v>
      </c>
      <c r="H15" s="83" t="s">
        <v>305</v>
      </c>
      <c r="I15" s="83" t="s">
        <v>158</v>
      </c>
      <c r="J15" s="83"/>
      <c r="K15" s="93">
        <v>6.58</v>
      </c>
      <c r="L15" s="96" t="s">
        <v>162</v>
      </c>
      <c r="M15" s="97">
        <v>8.3000000000000001E-3</v>
      </c>
      <c r="N15" s="97">
        <v>7.7000000000000011E-3</v>
      </c>
      <c r="O15" s="93">
        <v>1522251.9999999998</v>
      </c>
      <c r="P15" s="95">
        <v>100.83</v>
      </c>
      <c r="Q15" s="83"/>
      <c r="R15" s="93">
        <v>1534.8868199999995</v>
      </c>
      <c r="S15" s="94">
        <v>1.1837383453735311E-3</v>
      </c>
      <c r="T15" s="94">
        <f t="shared" si="0"/>
        <v>5.5071998873443051E-2</v>
      </c>
      <c r="U15" s="94">
        <f>R15/'סכום נכסי הקרן'!$C$42</f>
        <v>3.2841410561201437E-3</v>
      </c>
    </row>
    <row r="16" spans="2:42" s="134" customFormat="1">
      <c r="B16" s="86" t="s">
        <v>308</v>
      </c>
      <c r="C16" s="83" t="s">
        <v>309</v>
      </c>
      <c r="D16" s="96" t="s">
        <v>118</v>
      </c>
      <c r="E16" s="96" t="s">
        <v>302</v>
      </c>
      <c r="F16" s="83" t="s">
        <v>310</v>
      </c>
      <c r="G16" s="96" t="s">
        <v>304</v>
      </c>
      <c r="H16" s="83" t="s">
        <v>305</v>
      </c>
      <c r="I16" s="83" t="s">
        <v>158</v>
      </c>
      <c r="J16" s="83"/>
      <c r="K16" s="93">
        <v>3.94</v>
      </c>
      <c r="L16" s="96" t="s">
        <v>162</v>
      </c>
      <c r="M16" s="97">
        <v>9.8999999999999991E-3</v>
      </c>
      <c r="N16" s="97">
        <v>2.2000000000000001E-3</v>
      </c>
      <c r="O16" s="93">
        <v>599999.99999999988</v>
      </c>
      <c r="P16" s="95">
        <v>104.2</v>
      </c>
      <c r="Q16" s="83"/>
      <c r="R16" s="93">
        <v>625.19999999999993</v>
      </c>
      <c r="S16" s="94">
        <v>1.9907932448403611E-4</v>
      </c>
      <c r="T16" s="94">
        <f t="shared" si="0"/>
        <v>2.243228181194272E-2</v>
      </c>
      <c r="U16" s="94">
        <f>R16/'סכום נכסי הקרן'!$C$42</f>
        <v>1.3377175186678027E-3</v>
      </c>
    </row>
    <row r="17" spans="2:37" s="134" customFormat="1" ht="20.25">
      <c r="B17" s="86" t="s">
        <v>311</v>
      </c>
      <c r="C17" s="83" t="s">
        <v>312</v>
      </c>
      <c r="D17" s="96" t="s">
        <v>118</v>
      </c>
      <c r="E17" s="96" t="s">
        <v>302</v>
      </c>
      <c r="F17" s="83" t="s">
        <v>310</v>
      </c>
      <c r="G17" s="96" t="s">
        <v>304</v>
      </c>
      <c r="H17" s="83" t="s">
        <v>305</v>
      </c>
      <c r="I17" s="83" t="s">
        <v>158</v>
      </c>
      <c r="J17" s="83"/>
      <c r="K17" s="93">
        <v>5.8800000000000008</v>
      </c>
      <c r="L17" s="96" t="s">
        <v>162</v>
      </c>
      <c r="M17" s="97">
        <v>8.6E-3</v>
      </c>
      <c r="N17" s="97">
        <v>7.1999999999999998E-3</v>
      </c>
      <c r="O17" s="93">
        <v>1399999.9999999998</v>
      </c>
      <c r="P17" s="95">
        <v>102.01</v>
      </c>
      <c r="Q17" s="83"/>
      <c r="R17" s="93">
        <v>1428.1399399999998</v>
      </c>
      <c r="S17" s="94">
        <v>5.5969753944968127E-4</v>
      </c>
      <c r="T17" s="94">
        <f t="shared" si="0"/>
        <v>5.1241902752672694E-2</v>
      </c>
      <c r="U17" s="94">
        <f>R17/'סכום נכסי הקרן'!$C$42</f>
        <v>3.0557386705809091E-3</v>
      </c>
      <c r="AK17" s="135"/>
    </row>
    <row r="18" spans="2:37" s="134" customFormat="1">
      <c r="B18" s="86" t="s">
        <v>313</v>
      </c>
      <c r="C18" s="83" t="s">
        <v>314</v>
      </c>
      <c r="D18" s="96" t="s">
        <v>118</v>
      </c>
      <c r="E18" s="96" t="s">
        <v>302</v>
      </c>
      <c r="F18" s="83" t="s">
        <v>315</v>
      </c>
      <c r="G18" s="96" t="s">
        <v>304</v>
      </c>
      <c r="H18" s="83" t="s">
        <v>305</v>
      </c>
      <c r="I18" s="83" t="s">
        <v>158</v>
      </c>
      <c r="J18" s="83"/>
      <c r="K18" s="93">
        <v>3.58</v>
      </c>
      <c r="L18" s="96" t="s">
        <v>162</v>
      </c>
      <c r="M18" s="97">
        <v>0.05</v>
      </c>
      <c r="N18" s="97">
        <v>1.1999999999999999E-3</v>
      </c>
      <c r="O18" s="93">
        <v>299999.99999999994</v>
      </c>
      <c r="P18" s="95">
        <v>123.62</v>
      </c>
      <c r="Q18" s="83"/>
      <c r="R18" s="93">
        <v>370.85998999999993</v>
      </c>
      <c r="S18" s="94">
        <v>9.5189533466577512E-5</v>
      </c>
      <c r="T18" s="94">
        <f t="shared" si="0"/>
        <v>1.3306519207380452E-2</v>
      </c>
      <c r="U18" s="94">
        <f>R18/'סכום נכסי הקרן'!$C$42</f>
        <v>7.9351552398587016E-4</v>
      </c>
    </row>
    <row r="19" spans="2:37" s="134" customFormat="1">
      <c r="B19" s="86" t="s">
        <v>316</v>
      </c>
      <c r="C19" s="83" t="s">
        <v>317</v>
      </c>
      <c r="D19" s="96" t="s">
        <v>118</v>
      </c>
      <c r="E19" s="96" t="s">
        <v>302</v>
      </c>
      <c r="F19" s="83" t="s">
        <v>315</v>
      </c>
      <c r="G19" s="96" t="s">
        <v>304</v>
      </c>
      <c r="H19" s="83" t="s">
        <v>305</v>
      </c>
      <c r="I19" s="83" t="s">
        <v>158</v>
      </c>
      <c r="J19" s="83"/>
      <c r="K19" s="93">
        <v>2.4800000000000004</v>
      </c>
      <c r="L19" s="96" t="s">
        <v>162</v>
      </c>
      <c r="M19" s="97">
        <v>6.9999999999999993E-3</v>
      </c>
      <c r="N19" s="97">
        <v>-1.4000000000000002E-3</v>
      </c>
      <c r="O19" s="93">
        <v>1199999.9999999998</v>
      </c>
      <c r="P19" s="95">
        <v>104.3</v>
      </c>
      <c r="Q19" s="83"/>
      <c r="R19" s="93">
        <v>1251.6000099999999</v>
      </c>
      <c r="S19" s="94">
        <v>3.375904046004119E-4</v>
      </c>
      <c r="T19" s="94">
        <f t="shared" si="0"/>
        <v>4.4907620185781073E-2</v>
      </c>
      <c r="U19" s="94">
        <f>R19/'סכום נכסי הקרן'!$C$42</f>
        <v>2.678002654737359E-3</v>
      </c>
      <c r="AK19" s="136"/>
    </row>
    <row r="20" spans="2:37" s="134" customFormat="1">
      <c r="B20" s="86" t="s">
        <v>318</v>
      </c>
      <c r="C20" s="83" t="s">
        <v>319</v>
      </c>
      <c r="D20" s="96" t="s">
        <v>118</v>
      </c>
      <c r="E20" s="96" t="s">
        <v>302</v>
      </c>
      <c r="F20" s="83" t="s">
        <v>315</v>
      </c>
      <c r="G20" s="96" t="s">
        <v>304</v>
      </c>
      <c r="H20" s="83" t="s">
        <v>305</v>
      </c>
      <c r="I20" s="83" t="s">
        <v>158</v>
      </c>
      <c r="J20" s="83"/>
      <c r="K20" s="93">
        <v>5</v>
      </c>
      <c r="L20" s="96" t="s">
        <v>162</v>
      </c>
      <c r="M20" s="97">
        <v>6.0000000000000001E-3</v>
      </c>
      <c r="N20" s="97">
        <v>5.3E-3</v>
      </c>
      <c r="O20" s="93">
        <v>512460.99999999994</v>
      </c>
      <c r="P20" s="95">
        <v>101.6</v>
      </c>
      <c r="Q20" s="83"/>
      <c r="R20" s="93">
        <v>520.66041999999993</v>
      </c>
      <c r="S20" s="94">
        <v>2.3040808940064607E-4</v>
      </c>
      <c r="T20" s="94">
        <f t="shared" si="0"/>
        <v>1.8681383988746733E-2</v>
      </c>
      <c r="U20" s="94">
        <f>R20/'סכום נכסי הקרן'!$C$42</f>
        <v>1.1140380120136532E-3</v>
      </c>
    </row>
    <row r="21" spans="2:37" s="134" customFormat="1">
      <c r="B21" s="86" t="s">
        <v>320</v>
      </c>
      <c r="C21" s="83" t="s">
        <v>321</v>
      </c>
      <c r="D21" s="96" t="s">
        <v>118</v>
      </c>
      <c r="E21" s="96" t="s">
        <v>302</v>
      </c>
      <c r="F21" s="83" t="s">
        <v>303</v>
      </c>
      <c r="G21" s="96" t="s">
        <v>304</v>
      </c>
      <c r="H21" s="83" t="s">
        <v>322</v>
      </c>
      <c r="I21" s="83" t="s">
        <v>158</v>
      </c>
      <c r="J21" s="83"/>
      <c r="K21" s="93">
        <v>2.0300000000000002</v>
      </c>
      <c r="L21" s="96" t="s">
        <v>162</v>
      </c>
      <c r="M21" s="97">
        <v>3.4000000000000002E-2</v>
      </c>
      <c r="N21" s="97">
        <v>-3.0999999999999999E-3</v>
      </c>
      <c r="O21" s="93">
        <v>649999.99999999988</v>
      </c>
      <c r="P21" s="95">
        <v>114.75</v>
      </c>
      <c r="Q21" s="83"/>
      <c r="R21" s="93">
        <v>745.87498999999991</v>
      </c>
      <c r="S21" s="94">
        <v>3.4745515823909721E-4</v>
      </c>
      <c r="T21" s="94">
        <f t="shared" si="0"/>
        <v>2.6762120876775368E-2</v>
      </c>
      <c r="U21" s="94">
        <f>R21/'סכום נכסי הקרן'!$C$42</f>
        <v>1.5959213705361039E-3</v>
      </c>
    </row>
    <row r="22" spans="2:37" s="134" customFormat="1">
      <c r="B22" s="86" t="s">
        <v>323</v>
      </c>
      <c r="C22" s="83" t="s">
        <v>324</v>
      </c>
      <c r="D22" s="96" t="s">
        <v>118</v>
      </c>
      <c r="E22" s="96" t="s">
        <v>302</v>
      </c>
      <c r="F22" s="83" t="s">
        <v>325</v>
      </c>
      <c r="G22" s="96" t="s">
        <v>326</v>
      </c>
      <c r="H22" s="83" t="s">
        <v>322</v>
      </c>
      <c r="I22" s="83" t="s">
        <v>158</v>
      </c>
      <c r="J22" s="83"/>
      <c r="K22" s="93">
        <v>6.6799999999999988</v>
      </c>
      <c r="L22" s="96" t="s">
        <v>162</v>
      </c>
      <c r="M22" s="97">
        <v>8.3000000000000001E-3</v>
      </c>
      <c r="N22" s="97">
        <v>0.01</v>
      </c>
      <c r="O22" s="93">
        <v>139999.99999999997</v>
      </c>
      <c r="P22" s="95">
        <v>100.28</v>
      </c>
      <c r="Q22" s="83"/>
      <c r="R22" s="93">
        <v>140.39200999999997</v>
      </c>
      <c r="S22" s="94">
        <v>9.1418302727791536E-5</v>
      </c>
      <c r="T22" s="94">
        <f t="shared" si="0"/>
        <v>5.0372890794387086E-3</v>
      </c>
      <c r="U22" s="94">
        <f>R22/'סכום נכסי הקרן'!$C$42</f>
        <v>3.0039163668903602E-4</v>
      </c>
    </row>
    <row r="23" spans="2:37" s="134" customFormat="1">
      <c r="B23" s="86" t="s">
        <v>327</v>
      </c>
      <c r="C23" s="83" t="s">
        <v>328</v>
      </c>
      <c r="D23" s="96" t="s">
        <v>118</v>
      </c>
      <c r="E23" s="96" t="s">
        <v>302</v>
      </c>
      <c r="F23" s="83" t="s">
        <v>325</v>
      </c>
      <c r="G23" s="96" t="s">
        <v>326</v>
      </c>
      <c r="H23" s="83" t="s">
        <v>322</v>
      </c>
      <c r="I23" s="83" t="s">
        <v>158</v>
      </c>
      <c r="J23" s="83"/>
      <c r="K23" s="93">
        <v>10.240000000000002</v>
      </c>
      <c r="L23" s="96" t="s">
        <v>162</v>
      </c>
      <c r="M23" s="97">
        <v>1.6500000000000001E-2</v>
      </c>
      <c r="N23" s="97">
        <v>1.7400000000000006E-2</v>
      </c>
      <c r="O23" s="93">
        <v>40999.999999999993</v>
      </c>
      <c r="P23" s="95">
        <v>100.87</v>
      </c>
      <c r="Q23" s="83"/>
      <c r="R23" s="93">
        <v>41.356699999999989</v>
      </c>
      <c r="S23" s="94">
        <v>9.6957657881356922E-5</v>
      </c>
      <c r="T23" s="94">
        <f t="shared" si="0"/>
        <v>1.4838853954126222E-3</v>
      </c>
      <c r="U23" s="94">
        <f>R23/'סכום נכסי הקרן'!$C$42</f>
        <v>8.8489414754140604E-5</v>
      </c>
    </row>
    <row r="24" spans="2:37" s="134" customFormat="1">
      <c r="B24" s="86" t="s">
        <v>329</v>
      </c>
      <c r="C24" s="83" t="s">
        <v>330</v>
      </c>
      <c r="D24" s="96" t="s">
        <v>118</v>
      </c>
      <c r="E24" s="96" t="s">
        <v>302</v>
      </c>
      <c r="F24" s="83" t="s">
        <v>331</v>
      </c>
      <c r="G24" s="96" t="s">
        <v>332</v>
      </c>
      <c r="H24" s="83" t="s">
        <v>322</v>
      </c>
      <c r="I24" s="83" t="s">
        <v>158</v>
      </c>
      <c r="J24" s="83"/>
      <c r="K24" s="93">
        <v>5.7299999999999995</v>
      </c>
      <c r="L24" s="96" t="s">
        <v>162</v>
      </c>
      <c r="M24" s="97">
        <v>1.34E-2</v>
      </c>
      <c r="N24" s="97">
        <v>1.23E-2</v>
      </c>
      <c r="O24" s="93">
        <v>1853599.9999999998</v>
      </c>
      <c r="P24" s="95">
        <v>102.49</v>
      </c>
      <c r="Q24" s="83"/>
      <c r="R24" s="93">
        <v>1899.7546599999996</v>
      </c>
      <c r="S24" s="94">
        <v>4.2485086762725129E-4</v>
      </c>
      <c r="T24" s="94">
        <f t="shared" si="0"/>
        <v>6.8163518724682376E-2</v>
      </c>
      <c r="U24" s="94">
        <f>R24/'סכום נכסי הקרן'!$C$42</f>
        <v>4.0648353964376112E-3</v>
      </c>
    </row>
    <row r="25" spans="2:37" s="134" customFormat="1">
      <c r="B25" s="86" t="s">
        <v>333</v>
      </c>
      <c r="C25" s="83" t="s">
        <v>334</v>
      </c>
      <c r="D25" s="96" t="s">
        <v>118</v>
      </c>
      <c r="E25" s="96" t="s">
        <v>302</v>
      </c>
      <c r="F25" s="83" t="s">
        <v>315</v>
      </c>
      <c r="G25" s="96" t="s">
        <v>304</v>
      </c>
      <c r="H25" s="83" t="s">
        <v>322</v>
      </c>
      <c r="I25" s="83" t="s">
        <v>158</v>
      </c>
      <c r="J25" s="83"/>
      <c r="K25" s="93">
        <v>1.48</v>
      </c>
      <c r="L25" s="96" t="s">
        <v>162</v>
      </c>
      <c r="M25" s="97">
        <v>4.0999999999999995E-2</v>
      </c>
      <c r="N25" s="97">
        <v>-2E-3</v>
      </c>
      <c r="O25" s="93">
        <v>1473439.9999999998</v>
      </c>
      <c r="P25" s="95">
        <v>131.94</v>
      </c>
      <c r="Q25" s="83"/>
      <c r="R25" s="93">
        <v>1944.0567299999998</v>
      </c>
      <c r="S25" s="94">
        <v>6.3039337720724735E-4</v>
      </c>
      <c r="T25" s="94">
        <f t="shared" si="0"/>
        <v>6.9753084494184006E-2</v>
      </c>
      <c r="U25" s="94">
        <f>R25/'סכום נכסי הקרן'!$C$42</f>
        <v>4.1596269113964206E-3</v>
      </c>
    </row>
    <row r="26" spans="2:37" s="134" customFormat="1">
      <c r="B26" s="86" t="s">
        <v>335</v>
      </c>
      <c r="C26" s="83" t="s">
        <v>336</v>
      </c>
      <c r="D26" s="96" t="s">
        <v>118</v>
      </c>
      <c r="E26" s="96" t="s">
        <v>302</v>
      </c>
      <c r="F26" s="83" t="s">
        <v>337</v>
      </c>
      <c r="G26" s="96" t="s">
        <v>332</v>
      </c>
      <c r="H26" s="83" t="s">
        <v>338</v>
      </c>
      <c r="I26" s="83" t="s">
        <v>339</v>
      </c>
      <c r="J26" s="83"/>
      <c r="K26" s="93">
        <v>5.44</v>
      </c>
      <c r="L26" s="96" t="s">
        <v>162</v>
      </c>
      <c r="M26" s="97">
        <v>2.3399999999999997E-2</v>
      </c>
      <c r="N26" s="97">
        <v>1.2800000000000002E-2</v>
      </c>
      <c r="O26" s="93">
        <v>771773.99999999988</v>
      </c>
      <c r="P26" s="95">
        <v>107.17</v>
      </c>
      <c r="Q26" s="83"/>
      <c r="R26" s="93">
        <v>827.11015999999984</v>
      </c>
      <c r="S26" s="94">
        <v>3.7208621529974547E-4</v>
      </c>
      <c r="T26" s="94">
        <f t="shared" si="0"/>
        <v>2.9676852525017648E-2</v>
      </c>
      <c r="U26" s="94">
        <f>R26/'סכום נכסי הקרן'!$C$42</f>
        <v>1.7697372855088437E-3</v>
      </c>
    </row>
    <row r="27" spans="2:37" s="134" customFormat="1">
      <c r="B27" s="86" t="s">
        <v>340</v>
      </c>
      <c r="C27" s="83" t="s">
        <v>341</v>
      </c>
      <c r="D27" s="96" t="s">
        <v>118</v>
      </c>
      <c r="E27" s="96" t="s">
        <v>302</v>
      </c>
      <c r="F27" s="83" t="s">
        <v>342</v>
      </c>
      <c r="G27" s="96" t="s">
        <v>332</v>
      </c>
      <c r="H27" s="83" t="s">
        <v>338</v>
      </c>
      <c r="I27" s="83" t="s">
        <v>158</v>
      </c>
      <c r="J27" s="83"/>
      <c r="K27" s="93">
        <v>6.4400000000000013</v>
      </c>
      <c r="L27" s="96" t="s">
        <v>162</v>
      </c>
      <c r="M27" s="97">
        <v>3.2000000000000001E-2</v>
      </c>
      <c r="N27" s="97">
        <v>1.4300000000000002E-2</v>
      </c>
      <c r="O27" s="93">
        <v>1086999.9999999998</v>
      </c>
      <c r="P27" s="95">
        <v>112.5</v>
      </c>
      <c r="Q27" s="83"/>
      <c r="R27" s="93">
        <v>1222.8749899999998</v>
      </c>
      <c r="S27" s="94">
        <v>6.5894123238377891E-4</v>
      </c>
      <c r="T27" s="94">
        <f t="shared" si="0"/>
        <v>4.3876961606616499E-2</v>
      </c>
      <c r="U27" s="94">
        <f>R27/'סכום נכסי הקרן'!$C$42</f>
        <v>2.6165407825715194E-3</v>
      </c>
    </row>
    <row r="28" spans="2:37" s="134" customFormat="1">
      <c r="B28" s="86" t="s">
        <v>343</v>
      </c>
      <c r="C28" s="83" t="s">
        <v>344</v>
      </c>
      <c r="D28" s="96" t="s">
        <v>118</v>
      </c>
      <c r="E28" s="96" t="s">
        <v>302</v>
      </c>
      <c r="F28" s="83" t="s">
        <v>345</v>
      </c>
      <c r="G28" s="96" t="s">
        <v>346</v>
      </c>
      <c r="H28" s="83" t="s">
        <v>338</v>
      </c>
      <c r="I28" s="83" t="s">
        <v>158</v>
      </c>
      <c r="J28" s="83"/>
      <c r="K28" s="93">
        <v>2.13</v>
      </c>
      <c r="L28" s="96" t="s">
        <v>162</v>
      </c>
      <c r="M28" s="97">
        <v>3.7000000000000005E-2</v>
      </c>
      <c r="N28" s="97">
        <v>-9.9999999999999991E-5</v>
      </c>
      <c r="O28" s="93">
        <v>269999.99999999994</v>
      </c>
      <c r="P28" s="95">
        <v>113.5</v>
      </c>
      <c r="Q28" s="83"/>
      <c r="R28" s="93">
        <v>306.45000999999996</v>
      </c>
      <c r="S28" s="94">
        <v>9.0000551733382294E-5</v>
      </c>
      <c r="T28" s="94">
        <f t="shared" si="0"/>
        <v>1.099547822391661E-2</v>
      </c>
      <c r="U28" s="94">
        <f>R28/'סכום נכסי הקרן'!$C$42</f>
        <v>6.5569985120429188E-4</v>
      </c>
    </row>
    <row r="29" spans="2:37" s="134" customFormat="1">
      <c r="B29" s="86" t="s">
        <v>347</v>
      </c>
      <c r="C29" s="83" t="s">
        <v>348</v>
      </c>
      <c r="D29" s="96" t="s">
        <v>118</v>
      </c>
      <c r="E29" s="96" t="s">
        <v>302</v>
      </c>
      <c r="F29" s="83" t="s">
        <v>349</v>
      </c>
      <c r="G29" s="96" t="s">
        <v>332</v>
      </c>
      <c r="H29" s="83" t="s">
        <v>338</v>
      </c>
      <c r="I29" s="83" t="s">
        <v>339</v>
      </c>
      <c r="J29" s="83"/>
      <c r="K29" s="93">
        <v>6.98</v>
      </c>
      <c r="L29" s="96" t="s">
        <v>162</v>
      </c>
      <c r="M29" s="97">
        <v>1.8200000000000001E-2</v>
      </c>
      <c r="N29" s="97">
        <v>1.7899999999999999E-2</v>
      </c>
      <c r="O29" s="93">
        <v>73999.999999999985</v>
      </c>
      <c r="P29" s="95">
        <v>100.65</v>
      </c>
      <c r="Q29" s="83"/>
      <c r="R29" s="93">
        <v>74.48099999999998</v>
      </c>
      <c r="S29" s="94">
        <v>2.8136882129277559E-4</v>
      </c>
      <c r="T29" s="94">
        <f t="shared" si="0"/>
        <v>2.6723908855331184E-3</v>
      </c>
      <c r="U29" s="94">
        <f>R29/'סכום נכסי הקרן'!$C$42</f>
        <v>1.5936426504781925E-4</v>
      </c>
    </row>
    <row r="30" spans="2:37" s="134" customFormat="1">
      <c r="B30" s="86" t="s">
        <v>350</v>
      </c>
      <c r="C30" s="83" t="s">
        <v>351</v>
      </c>
      <c r="D30" s="96" t="s">
        <v>118</v>
      </c>
      <c r="E30" s="96" t="s">
        <v>302</v>
      </c>
      <c r="F30" s="83" t="s">
        <v>352</v>
      </c>
      <c r="G30" s="96" t="s">
        <v>332</v>
      </c>
      <c r="H30" s="83" t="s">
        <v>338</v>
      </c>
      <c r="I30" s="83" t="s">
        <v>158</v>
      </c>
      <c r="J30" s="83"/>
      <c r="K30" s="93">
        <v>4.6000000000000005</v>
      </c>
      <c r="L30" s="96" t="s">
        <v>162</v>
      </c>
      <c r="M30" s="97">
        <v>4.7500000000000001E-2</v>
      </c>
      <c r="N30" s="97">
        <v>8.8999999999999982E-3</v>
      </c>
      <c r="O30" s="93">
        <v>509999.99999999994</v>
      </c>
      <c r="P30" s="95">
        <v>144.4</v>
      </c>
      <c r="Q30" s="83"/>
      <c r="R30" s="93">
        <v>736.43999999999983</v>
      </c>
      <c r="S30" s="94">
        <v>2.7022730885391824E-4</v>
      </c>
      <c r="T30" s="94">
        <f t="shared" si="0"/>
        <v>2.6423591838750954E-2</v>
      </c>
      <c r="U30" s="94">
        <f>R30/'סכום נכסי הקרן'!$C$42</f>
        <v>1.5757336683424768E-3</v>
      </c>
    </row>
    <row r="31" spans="2:37" s="134" customFormat="1">
      <c r="B31" s="86" t="s">
        <v>353</v>
      </c>
      <c r="C31" s="83" t="s">
        <v>354</v>
      </c>
      <c r="D31" s="96" t="s">
        <v>118</v>
      </c>
      <c r="E31" s="96" t="s">
        <v>302</v>
      </c>
      <c r="F31" s="83" t="s">
        <v>355</v>
      </c>
      <c r="G31" s="96" t="s">
        <v>356</v>
      </c>
      <c r="H31" s="83" t="s">
        <v>338</v>
      </c>
      <c r="I31" s="83" t="s">
        <v>158</v>
      </c>
      <c r="J31" s="83"/>
      <c r="K31" s="93">
        <v>6.1099999999999994</v>
      </c>
      <c r="L31" s="96" t="s">
        <v>162</v>
      </c>
      <c r="M31" s="97">
        <v>4.4999999999999998E-2</v>
      </c>
      <c r="N31" s="97">
        <v>1.1899999999999997E-2</v>
      </c>
      <c r="O31" s="93">
        <v>1611140.9999999998</v>
      </c>
      <c r="P31" s="95">
        <v>124.25</v>
      </c>
      <c r="Q31" s="83"/>
      <c r="R31" s="93">
        <v>2001.8427399999998</v>
      </c>
      <c r="S31" s="94">
        <v>5.4773066928121992E-4</v>
      </c>
      <c r="T31" s="94">
        <f t="shared" si="0"/>
        <v>7.1826456312974379E-2</v>
      </c>
      <c r="U31" s="94">
        <f>R31/'סכום נכסי הקרן'!$C$42</f>
        <v>4.2832695184196337E-3</v>
      </c>
    </row>
    <row r="32" spans="2:37" s="134" customFormat="1">
      <c r="B32" s="86" t="s">
        <v>357</v>
      </c>
      <c r="C32" s="83" t="s">
        <v>358</v>
      </c>
      <c r="D32" s="96" t="s">
        <v>118</v>
      </c>
      <c r="E32" s="96" t="s">
        <v>302</v>
      </c>
      <c r="F32" s="83" t="s">
        <v>303</v>
      </c>
      <c r="G32" s="96" t="s">
        <v>304</v>
      </c>
      <c r="H32" s="83" t="s">
        <v>338</v>
      </c>
      <c r="I32" s="83" t="s">
        <v>339</v>
      </c>
      <c r="J32" s="83"/>
      <c r="K32" s="93">
        <v>4.6500000000000004</v>
      </c>
      <c r="L32" s="96" t="s">
        <v>162</v>
      </c>
      <c r="M32" s="97">
        <v>1.6399999999999998E-2</v>
      </c>
      <c r="N32" s="97">
        <v>1.41E-2</v>
      </c>
      <c r="O32" s="93">
        <f>200000/50000</f>
        <v>4</v>
      </c>
      <c r="P32" s="95">
        <v>5085000</v>
      </c>
      <c r="Q32" s="83"/>
      <c r="R32" s="93">
        <v>203.39999999999998</v>
      </c>
      <c r="S32" s="94">
        <f>1629.19517758227%/50000</f>
        <v>3.25839035516454E-4</v>
      </c>
      <c r="T32" s="94">
        <f t="shared" si="0"/>
        <v>7.2980264244228241E-3</v>
      </c>
      <c r="U32" s="94">
        <f>R32/'סכום נכסי הקרן'!$C$42</f>
        <v>4.3520752286793196E-4</v>
      </c>
    </row>
    <row r="33" spans="2:21" s="134" customFormat="1">
      <c r="B33" s="86" t="s">
        <v>359</v>
      </c>
      <c r="C33" s="83" t="s">
        <v>360</v>
      </c>
      <c r="D33" s="96" t="s">
        <v>118</v>
      </c>
      <c r="E33" s="96" t="s">
        <v>302</v>
      </c>
      <c r="F33" s="83" t="s">
        <v>303</v>
      </c>
      <c r="G33" s="96" t="s">
        <v>304</v>
      </c>
      <c r="H33" s="83" t="s">
        <v>338</v>
      </c>
      <c r="I33" s="83" t="s">
        <v>339</v>
      </c>
      <c r="J33" s="83"/>
      <c r="K33" s="93">
        <v>8.6</v>
      </c>
      <c r="L33" s="96" t="s">
        <v>162</v>
      </c>
      <c r="M33" s="97">
        <v>2.7799999999999998E-2</v>
      </c>
      <c r="N33" s="97">
        <v>2.7000000000000007E-2</v>
      </c>
      <c r="O33" s="93">
        <f>50000/50000</f>
        <v>1</v>
      </c>
      <c r="P33" s="95">
        <v>5086469</v>
      </c>
      <c r="Q33" s="83"/>
      <c r="R33" s="93">
        <v>50.864689999999989</v>
      </c>
      <c r="S33" s="94">
        <f>1195.60019129603%/50000</f>
        <v>2.39120038259206E-4</v>
      </c>
      <c r="T33" s="94">
        <f t="shared" si="0"/>
        <v>1.8250336857919141E-3</v>
      </c>
      <c r="U33" s="94">
        <f>R33/'סכום נכסי הקרן'!$C$42</f>
        <v>1.0883331237141233E-4</v>
      </c>
    </row>
    <row r="34" spans="2:21" s="134" customFormat="1">
      <c r="B34" s="86" t="s">
        <v>361</v>
      </c>
      <c r="C34" s="83" t="s">
        <v>362</v>
      </c>
      <c r="D34" s="96" t="s">
        <v>118</v>
      </c>
      <c r="E34" s="96" t="s">
        <v>302</v>
      </c>
      <c r="F34" s="83" t="s">
        <v>303</v>
      </c>
      <c r="G34" s="96" t="s">
        <v>304</v>
      </c>
      <c r="H34" s="83" t="s">
        <v>338</v>
      </c>
      <c r="I34" s="83" t="s">
        <v>158</v>
      </c>
      <c r="J34" s="83"/>
      <c r="K34" s="93">
        <v>1.7899999999999996</v>
      </c>
      <c r="L34" s="96" t="s">
        <v>162</v>
      </c>
      <c r="M34" s="97">
        <v>0.05</v>
      </c>
      <c r="N34" s="97">
        <v>-2.5000000000000001E-3</v>
      </c>
      <c r="O34" s="93">
        <v>153008.99999999997</v>
      </c>
      <c r="P34" s="95">
        <v>122.01</v>
      </c>
      <c r="Q34" s="83"/>
      <c r="R34" s="93">
        <v>186.68629000000001</v>
      </c>
      <c r="S34" s="94">
        <v>1.5300915300915297E-4</v>
      </c>
      <c r="T34" s="94">
        <f t="shared" si="0"/>
        <v>6.6983356809118128E-3</v>
      </c>
      <c r="U34" s="94">
        <f>R34/'סכום נכסי הקרן'!$C$42</f>
        <v>3.9944581034564595E-4</v>
      </c>
    </row>
    <row r="35" spans="2:21" s="134" customFormat="1">
      <c r="B35" s="86" t="s">
        <v>363</v>
      </c>
      <c r="C35" s="83" t="s">
        <v>364</v>
      </c>
      <c r="D35" s="96" t="s">
        <v>118</v>
      </c>
      <c r="E35" s="96" t="s">
        <v>302</v>
      </c>
      <c r="F35" s="83" t="s">
        <v>365</v>
      </c>
      <c r="G35" s="96" t="s">
        <v>332</v>
      </c>
      <c r="H35" s="83" t="s">
        <v>338</v>
      </c>
      <c r="I35" s="83" t="s">
        <v>339</v>
      </c>
      <c r="J35" s="83"/>
      <c r="K35" s="93">
        <v>7.169999999999999</v>
      </c>
      <c r="L35" s="96" t="s">
        <v>162</v>
      </c>
      <c r="M35" s="97">
        <v>2.35E-2</v>
      </c>
      <c r="N35" s="97">
        <v>1.8000000000000002E-2</v>
      </c>
      <c r="O35" s="93">
        <f>666000-6865.98</f>
        <v>659134.02</v>
      </c>
      <c r="P35" s="95">
        <v>105.47</v>
      </c>
      <c r="Q35" s="137">
        <v>14.89716</v>
      </c>
      <c r="R35" s="93">
        <v>710.3652699999999</v>
      </c>
      <c r="S35" s="94">
        <v>8.2204210163421931E-4</v>
      </c>
      <c r="T35" s="94">
        <f t="shared" si="0"/>
        <v>2.5488026113334582E-2</v>
      </c>
      <c r="U35" s="94">
        <f>R35/'סכום נכסי הקרן'!$C$42</f>
        <v>1.5199425245236461E-3</v>
      </c>
    </row>
    <row r="36" spans="2:21" s="134" customFormat="1">
      <c r="B36" s="86" t="s">
        <v>366</v>
      </c>
      <c r="C36" s="83" t="s">
        <v>367</v>
      </c>
      <c r="D36" s="96" t="s">
        <v>118</v>
      </c>
      <c r="E36" s="96" t="s">
        <v>302</v>
      </c>
      <c r="F36" s="83" t="s">
        <v>368</v>
      </c>
      <c r="G36" s="96" t="s">
        <v>332</v>
      </c>
      <c r="H36" s="83" t="s">
        <v>338</v>
      </c>
      <c r="I36" s="83" t="s">
        <v>339</v>
      </c>
      <c r="J36" s="83"/>
      <c r="K36" s="93">
        <v>4.1100000000000012</v>
      </c>
      <c r="L36" s="96" t="s">
        <v>162</v>
      </c>
      <c r="M36" s="97">
        <v>0.04</v>
      </c>
      <c r="N36" s="97">
        <v>4.4000000000000003E-3</v>
      </c>
      <c r="O36" s="93">
        <v>35733.329999999994</v>
      </c>
      <c r="P36" s="95">
        <v>115.51</v>
      </c>
      <c r="Q36" s="83"/>
      <c r="R36" s="93">
        <v>41.275569999999995</v>
      </c>
      <c r="S36" s="94">
        <v>5.2254141358733338E-5</v>
      </c>
      <c r="T36" s="94">
        <f t="shared" si="0"/>
        <v>1.4809744372817797E-3</v>
      </c>
      <c r="U36" s="94">
        <f>R36/'סכום נכסי הקרן'!$C$42</f>
        <v>8.8315823867561084E-5</v>
      </c>
    </row>
    <row r="37" spans="2:21" s="134" customFormat="1">
      <c r="B37" s="86" t="s">
        <v>369</v>
      </c>
      <c r="C37" s="83" t="s">
        <v>370</v>
      </c>
      <c r="D37" s="96" t="s">
        <v>118</v>
      </c>
      <c r="E37" s="96" t="s">
        <v>302</v>
      </c>
      <c r="F37" s="83" t="s">
        <v>368</v>
      </c>
      <c r="G37" s="96" t="s">
        <v>332</v>
      </c>
      <c r="H37" s="83" t="s">
        <v>338</v>
      </c>
      <c r="I37" s="83" t="s">
        <v>339</v>
      </c>
      <c r="J37" s="83"/>
      <c r="K37" s="93">
        <v>6.8099999999999978</v>
      </c>
      <c r="L37" s="96" t="s">
        <v>162</v>
      </c>
      <c r="M37" s="97">
        <v>0.04</v>
      </c>
      <c r="N37" s="97">
        <v>1.4800000000000001E-2</v>
      </c>
      <c r="O37" s="93">
        <v>81564.999999999985</v>
      </c>
      <c r="P37" s="95">
        <v>119.27</v>
      </c>
      <c r="Q37" s="83"/>
      <c r="R37" s="93">
        <v>97.282570000000007</v>
      </c>
      <c r="S37" s="94">
        <v>1.1261358000789565E-4</v>
      </c>
      <c r="T37" s="94">
        <f t="shared" si="0"/>
        <v>3.4905150761836931E-3</v>
      </c>
      <c r="U37" s="94">
        <f>R37/'סכום נכסי הקרן'!$C$42</f>
        <v>2.0815194841654965E-4</v>
      </c>
    </row>
    <row r="38" spans="2:21" s="134" customFormat="1">
      <c r="B38" s="86" t="s">
        <v>371</v>
      </c>
      <c r="C38" s="83" t="s">
        <v>372</v>
      </c>
      <c r="D38" s="96" t="s">
        <v>118</v>
      </c>
      <c r="E38" s="96" t="s">
        <v>302</v>
      </c>
      <c r="F38" s="83" t="s">
        <v>373</v>
      </c>
      <c r="G38" s="96" t="s">
        <v>374</v>
      </c>
      <c r="H38" s="83" t="s">
        <v>375</v>
      </c>
      <c r="I38" s="83" t="s">
        <v>339</v>
      </c>
      <c r="J38" s="83"/>
      <c r="K38" s="93">
        <v>8.19</v>
      </c>
      <c r="L38" s="96" t="s">
        <v>162</v>
      </c>
      <c r="M38" s="97">
        <v>5.1500000000000004E-2</v>
      </c>
      <c r="N38" s="97">
        <v>2.5100000000000001E-2</v>
      </c>
      <c r="O38" s="93">
        <v>521239.99999999994</v>
      </c>
      <c r="P38" s="95">
        <v>150.72999999999999</v>
      </c>
      <c r="Q38" s="83"/>
      <c r="R38" s="93">
        <v>785.66501999999991</v>
      </c>
      <c r="S38" s="94">
        <v>1.4678591121091336E-4</v>
      </c>
      <c r="T38" s="94">
        <f t="shared" si="0"/>
        <v>2.8189793887437004E-2</v>
      </c>
      <c r="U38" s="94">
        <f>R38/'סכום נכסי הקרן'!$C$42</f>
        <v>1.681058638929126E-3</v>
      </c>
    </row>
    <row r="39" spans="2:21" s="134" customFormat="1">
      <c r="B39" s="86" t="s">
        <v>376</v>
      </c>
      <c r="C39" s="83" t="s">
        <v>377</v>
      </c>
      <c r="D39" s="96" t="s">
        <v>118</v>
      </c>
      <c r="E39" s="96" t="s">
        <v>302</v>
      </c>
      <c r="F39" s="83" t="s">
        <v>349</v>
      </c>
      <c r="G39" s="96" t="s">
        <v>332</v>
      </c>
      <c r="H39" s="83" t="s">
        <v>375</v>
      </c>
      <c r="I39" s="83" t="s">
        <v>158</v>
      </c>
      <c r="J39" s="83"/>
      <c r="K39" s="93">
        <v>2.99</v>
      </c>
      <c r="L39" s="96" t="s">
        <v>162</v>
      </c>
      <c r="M39" s="97">
        <v>2.8500000000000001E-2</v>
      </c>
      <c r="N39" s="97">
        <v>5.1999999999999998E-3</v>
      </c>
      <c r="O39" s="93">
        <v>93749.999999999985</v>
      </c>
      <c r="P39" s="95">
        <v>108.92</v>
      </c>
      <c r="Q39" s="83"/>
      <c r="R39" s="93">
        <v>102.11251999999998</v>
      </c>
      <c r="S39" s="94">
        <v>2.0439048152023242E-4</v>
      </c>
      <c r="T39" s="94">
        <f t="shared" si="0"/>
        <v>3.6638144996283383E-3</v>
      </c>
      <c r="U39" s="94">
        <f>R39/'סכום נכסי הקרן'!$C$42</f>
        <v>2.1848641535399289E-4</v>
      </c>
    </row>
    <row r="40" spans="2:21" s="134" customFormat="1">
      <c r="B40" s="86" t="s">
        <v>378</v>
      </c>
      <c r="C40" s="83" t="s">
        <v>379</v>
      </c>
      <c r="D40" s="96" t="s">
        <v>118</v>
      </c>
      <c r="E40" s="96" t="s">
        <v>302</v>
      </c>
      <c r="F40" s="83" t="s">
        <v>349</v>
      </c>
      <c r="G40" s="96" t="s">
        <v>332</v>
      </c>
      <c r="H40" s="83" t="s">
        <v>375</v>
      </c>
      <c r="I40" s="83" t="s">
        <v>158</v>
      </c>
      <c r="J40" s="83"/>
      <c r="K40" s="93">
        <v>5.69</v>
      </c>
      <c r="L40" s="96" t="s">
        <v>162</v>
      </c>
      <c r="M40" s="97">
        <v>1.95E-2</v>
      </c>
      <c r="N40" s="97">
        <v>1.5800000000000002E-2</v>
      </c>
      <c r="O40" s="93">
        <v>32040.999999999996</v>
      </c>
      <c r="P40" s="95">
        <v>103.8</v>
      </c>
      <c r="Q40" s="83"/>
      <c r="R40" s="93">
        <v>33.258559999999989</v>
      </c>
      <c r="S40" s="94">
        <v>4.5042714736970841E-5</v>
      </c>
      <c r="T40" s="94">
        <f t="shared" si="0"/>
        <v>1.193322761643323E-3</v>
      </c>
      <c r="U40" s="94">
        <f>R40/'סכום נכסי הקרן'!$C$42</f>
        <v>7.1162121493384872E-5</v>
      </c>
    </row>
    <row r="41" spans="2:21" s="134" customFormat="1">
      <c r="B41" s="86" t="s">
        <v>380</v>
      </c>
      <c r="C41" s="83" t="s">
        <v>381</v>
      </c>
      <c r="D41" s="96" t="s">
        <v>118</v>
      </c>
      <c r="E41" s="96" t="s">
        <v>302</v>
      </c>
      <c r="F41" s="83" t="s">
        <v>382</v>
      </c>
      <c r="G41" s="96" t="s">
        <v>332</v>
      </c>
      <c r="H41" s="83" t="s">
        <v>375</v>
      </c>
      <c r="I41" s="83" t="s">
        <v>158</v>
      </c>
      <c r="J41" s="83"/>
      <c r="K41" s="93">
        <v>6.410000000000001</v>
      </c>
      <c r="L41" s="96" t="s">
        <v>162</v>
      </c>
      <c r="M41" s="97">
        <v>0.04</v>
      </c>
      <c r="N41" s="97">
        <v>2.3099999999999996E-2</v>
      </c>
      <c r="O41" s="93">
        <v>205833.99999999997</v>
      </c>
      <c r="P41" s="95">
        <v>112.32</v>
      </c>
      <c r="Q41" s="83"/>
      <c r="R41" s="93">
        <v>231.19274999999996</v>
      </c>
      <c r="S41" s="94">
        <v>6.9590212458512239E-5</v>
      </c>
      <c r="T41" s="94">
        <f t="shared" si="0"/>
        <v>8.2952349982054075E-3</v>
      </c>
      <c r="U41" s="94">
        <f>R41/'סכום נכסי הקרן'!$C$42</f>
        <v>4.9467465109402685E-4</v>
      </c>
    </row>
    <row r="42" spans="2:21" s="134" customFormat="1">
      <c r="B42" s="86" t="s">
        <v>383</v>
      </c>
      <c r="C42" s="83" t="s">
        <v>384</v>
      </c>
      <c r="D42" s="96" t="s">
        <v>118</v>
      </c>
      <c r="E42" s="96" t="s">
        <v>302</v>
      </c>
      <c r="F42" s="83" t="s">
        <v>382</v>
      </c>
      <c r="G42" s="96" t="s">
        <v>332</v>
      </c>
      <c r="H42" s="83" t="s">
        <v>375</v>
      </c>
      <c r="I42" s="83" t="s">
        <v>158</v>
      </c>
      <c r="J42" s="83"/>
      <c r="K42" s="93">
        <v>1.5699999999999998</v>
      </c>
      <c r="L42" s="96" t="s">
        <v>162</v>
      </c>
      <c r="M42" s="97">
        <v>5.0999999999999997E-2</v>
      </c>
      <c r="N42" s="97">
        <v>2.3999999999999998E-3</v>
      </c>
      <c r="O42" s="93">
        <v>301144.99999999994</v>
      </c>
      <c r="P42" s="95">
        <v>131.21</v>
      </c>
      <c r="Q42" s="83"/>
      <c r="R42" s="93">
        <v>395.13234999999992</v>
      </c>
      <c r="S42" s="94">
        <v>1.7719701408276862E-4</v>
      </c>
      <c r="T42" s="94">
        <f t="shared" si="0"/>
        <v>1.4177415592154807E-2</v>
      </c>
      <c r="U42" s="94">
        <f>R42/'סכום נכסי הקרן'!$C$42</f>
        <v>8.4545020279490986E-4</v>
      </c>
    </row>
    <row r="43" spans="2:21" s="134" customFormat="1">
      <c r="B43" s="86" t="s">
        <v>385</v>
      </c>
      <c r="C43" s="83" t="s">
        <v>386</v>
      </c>
      <c r="D43" s="96" t="s">
        <v>118</v>
      </c>
      <c r="E43" s="96" t="s">
        <v>302</v>
      </c>
      <c r="F43" s="83" t="s">
        <v>387</v>
      </c>
      <c r="G43" s="96" t="s">
        <v>332</v>
      </c>
      <c r="H43" s="83" t="s">
        <v>375</v>
      </c>
      <c r="I43" s="83" t="s">
        <v>158</v>
      </c>
      <c r="J43" s="83"/>
      <c r="K43" s="93">
        <v>6.2600000000000016</v>
      </c>
      <c r="L43" s="96" t="s">
        <v>162</v>
      </c>
      <c r="M43" s="97">
        <v>1.5800000000000002E-2</v>
      </c>
      <c r="N43" s="97">
        <v>1.2900000000000002E-2</v>
      </c>
      <c r="O43" s="93">
        <v>32294.839999999997</v>
      </c>
      <c r="P43" s="95">
        <v>103.65</v>
      </c>
      <c r="Q43" s="83"/>
      <c r="R43" s="93">
        <v>33.473589999999987</v>
      </c>
      <c r="S43" s="94">
        <v>7.9889472694709133E-5</v>
      </c>
      <c r="T43" s="94">
        <f t="shared" si="0"/>
        <v>1.2010380744360645E-3</v>
      </c>
      <c r="U43" s="94">
        <f>R43/'סכום נכסי הקרן'!$C$42</f>
        <v>7.16222133008691E-5</v>
      </c>
    </row>
    <row r="44" spans="2:21" s="134" customFormat="1">
      <c r="B44" s="86" t="s">
        <v>388</v>
      </c>
      <c r="C44" s="83" t="s">
        <v>389</v>
      </c>
      <c r="D44" s="96" t="s">
        <v>118</v>
      </c>
      <c r="E44" s="96" t="s">
        <v>302</v>
      </c>
      <c r="F44" s="83" t="s">
        <v>387</v>
      </c>
      <c r="G44" s="96" t="s">
        <v>332</v>
      </c>
      <c r="H44" s="83" t="s">
        <v>375</v>
      </c>
      <c r="I44" s="83" t="s">
        <v>158</v>
      </c>
      <c r="J44" s="83"/>
      <c r="K44" s="93">
        <v>7.16</v>
      </c>
      <c r="L44" s="96" t="s">
        <v>162</v>
      </c>
      <c r="M44" s="97">
        <v>2.4E-2</v>
      </c>
      <c r="N44" s="97">
        <v>2.3000000000000003E-2</v>
      </c>
      <c r="O44" s="93">
        <v>89619.999999999985</v>
      </c>
      <c r="P44" s="95">
        <v>102.27</v>
      </c>
      <c r="Q44" s="83"/>
      <c r="R44" s="93">
        <v>91.654369999999986</v>
      </c>
      <c r="S44" s="94">
        <v>1.9453330249510903E-4</v>
      </c>
      <c r="T44" s="94">
        <f t="shared" si="0"/>
        <v>3.288574307639265E-3</v>
      </c>
      <c r="U44" s="94">
        <f>R44/'סכום נכסי הקרן'!$C$42</f>
        <v>1.9610949521986674E-4</v>
      </c>
    </row>
    <row r="45" spans="2:21" s="134" customFormat="1">
      <c r="B45" s="86" t="s">
        <v>390</v>
      </c>
      <c r="C45" s="83" t="s">
        <v>391</v>
      </c>
      <c r="D45" s="96" t="s">
        <v>118</v>
      </c>
      <c r="E45" s="96" t="s">
        <v>302</v>
      </c>
      <c r="F45" s="83" t="s">
        <v>392</v>
      </c>
      <c r="G45" s="96" t="s">
        <v>332</v>
      </c>
      <c r="H45" s="83" t="s">
        <v>375</v>
      </c>
      <c r="I45" s="83" t="s">
        <v>339</v>
      </c>
      <c r="J45" s="83"/>
      <c r="K45" s="93">
        <v>4.8900000000000006</v>
      </c>
      <c r="L45" s="96" t="s">
        <v>162</v>
      </c>
      <c r="M45" s="97">
        <v>2.8500000000000001E-2</v>
      </c>
      <c r="N45" s="97">
        <v>1.04E-2</v>
      </c>
      <c r="O45" s="93">
        <v>299999.99999999994</v>
      </c>
      <c r="P45" s="95">
        <v>112.89</v>
      </c>
      <c r="Q45" s="83"/>
      <c r="R45" s="93">
        <v>338.66998999999993</v>
      </c>
      <c r="S45" s="94">
        <v>4.3923865300146404E-4</v>
      </c>
      <c r="T45" s="94">
        <f t="shared" si="0"/>
        <v>1.2151536559385513E-2</v>
      </c>
      <c r="U45" s="94">
        <f>R45/'סכום נכסי הקרן'!$C$42</f>
        <v>7.2463976114851164E-4</v>
      </c>
    </row>
    <row r="46" spans="2:21" s="134" customFormat="1">
      <c r="B46" s="86" t="s">
        <v>393</v>
      </c>
      <c r="C46" s="83" t="s">
        <v>394</v>
      </c>
      <c r="D46" s="96" t="s">
        <v>118</v>
      </c>
      <c r="E46" s="96" t="s">
        <v>302</v>
      </c>
      <c r="F46" s="83" t="s">
        <v>395</v>
      </c>
      <c r="G46" s="96" t="s">
        <v>332</v>
      </c>
      <c r="H46" s="83" t="s">
        <v>375</v>
      </c>
      <c r="I46" s="83" t="s">
        <v>339</v>
      </c>
      <c r="J46" s="83"/>
      <c r="K46" s="93">
        <v>6.9600000000000009</v>
      </c>
      <c r="L46" s="96" t="s">
        <v>162</v>
      </c>
      <c r="M46" s="97">
        <v>1.3999999999999999E-2</v>
      </c>
      <c r="N46" s="97">
        <v>1.4499999999999999E-2</v>
      </c>
      <c r="O46" s="93">
        <v>29999.999999999996</v>
      </c>
      <c r="P46" s="95">
        <v>100.34</v>
      </c>
      <c r="Q46" s="83"/>
      <c r="R46" s="93">
        <v>30.101999999999997</v>
      </c>
      <c r="S46" s="94">
        <v>1.1829652996845425E-4</v>
      </c>
      <c r="T46" s="94">
        <f t="shared" si="0"/>
        <v>1.0800648546114839E-3</v>
      </c>
      <c r="U46" s="94">
        <f>R46/'סכום נכסי הקרן'!$C$42</f>
        <v>6.4408145788448802E-5</v>
      </c>
    </row>
    <row r="47" spans="2:21" s="134" customFormat="1">
      <c r="B47" s="86" t="s">
        <v>396</v>
      </c>
      <c r="C47" s="83" t="s">
        <v>397</v>
      </c>
      <c r="D47" s="96" t="s">
        <v>118</v>
      </c>
      <c r="E47" s="96" t="s">
        <v>302</v>
      </c>
      <c r="F47" s="83" t="s">
        <v>365</v>
      </c>
      <c r="G47" s="96" t="s">
        <v>332</v>
      </c>
      <c r="H47" s="83" t="s">
        <v>375</v>
      </c>
      <c r="I47" s="83" t="s">
        <v>339</v>
      </c>
      <c r="J47" s="83"/>
      <c r="K47" s="93">
        <v>2.3200000000000003</v>
      </c>
      <c r="L47" s="96" t="s">
        <v>162</v>
      </c>
      <c r="M47" s="97">
        <v>5.8499999999999996E-2</v>
      </c>
      <c r="N47" s="97">
        <v>3.4000000000000002E-3</v>
      </c>
      <c r="O47" s="93">
        <v>469428.8899999999</v>
      </c>
      <c r="P47" s="95">
        <v>125.02</v>
      </c>
      <c r="Q47" s="83"/>
      <c r="R47" s="93">
        <v>586.88000999999986</v>
      </c>
      <c r="S47" s="94">
        <v>3.98571493566678E-4</v>
      </c>
      <c r="T47" s="94">
        <f t="shared" si="0"/>
        <v>2.1057354085277927E-2</v>
      </c>
      <c r="U47" s="94">
        <f>R47/'סכום נכסי הקרן'!$C$42</f>
        <v>1.2557256409675866E-3</v>
      </c>
    </row>
    <row r="48" spans="2:21" s="134" customFormat="1">
      <c r="B48" s="86" t="s">
        <v>398</v>
      </c>
      <c r="C48" s="83" t="s">
        <v>399</v>
      </c>
      <c r="D48" s="96" t="s">
        <v>118</v>
      </c>
      <c r="E48" s="96" t="s">
        <v>302</v>
      </c>
      <c r="F48" s="83" t="s">
        <v>400</v>
      </c>
      <c r="G48" s="96" t="s">
        <v>332</v>
      </c>
      <c r="H48" s="83" t="s">
        <v>375</v>
      </c>
      <c r="I48" s="83" t="s">
        <v>158</v>
      </c>
      <c r="J48" s="83"/>
      <c r="K48" s="93">
        <v>6.8999999999999995</v>
      </c>
      <c r="L48" s="96" t="s">
        <v>162</v>
      </c>
      <c r="M48" s="97">
        <v>1.9599999999999999E-2</v>
      </c>
      <c r="N48" s="97">
        <v>1.8500000000000003E-2</v>
      </c>
      <c r="O48" s="93">
        <v>100998.35</v>
      </c>
      <c r="P48" s="95">
        <v>102.53</v>
      </c>
      <c r="Q48" s="83"/>
      <c r="R48" s="93">
        <v>103.55360999999999</v>
      </c>
      <c r="S48" s="94">
        <v>1.5680718890420415E-4</v>
      </c>
      <c r="T48" s="94">
        <f t="shared" si="0"/>
        <v>3.7155210527255438E-3</v>
      </c>
      <c r="U48" s="94">
        <f>R48/'סכום נכסי הקרן'!$C$42</f>
        <v>2.2156986279317555E-4</v>
      </c>
    </row>
    <row r="49" spans="2:21" s="134" customFormat="1">
      <c r="B49" s="86" t="s">
        <v>401</v>
      </c>
      <c r="C49" s="83" t="s">
        <v>402</v>
      </c>
      <c r="D49" s="96" t="s">
        <v>118</v>
      </c>
      <c r="E49" s="96" t="s">
        <v>302</v>
      </c>
      <c r="F49" s="83" t="s">
        <v>315</v>
      </c>
      <c r="G49" s="96" t="s">
        <v>304</v>
      </c>
      <c r="H49" s="83" t="s">
        <v>375</v>
      </c>
      <c r="I49" s="83" t="s">
        <v>158</v>
      </c>
      <c r="J49" s="83"/>
      <c r="K49" s="93">
        <v>5.0699999999999994</v>
      </c>
      <c r="L49" s="96" t="s">
        <v>162</v>
      </c>
      <c r="M49" s="97">
        <v>1.5900000000000001E-2</v>
      </c>
      <c r="N49" s="97">
        <v>1.5600000000000001E-2</v>
      </c>
      <c r="O49" s="93">
        <f>250000/50000</f>
        <v>5</v>
      </c>
      <c r="P49" s="95">
        <v>5039000</v>
      </c>
      <c r="Q49" s="83"/>
      <c r="R49" s="93">
        <v>251.94999999999996</v>
      </c>
      <c r="S49" s="94">
        <f>1670.00668002672%/50000</f>
        <v>3.3400133600534405E-4</v>
      </c>
      <c r="T49" s="94">
        <f t="shared" si="0"/>
        <v>9.0400086412651438E-3</v>
      </c>
      <c r="U49" s="94">
        <f>R49/'סכום נכסי הקרן'!$C$42</f>
        <v>5.3908817790843382E-4</v>
      </c>
    </row>
    <row r="50" spans="2:21" s="134" customFormat="1">
      <c r="B50" s="86" t="s">
        <v>403</v>
      </c>
      <c r="C50" s="83" t="s">
        <v>404</v>
      </c>
      <c r="D50" s="96" t="s">
        <v>118</v>
      </c>
      <c r="E50" s="96" t="s">
        <v>302</v>
      </c>
      <c r="F50" s="83" t="s">
        <v>405</v>
      </c>
      <c r="G50" s="96" t="s">
        <v>406</v>
      </c>
      <c r="H50" s="83" t="s">
        <v>375</v>
      </c>
      <c r="I50" s="83" t="s">
        <v>339</v>
      </c>
      <c r="J50" s="83"/>
      <c r="K50" s="93">
        <v>6.8400000000000007</v>
      </c>
      <c r="L50" s="96" t="s">
        <v>162</v>
      </c>
      <c r="M50" s="97">
        <v>1.23E-2</v>
      </c>
      <c r="N50" s="97">
        <v>1.4000000000000002E-2</v>
      </c>
      <c r="O50" s="93">
        <v>1220927.9999999998</v>
      </c>
      <c r="P50" s="95">
        <v>100.07</v>
      </c>
      <c r="Q50" s="83"/>
      <c r="R50" s="93">
        <v>1221.7826799999998</v>
      </c>
      <c r="S50" s="94">
        <v>1.1522743424051581E-3</v>
      </c>
      <c r="T50" s="94">
        <f t="shared" si="0"/>
        <v>4.3837769338948548E-2</v>
      </c>
      <c r="U50" s="94">
        <f>R50/'סכום נכסי הקרן'!$C$42</f>
        <v>2.6142036069112251E-3</v>
      </c>
    </row>
    <row r="51" spans="2:21" s="134" customFormat="1">
      <c r="B51" s="86" t="s">
        <v>407</v>
      </c>
      <c r="C51" s="83" t="s">
        <v>408</v>
      </c>
      <c r="D51" s="96" t="s">
        <v>118</v>
      </c>
      <c r="E51" s="96" t="s">
        <v>302</v>
      </c>
      <c r="F51" s="83" t="s">
        <v>409</v>
      </c>
      <c r="G51" s="96" t="s">
        <v>304</v>
      </c>
      <c r="H51" s="83" t="s">
        <v>410</v>
      </c>
      <c r="I51" s="83" t="s">
        <v>158</v>
      </c>
      <c r="J51" s="83"/>
      <c r="K51" s="93">
        <v>5.4799999999999995</v>
      </c>
      <c r="L51" s="96" t="s">
        <v>162</v>
      </c>
      <c r="M51" s="97">
        <v>2.2000000000000002E-2</v>
      </c>
      <c r="N51" s="97">
        <v>1.67E-2</v>
      </c>
      <c r="O51" s="93">
        <f>50000/50000</f>
        <v>1</v>
      </c>
      <c r="P51" s="95">
        <v>5177777</v>
      </c>
      <c r="Q51" s="83"/>
      <c r="R51" s="93">
        <v>51.77776999999999</v>
      </c>
      <c r="S51" s="94">
        <f>993.245927691696%/50000</f>
        <v>1.9864918553833921E-4</v>
      </c>
      <c r="T51" s="94">
        <f t="shared" si="0"/>
        <v>1.857795150726093E-3</v>
      </c>
      <c r="U51" s="94">
        <f>R51/'סכום נכסי הקרן'!$C$42</f>
        <v>1.1078699617170855E-4</v>
      </c>
    </row>
    <row r="52" spans="2:21" s="134" customFormat="1">
      <c r="B52" s="86" t="s">
        <v>411</v>
      </c>
      <c r="C52" s="83" t="s">
        <v>412</v>
      </c>
      <c r="D52" s="96" t="s">
        <v>118</v>
      </c>
      <c r="E52" s="96" t="s">
        <v>302</v>
      </c>
      <c r="F52" s="83" t="s">
        <v>310</v>
      </c>
      <c r="G52" s="96" t="s">
        <v>304</v>
      </c>
      <c r="H52" s="83" t="s">
        <v>410</v>
      </c>
      <c r="I52" s="83" t="s">
        <v>339</v>
      </c>
      <c r="J52" s="83"/>
      <c r="K52" s="93">
        <v>3.07</v>
      </c>
      <c r="L52" s="96" t="s">
        <v>162</v>
      </c>
      <c r="M52" s="97">
        <v>4.4999999999999998E-2</v>
      </c>
      <c r="N52" s="97">
        <v>6.6999999999999994E-3</v>
      </c>
      <c r="O52" s="93">
        <v>229999.99999999997</v>
      </c>
      <c r="P52" s="95">
        <v>135.66999999999999</v>
      </c>
      <c r="Q52" s="93">
        <v>3.1259899999999994</v>
      </c>
      <c r="R52" s="93">
        <v>315.16699</v>
      </c>
      <c r="S52" s="94">
        <v>1.3513638153402895E-4</v>
      </c>
      <c r="T52" s="94">
        <f t="shared" si="0"/>
        <v>1.1308244941621456E-2</v>
      </c>
      <c r="U52" s="94">
        <f>R52/'סכום נכסי הקרן'!$C$42</f>
        <v>6.7435125372488833E-4</v>
      </c>
    </row>
    <row r="53" spans="2:21" s="134" customFormat="1">
      <c r="B53" s="86" t="s">
        <v>413</v>
      </c>
      <c r="C53" s="83" t="s">
        <v>414</v>
      </c>
      <c r="D53" s="96" t="s">
        <v>118</v>
      </c>
      <c r="E53" s="96" t="s">
        <v>302</v>
      </c>
      <c r="F53" s="83" t="s">
        <v>415</v>
      </c>
      <c r="G53" s="96" t="s">
        <v>346</v>
      </c>
      <c r="H53" s="83" t="s">
        <v>410</v>
      </c>
      <c r="I53" s="83" t="s">
        <v>339</v>
      </c>
      <c r="J53" s="83"/>
      <c r="K53" s="93">
        <v>3.3500000000000005</v>
      </c>
      <c r="L53" s="96" t="s">
        <v>162</v>
      </c>
      <c r="M53" s="97">
        <v>1.9799999999999998E-2</v>
      </c>
      <c r="N53" s="97">
        <v>5.4999999999999997E-3</v>
      </c>
      <c r="O53" s="93">
        <v>49015.12</v>
      </c>
      <c r="P53" s="95">
        <v>105.63</v>
      </c>
      <c r="Q53" s="83"/>
      <c r="R53" s="93">
        <v>51.774679999999996</v>
      </c>
      <c r="S53" s="94">
        <v>5.8653760220836954E-5</v>
      </c>
      <c r="T53" s="94">
        <f t="shared" si="0"/>
        <v>1.8576842810031264E-3</v>
      </c>
      <c r="U53" s="94">
        <f>R53/'סכום נכסי הקרן'!$C$42</f>
        <v>1.1078038461199538E-4</v>
      </c>
    </row>
    <row r="54" spans="2:21" s="134" customFormat="1">
      <c r="B54" s="86" t="s">
        <v>416</v>
      </c>
      <c r="C54" s="83" t="s">
        <v>417</v>
      </c>
      <c r="D54" s="96" t="s">
        <v>118</v>
      </c>
      <c r="E54" s="96" t="s">
        <v>302</v>
      </c>
      <c r="F54" s="83" t="s">
        <v>418</v>
      </c>
      <c r="G54" s="96" t="s">
        <v>332</v>
      </c>
      <c r="H54" s="83" t="s">
        <v>419</v>
      </c>
      <c r="I54" s="83" t="s">
        <v>158</v>
      </c>
      <c r="J54" s="83"/>
      <c r="K54" s="93">
        <v>7.15</v>
      </c>
      <c r="L54" s="96" t="s">
        <v>162</v>
      </c>
      <c r="M54" s="97">
        <v>1.9E-2</v>
      </c>
      <c r="N54" s="97">
        <v>2.5900000000000003E-2</v>
      </c>
      <c r="O54" s="93">
        <v>94908.999999999985</v>
      </c>
      <c r="P54" s="95">
        <v>96.48</v>
      </c>
      <c r="Q54" s="83"/>
      <c r="R54" s="93">
        <v>91.568199999999976</v>
      </c>
      <c r="S54" s="94">
        <v>3.6010396114736679E-4</v>
      </c>
      <c r="T54" s="94">
        <f t="shared" si="0"/>
        <v>3.2854825134554272E-3</v>
      </c>
      <c r="U54" s="94">
        <f>R54/'סכום נכסי הקרן'!$C$42</f>
        <v>1.9592512043006569E-4</v>
      </c>
    </row>
    <row r="55" spans="2:21" s="134" customFormat="1">
      <c r="B55" s="86" t="s">
        <v>420</v>
      </c>
      <c r="C55" s="83" t="s">
        <v>421</v>
      </c>
      <c r="D55" s="96" t="s">
        <v>118</v>
      </c>
      <c r="E55" s="96" t="s">
        <v>302</v>
      </c>
      <c r="F55" s="83" t="s">
        <v>422</v>
      </c>
      <c r="G55" s="96" t="s">
        <v>304</v>
      </c>
      <c r="H55" s="83" t="s">
        <v>419</v>
      </c>
      <c r="I55" s="83" t="s">
        <v>339</v>
      </c>
      <c r="J55" s="83"/>
      <c r="K55" s="93">
        <v>3.0500000000000003</v>
      </c>
      <c r="L55" s="96" t="s">
        <v>162</v>
      </c>
      <c r="M55" s="97">
        <v>5.0999999999999997E-2</v>
      </c>
      <c r="N55" s="97">
        <v>5.6000000000000017E-3</v>
      </c>
      <c r="O55" s="93">
        <v>463160.99999999994</v>
      </c>
      <c r="P55" s="95">
        <v>138.74</v>
      </c>
      <c r="Q55" s="93">
        <v>7.1481299999999992</v>
      </c>
      <c r="R55" s="93">
        <v>649.73770999999988</v>
      </c>
      <c r="S55" s="94">
        <v>4.0371677723982701E-4</v>
      </c>
      <c r="T55" s="94">
        <f t="shared" si="0"/>
        <v>2.3312698999626222E-2</v>
      </c>
      <c r="U55" s="94">
        <f>R55/'סכום נכסי הקרן'!$C$42</f>
        <v>1.3902199571434746E-3</v>
      </c>
    </row>
    <row r="56" spans="2:21" s="134" customFormat="1">
      <c r="B56" s="86" t="s">
        <v>423</v>
      </c>
      <c r="C56" s="83" t="s">
        <v>424</v>
      </c>
      <c r="D56" s="96" t="s">
        <v>118</v>
      </c>
      <c r="E56" s="96" t="s">
        <v>302</v>
      </c>
      <c r="F56" s="83" t="s">
        <v>395</v>
      </c>
      <c r="G56" s="96" t="s">
        <v>332</v>
      </c>
      <c r="H56" s="83" t="s">
        <v>419</v>
      </c>
      <c r="I56" s="83" t="s">
        <v>339</v>
      </c>
      <c r="J56" s="83"/>
      <c r="K56" s="93">
        <v>4.8800000000000008</v>
      </c>
      <c r="L56" s="96" t="s">
        <v>162</v>
      </c>
      <c r="M56" s="97">
        <v>2.0499999999999997E-2</v>
      </c>
      <c r="N56" s="97">
        <v>1.54E-2</v>
      </c>
      <c r="O56" s="93">
        <v>6312.9999999999991</v>
      </c>
      <c r="P56" s="95">
        <v>104.55</v>
      </c>
      <c r="Q56" s="83"/>
      <c r="R56" s="93">
        <v>6.6002399999999986</v>
      </c>
      <c r="S56" s="94">
        <v>1.3528021411688569E-5</v>
      </c>
      <c r="T56" s="94">
        <f t="shared" si="0"/>
        <v>2.3681772825728857E-4</v>
      </c>
      <c r="U56" s="94">
        <f>R56/'סכום נכסי הקרן'!$C$42</f>
        <v>1.4122291547364006E-5</v>
      </c>
    </row>
    <row r="57" spans="2:21" s="134" customFormat="1">
      <c r="B57" s="86" t="s">
        <v>425</v>
      </c>
      <c r="C57" s="83" t="s">
        <v>426</v>
      </c>
      <c r="D57" s="96" t="s">
        <v>118</v>
      </c>
      <c r="E57" s="96" t="s">
        <v>302</v>
      </c>
      <c r="F57" s="83" t="s">
        <v>427</v>
      </c>
      <c r="G57" s="96" t="s">
        <v>428</v>
      </c>
      <c r="H57" s="83" t="s">
        <v>429</v>
      </c>
      <c r="I57" s="83" t="s">
        <v>158</v>
      </c>
      <c r="J57" s="83"/>
      <c r="K57" s="93">
        <v>2</v>
      </c>
      <c r="L57" s="96" t="s">
        <v>162</v>
      </c>
      <c r="M57" s="97">
        <v>2.8500000000000001E-2</v>
      </c>
      <c r="N57" s="97">
        <v>2.6799999999999997E-2</v>
      </c>
      <c r="O57" s="93">
        <v>2002.9999999999998</v>
      </c>
      <c r="P57" s="95">
        <v>102.85</v>
      </c>
      <c r="Q57" s="83"/>
      <c r="R57" s="93">
        <v>2.0600800000000001</v>
      </c>
      <c r="S57" s="94">
        <v>5.4945703056742196E-6</v>
      </c>
      <c r="T57" s="94">
        <f t="shared" si="0"/>
        <v>7.3916019058136554E-5</v>
      </c>
      <c r="U57" s="94">
        <f>R57/'סכום נכסי הקרן'!$C$42</f>
        <v>4.4078776485239398E-6</v>
      </c>
    </row>
    <row r="58" spans="2:21" s="134" customFormat="1">
      <c r="B58" s="82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93"/>
      <c r="P58" s="95"/>
      <c r="Q58" s="83"/>
      <c r="R58" s="83"/>
      <c r="S58" s="83"/>
      <c r="T58" s="94"/>
      <c r="U58" s="83"/>
    </row>
    <row r="59" spans="2:21" s="134" customFormat="1">
      <c r="B59" s="101" t="s">
        <v>42</v>
      </c>
      <c r="C59" s="81"/>
      <c r="D59" s="81"/>
      <c r="E59" s="81"/>
      <c r="F59" s="81"/>
      <c r="G59" s="81"/>
      <c r="H59" s="81"/>
      <c r="I59" s="81"/>
      <c r="J59" s="81"/>
      <c r="K59" s="90">
        <v>5.1112384110923372</v>
      </c>
      <c r="L59" s="81"/>
      <c r="M59" s="81"/>
      <c r="N59" s="103">
        <v>2.6030482937900189E-2</v>
      </c>
      <c r="O59" s="90"/>
      <c r="P59" s="92"/>
      <c r="Q59" s="90">
        <v>1.1793799999999997</v>
      </c>
      <c r="R59" s="90">
        <v>3723.1097399999994</v>
      </c>
      <c r="S59" s="81"/>
      <c r="T59" s="91">
        <f t="shared" ref="T59:T90" si="1">R59/$R$11</f>
        <v>0.13358580758872168</v>
      </c>
      <c r="U59" s="91">
        <f>R59/'סכום נכסי הקרן'!$C$42</f>
        <v>7.9662014125411514E-3</v>
      </c>
    </row>
    <row r="60" spans="2:21" s="134" customFormat="1">
      <c r="B60" s="86" t="s">
        <v>430</v>
      </c>
      <c r="C60" s="83" t="s">
        <v>431</v>
      </c>
      <c r="D60" s="96" t="s">
        <v>118</v>
      </c>
      <c r="E60" s="96" t="s">
        <v>302</v>
      </c>
      <c r="F60" s="83" t="s">
        <v>310</v>
      </c>
      <c r="G60" s="96" t="s">
        <v>304</v>
      </c>
      <c r="H60" s="83" t="s">
        <v>305</v>
      </c>
      <c r="I60" s="83" t="s">
        <v>158</v>
      </c>
      <c r="J60" s="83"/>
      <c r="K60" s="93">
        <v>6.13</v>
      </c>
      <c r="L60" s="96" t="s">
        <v>162</v>
      </c>
      <c r="M60" s="97">
        <v>2.98E-2</v>
      </c>
      <c r="N60" s="97">
        <v>2.4400000000000005E-2</v>
      </c>
      <c r="O60" s="93">
        <v>1399999.9999999998</v>
      </c>
      <c r="P60" s="95">
        <v>104.22</v>
      </c>
      <c r="Q60" s="83"/>
      <c r="R60" s="93">
        <v>1459.0799499999998</v>
      </c>
      <c r="S60" s="94">
        <v>5.5072339484782515E-4</v>
      </c>
      <c r="T60" s="94">
        <f t="shared" si="1"/>
        <v>5.2352035547913137E-2</v>
      </c>
      <c r="U60" s="94">
        <f>R60/'סכום נכסי הקרן'!$C$42</f>
        <v>3.1219398756429009E-3</v>
      </c>
    </row>
    <row r="61" spans="2:21" s="134" customFormat="1">
      <c r="B61" s="86" t="s">
        <v>432</v>
      </c>
      <c r="C61" s="83" t="s">
        <v>433</v>
      </c>
      <c r="D61" s="96" t="s">
        <v>118</v>
      </c>
      <c r="E61" s="96" t="s">
        <v>302</v>
      </c>
      <c r="F61" s="83" t="s">
        <v>310</v>
      </c>
      <c r="G61" s="96" t="s">
        <v>304</v>
      </c>
      <c r="H61" s="83" t="s">
        <v>305</v>
      </c>
      <c r="I61" s="83" t="s">
        <v>158</v>
      </c>
      <c r="J61" s="83"/>
      <c r="K61" s="93">
        <v>3.5500000000000003</v>
      </c>
      <c r="L61" s="96" t="s">
        <v>162</v>
      </c>
      <c r="M61" s="97">
        <v>2.4700000000000003E-2</v>
      </c>
      <c r="N61" s="97">
        <v>1.5599999999999998E-2</v>
      </c>
      <c r="O61" s="93">
        <v>391113.99999999994</v>
      </c>
      <c r="P61" s="95">
        <v>104.01</v>
      </c>
      <c r="Q61" s="83"/>
      <c r="R61" s="93">
        <v>406.79765999999989</v>
      </c>
      <c r="S61" s="94">
        <v>1.174082846276E-4</v>
      </c>
      <c r="T61" s="94">
        <f t="shared" si="1"/>
        <v>1.4595968889249612E-2</v>
      </c>
      <c r="U61" s="94">
        <f>R61/'סכום נכסי הקרן'!$C$42</f>
        <v>8.7041003892365375E-4</v>
      </c>
    </row>
    <row r="62" spans="2:21" s="134" customFormat="1">
      <c r="B62" s="86" t="s">
        <v>434</v>
      </c>
      <c r="C62" s="83" t="s">
        <v>435</v>
      </c>
      <c r="D62" s="96" t="s">
        <v>118</v>
      </c>
      <c r="E62" s="96" t="s">
        <v>302</v>
      </c>
      <c r="F62" s="83" t="s">
        <v>325</v>
      </c>
      <c r="G62" s="96" t="s">
        <v>326</v>
      </c>
      <c r="H62" s="83" t="s">
        <v>322</v>
      </c>
      <c r="I62" s="83" t="s">
        <v>158</v>
      </c>
      <c r="J62" s="83"/>
      <c r="K62" s="93">
        <v>4.5600000000000005</v>
      </c>
      <c r="L62" s="96" t="s">
        <v>162</v>
      </c>
      <c r="M62" s="97">
        <v>1.6299999999999999E-2</v>
      </c>
      <c r="N62" s="97">
        <v>1.8099999999999998E-2</v>
      </c>
      <c r="O62" s="93">
        <v>108999.99999999999</v>
      </c>
      <c r="P62" s="95">
        <v>99.86</v>
      </c>
      <c r="Q62" s="83"/>
      <c r="R62" s="93">
        <v>108.84738999999999</v>
      </c>
      <c r="S62" s="94">
        <v>1.9997981855042149E-4</v>
      </c>
      <c r="T62" s="94">
        <f t="shared" si="1"/>
        <v>3.9054627750710752E-3</v>
      </c>
      <c r="U62" s="94">
        <f>R62/'סכום נכסי הקרן'!$C$42</f>
        <v>2.3289676977649807E-4</v>
      </c>
    </row>
    <row r="63" spans="2:21" s="134" customFormat="1">
      <c r="B63" s="86" t="s">
        <v>436</v>
      </c>
      <c r="C63" s="83" t="s">
        <v>437</v>
      </c>
      <c r="D63" s="96" t="s">
        <v>118</v>
      </c>
      <c r="E63" s="96" t="s">
        <v>302</v>
      </c>
      <c r="F63" s="83" t="s">
        <v>342</v>
      </c>
      <c r="G63" s="96" t="s">
        <v>332</v>
      </c>
      <c r="H63" s="83" t="s">
        <v>338</v>
      </c>
      <c r="I63" s="83" t="s">
        <v>158</v>
      </c>
      <c r="J63" s="83"/>
      <c r="K63" s="93">
        <v>4.71</v>
      </c>
      <c r="L63" s="96" t="s">
        <v>162</v>
      </c>
      <c r="M63" s="97">
        <v>3.39E-2</v>
      </c>
      <c r="N63" s="97">
        <v>2.5900000000000006E-2</v>
      </c>
      <c r="O63" s="93">
        <v>34447.999999999993</v>
      </c>
      <c r="P63" s="95">
        <v>106.27</v>
      </c>
      <c r="Q63" s="83"/>
      <c r="R63" s="93">
        <v>36.60788999999999</v>
      </c>
      <c r="S63" s="94">
        <v>3.174308009055181E-5</v>
      </c>
      <c r="T63" s="94">
        <f t="shared" si="1"/>
        <v>1.3134972889005114E-3</v>
      </c>
      <c r="U63" s="94">
        <f>R63/'סכום נכסי הקרן'!$C$42</f>
        <v>7.8328560099910204E-5</v>
      </c>
    </row>
    <row r="64" spans="2:21" s="134" customFormat="1">
      <c r="B64" s="86" t="s">
        <v>438</v>
      </c>
      <c r="C64" s="83" t="s">
        <v>439</v>
      </c>
      <c r="D64" s="96" t="s">
        <v>118</v>
      </c>
      <c r="E64" s="96" t="s">
        <v>302</v>
      </c>
      <c r="F64" s="83" t="s">
        <v>345</v>
      </c>
      <c r="G64" s="96" t="s">
        <v>346</v>
      </c>
      <c r="H64" s="83" t="s">
        <v>338</v>
      </c>
      <c r="I64" s="83" t="s">
        <v>158</v>
      </c>
      <c r="J64" s="83"/>
      <c r="K64" s="93">
        <v>5.379999999999999</v>
      </c>
      <c r="L64" s="96" t="s">
        <v>162</v>
      </c>
      <c r="M64" s="97">
        <v>3.6499999999999998E-2</v>
      </c>
      <c r="N64" s="97">
        <v>2.7499999999999997E-2</v>
      </c>
      <c r="O64" s="93">
        <v>299999.99999999994</v>
      </c>
      <c r="P64" s="95">
        <v>106.22</v>
      </c>
      <c r="Q64" s="83"/>
      <c r="R64" s="93">
        <v>318.65998999999999</v>
      </c>
      <c r="S64" s="94">
        <v>1.8809154791820271E-4</v>
      </c>
      <c r="T64" s="94">
        <f t="shared" si="1"/>
        <v>1.1433574372794067E-2</v>
      </c>
      <c r="U64" s="94">
        <f>R64/'סכום נכסי הקרן'!$C$42</f>
        <v>6.8182509776312675E-4</v>
      </c>
    </row>
    <row r="65" spans="2:21" s="134" customFormat="1">
      <c r="B65" s="86" t="s">
        <v>440</v>
      </c>
      <c r="C65" s="83" t="s">
        <v>441</v>
      </c>
      <c r="D65" s="96" t="s">
        <v>118</v>
      </c>
      <c r="E65" s="96" t="s">
        <v>302</v>
      </c>
      <c r="F65" s="83" t="s">
        <v>352</v>
      </c>
      <c r="G65" s="96" t="s">
        <v>332</v>
      </c>
      <c r="H65" s="83" t="s">
        <v>338</v>
      </c>
      <c r="I65" s="83" t="s">
        <v>339</v>
      </c>
      <c r="J65" s="83"/>
      <c r="K65" s="93">
        <v>5.98</v>
      </c>
      <c r="L65" s="96" t="s">
        <v>162</v>
      </c>
      <c r="M65" s="97">
        <v>2.5499999999999998E-2</v>
      </c>
      <c r="N65" s="97">
        <v>3.0800000000000001E-2</v>
      </c>
      <c r="O65" s="93">
        <v>207999.99999999997</v>
      </c>
      <c r="P65" s="95">
        <v>97.6</v>
      </c>
      <c r="Q65" s="83"/>
      <c r="R65" s="93">
        <v>203.00799999999998</v>
      </c>
      <c r="S65" s="94">
        <v>1.9926960027284604E-4</v>
      </c>
      <c r="T65" s="94">
        <f t="shared" si="1"/>
        <v>7.2839613980788037E-3</v>
      </c>
      <c r="U65" s="94">
        <f>R65/'סכום נכסי הקרן'!$C$42</f>
        <v>4.3436877483959258E-4</v>
      </c>
    </row>
    <row r="66" spans="2:21" s="134" customFormat="1">
      <c r="B66" s="86" t="s">
        <v>442</v>
      </c>
      <c r="C66" s="83" t="s">
        <v>443</v>
      </c>
      <c r="D66" s="96" t="s">
        <v>118</v>
      </c>
      <c r="E66" s="96" t="s">
        <v>302</v>
      </c>
      <c r="F66" s="83" t="s">
        <v>444</v>
      </c>
      <c r="G66" s="96" t="s">
        <v>332</v>
      </c>
      <c r="H66" s="83" t="s">
        <v>338</v>
      </c>
      <c r="I66" s="83" t="s">
        <v>339</v>
      </c>
      <c r="J66" s="83"/>
      <c r="K66" s="93">
        <v>4.92</v>
      </c>
      <c r="L66" s="96" t="s">
        <v>162</v>
      </c>
      <c r="M66" s="97">
        <v>3.15E-2</v>
      </c>
      <c r="N66" s="97">
        <v>3.3300000000000003E-2</v>
      </c>
      <c r="O66" s="93">
        <v>12722.999999999998</v>
      </c>
      <c r="P66" s="95">
        <v>99.55</v>
      </c>
      <c r="Q66" s="83"/>
      <c r="R66" s="93">
        <v>12.665749999999997</v>
      </c>
      <c r="S66" s="94">
        <v>5.340372568114147E-5</v>
      </c>
      <c r="T66" s="94">
        <f t="shared" si="1"/>
        <v>4.5444925361422505E-4</v>
      </c>
      <c r="U66" s="94">
        <f>R66/'סכום נכסי הקרן'!$C$42</f>
        <v>2.7100440918212922E-5</v>
      </c>
    </row>
    <row r="67" spans="2:21" s="134" customFormat="1">
      <c r="B67" s="86" t="s">
        <v>445</v>
      </c>
      <c r="C67" s="83" t="s">
        <v>446</v>
      </c>
      <c r="D67" s="96" t="s">
        <v>118</v>
      </c>
      <c r="E67" s="96" t="s">
        <v>302</v>
      </c>
      <c r="F67" s="83" t="s">
        <v>447</v>
      </c>
      <c r="G67" s="96" t="s">
        <v>374</v>
      </c>
      <c r="H67" s="83" t="s">
        <v>338</v>
      </c>
      <c r="I67" s="83" t="s">
        <v>339</v>
      </c>
      <c r="J67" s="83"/>
      <c r="K67" s="93">
        <v>3.8300000000000005</v>
      </c>
      <c r="L67" s="96" t="s">
        <v>162</v>
      </c>
      <c r="M67" s="97">
        <v>2.4500000000000001E-2</v>
      </c>
      <c r="N67" s="97">
        <v>1.9400000000000001E-2</v>
      </c>
      <c r="O67" s="93">
        <v>14776.999999999998</v>
      </c>
      <c r="P67" s="95">
        <v>101.96</v>
      </c>
      <c r="Q67" s="83"/>
      <c r="R67" s="93">
        <v>15.066629999999998</v>
      </c>
      <c r="S67" s="94">
        <v>9.4201300216362727E-6</v>
      </c>
      <c r="T67" s="94">
        <f t="shared" si="1"/>
        <v>5.4059323435104055E-4</v>
      </c>
      <c r="U67" s="94">
        <f>R67/'סכום נכסי הקרן'!$C$42</f>
        <v>3.2237515832191099E-5</v>
      </c>
    </row>
    <row r="68" spans="2:21" s="134" customFormat="1">
      <c r="B68" s="86" t="s">
        <v>448</v>
      </c>
      <c r="C68" s="83" t="s">
        <v>449</v>
      </c>
      <c r="D68" s="96" t="s">
        <v>118</v>
      </c>
      <c r="E68" s="96" t="s">
        <v>302</v>
      </c>
      <c r="F68" s="83" t="s">
        <v>450</v>
      </c>
      <c r="G68" s="96" t="s">
        <v>332</v>
      </c>
      <c r="H68" s="83" t="s">
        <v>338</v>
      </c>
      <c r="I68" s="83" t="s">
        <v>339</v>
      </c>
      <c r="J68" s="83"/>
      <c r="K68" s="93">
        <v>4.3599999999999994</v>
      </c>
      <c r="L68" s="96" t="s">
        <v>162</v>
      </c>
      <c r="M68" s="97">
        <v>3.3799999999999997E-2</v>
      </c>
      <c r="N68" s="97">
        <v>3.4200000000000001E-2</v>
      </c>
      <c r="O68" s="93">
        <v>99868.999999999985</v>
      </c>
      <c r="P68" s="95">
        <v>101.28</v>
      </c>
      <c r="Q68" s="83"/>
      <c r="R68" s="93">
        <v>101.14732999999998</v>
      </c>
      <c r="S68" s="94">
        <v>1.5763919252315204E-4</v>
      </c>
      <c r="T68" s="94">
        <f t="shared" si="1"/>
        <v>3.6291833190748054E-3</v>
      </c>
      <c r="U68" s="94">
        <f>R68/'סכום נכסי הקרן'!$C$42</f>
        <v>2.1642123369717433E-4</v>
      </c>
    </row>
    <row r="69" spans="2:21" s="134" customFormat="1">
      <c r="B69" s="86" t="s">
        <v>451</v>
      </c>
      <c r="C69" s="83" t="s">
        <v>452</v>
      </c>
      <c r="D69" s="96" t="s">
        <v>118</v>
      </c>
      <c r="E69" s="96" t="s">
        <v>302</v>
      </c>
      <c r="F69" s="83" t="s">
        <v>453</v>
      </c>
      <c r="G69" s="96" t="s">
        <v>149</v>
      </c>
      <c r="H69" s="83" t="s">
        <v>338</v>
      </c>
      <c r="I69" s="83" t="s">
        <v>339</v>
      </c>
      <c r="J69" s="83"/>
      <c r="K69" s="93">
        <v>5.39</v>
      </c>
      <c r="L69" s="96" t="s">
        <v>162</v>
      </c>
      <c r="M69" s="97">
        <v>5.0900000000000001E-2</v>
      </c>
      <c r="N69" s="97">
        <v>2.6200000000000001E-2</v>
      </c>
      <c r="O69" s="93">
        <v>8053.8299999999981</v>
      </c>
      <c r="P69" s="95">
        <v>113.16</v>
      </c>
      <c r="Q69" s="93">
        <v>1.1793799999999997</v>
      </c>
      <c r="R69" s="93">
        <v>10.389439999999999</v>
      </c>
      <c r="S69" s="94">
        <v>7.7363729054662989E-6</v>
      </c>
      <c r="T69" s="94">
        <f t="shared" si="1"/>
        <v>3.7277486556025301E-4</v>
      </c>
      <c r="U69" s="94">
        <f>R69/'סכום נכסי הקרן'!$C$42</f>
        <v>2.222990386619964E-5</v>
      </c>
    </row>
    <row r="70" spans="2:21" s="134" customFormat="1">
      <c r="B70" s="86" t="s">
        <v>454</v>
      </c>
      <c r="C70" s="83" t="s">
        <v>455</v>
      </c>
      <c r="D70" s="96" t="s">
        <v>118</v>
      </c>
      <c r="E70" s="96" t="s">
        <v>302</v>
      </c>
      <c r="F70" s="83" t="s">
        <v>444</v>
      </c>
      <c r="G70" s="96" t="s">
        <v>332</v>
      </c>
      <c r="H70" s="83" t="s">
        <v>375</v>
      </c>
      <c r="I70" s="83" t="s">
        <v>158</v>
      </c>
      <c r="J70" s="83"/>
      <c r="K70" s="93">
        <v>4.29</v>
      </c>
      <c r="L70" s="96" t="s">
        <v>162</v>
      </c>
      <c r="M70" s="97">
        <v>4.3499999999999997E-2</v>
      </c>
      <c r="N70" s="97">
        <v>3.9899999999999998E-2</v>
      </c>
      <c r="O70" s="93">
        <v>62114.999999999993</v>
      </c>
      <c r="P70" s="95">
        <v>103.32</v>
      </c>
      <c r="Q70" s="83"/>
      <c r="R70" s="93">
        <v>64.177219999999991</v>
      </c>
      <c r="S70" s="94">
        <v>3.310730572676705E-5</v>
      </c>
      <c r="T70" s="94">
        <f t="shared" si="1"/>
        <v>2.3026895152703881E-3</v>
      </c>
      <c r="U70" s="94">
        <f>R70/'סכום נכסי הקרן'!$C$42</f>
        <v>1.3731764474311849E-4</v>
      </c>
    </row>
    <row r="71" spans="2:21" s="134" customFormat="1">
      <c r="B71" s="86" t="s">
        <v>456</v>
      </c>
      <c r="C71" s="83" t="s">
        <v>457</v>
      </c>
      <c r="D71" s="96" t="s">
        <v>118</v>
      </c>
      <c r="E71" s="96" t="s">
        <v>302</v>
      </c>
      <c r="F71" s="83" t="s">
        <v>458</v>
      </c>
      <c r="G71" s="96" t="s">
        <v>332</v>
      </c>
      <c r="H71" s="83" t="s">
        <v>375</v>
      </c>
      <c r="I71" s="83" t="s">
        <v>158</v>
      </c>
      <c r="J71" s="83"/>
      <c r="K71" s="93">
        <v>3.1300000000000003</v>
      </c>
      <c r="L71" s="96" t="s">
        <v>162</v>
      </c>
      <c r="M71" s="97">
        <v>3.9E-2</v>
      </c>
      <c r="N71" s="97">
        <v>4.4800000000000006E-2</v>
      </c>
      <c r="O71" s="93">
        <v>38345.999999999993</v>
      </c>
      <c r="P71" s="95">
        <v>98.72</v>
      </c>
      <c r="Q71" s="83"/>
      <c r="R71" s="93">
        <v>37.855169999999994</v>
      </c>
      <c r="S71" s="94">
        <v>4.2694665115321016E-5</v>
      </c>
      <c r="T71" s="94">
        <f t="shared" si="1"/>
        <v>1.3582499063963527E-3</v>
      </c>
      <c r="U71" s="94">
        <f>R71/'סכום נכסי הקרן'!$C$42</f>
        <v>8.0997319387632495E-5</v>
      </c>
    </row>
    <row r="72" spans="2:21" s="134" customFormat="1">
      <c r="B72" s="86" t="s">
        <v>459</v>
      </c>
      <c r="C72" s="83" t="s">
        <v>460</v>
      </c>
      <c r="D72" s="96" t="s">
        <v>118</v>
      </c>
      <c r="E72" s="96" t="s">
        <v>302</v>
      </c>
      <c r="F72" s="83" t="s">
        <v>387</v>
      </c>
      <c r="G72" s="96" t="s">
        <v>332</v>
      </c>
      <c r="H72" s="83" t="s">
        <v>375</v>
      </c>
      <c r="I72" s="83" t="s">
        <v>158</v>
      </c>
      <c r="J72" s="83"/>
      <c r="K72" s="93">
        <v>4.3499999999999996</v>
      </c>
      <c r="L72" s="96" t="s">
        <v>162</v>
      </c>
      <c r="M72" s="97">
        <v>5.0499999999999996E-2</v>
      </c>
      <c r="N72" s="97">
        <v>2.8199999999999992E-2</v>
      </c>
      <c r="O72" s="93">
        <v>12263.999999999998</v>
      </c>
      <c r="P72" s="95">
        <v>110.34</v>
      </c>
      <c r="Q72" s="83"/>
      <c r="R72" s="93">
        <v>13.532099999999998</v>
      </c>
      <c r="S72" s="94">
        <v>2.2084713984360889E-5</v>
      </c>
      <c r="T72" s="94">
        <f t="shared" si="1"/>
        <v>4.8553403823958747E-4</v>
      </c>
      <c r="U72" s="94">
        <f>R72/'סכום נכסי הקרן'!$C$42</f>
        <v>2.8954138250743076E-5</v>
      </c>
    </row>
    <row r="73" spans="2:21" s="134" customFormat="1">
      <c r="B73" s="86" t="s">
        <v>461</v>
      </c>
      <c r="C73" s="83" t="s">
        <v>462</v>
      </c>
      <c r="D73" s="96" t="s">
        <v>118</v>
      </c>
      <c r="E73" s="96" t="s">
        <v>302</v>
      </c>
      <c r="F73" s="83" t="s">
        <v>463</v>
      </c>
      <c r="G73" s="96" t="s">
        <v>149</v>
      </c>
      <c r="H73" s="83" t="s">
        <v>375</v>
      </c>
      <c r="I73" s="83" t="s">
        <v>158</v>
      </c>
      <c r="J73" s="83"/>
      <c r="K73" s="93">
        <v>5.1799999999999988</v>
      </c>
      <c r="L73" s="96" t="s">
        <v>162</v>
      </c>
      <c r="M73" s="97">
        <v>2.3E-2</v>
      </c>
      <c r="N73" s="97">
        <v>3.0999999999999993E-2</v>
      </c>
      <c r="O73" s="93">
        <v>162999.99999999997</v>
      </c>
      <c r="P73" s="95">
        <v>96.23</v>
      </c>
      <c r="Q73" s="83"/>
      <c r="R73" s="93">
        <v>156.85489000000001</v>
      </c>
      <c r="S73" s="94">
        <v>5.1737950770863717E-4</v>
      </c>
      <c r="T73" s="94">
        <f t="shared" si="1"/>
        <v>5.6279800000980113E-3</v>
      </c>
      <c r="U73" s="94">
        <f>R73/'סכום נכסי הקרן'!$C$42</f>
        <v>3.3561665745635185E-4</v>
      </c>
    </row>
    <row r="74" spans="2:21" s="134" customFormat="1">
      <c r="B74" s="86" t="s">
        <v>464</v>
      </c>
      <c r="C74" s="83" t="s">
        <v>465</v>
      </c>
      <c r="D74" s="96" t="s">
        <v>118</v>
      </c>
      <c r="E74" s="96" t="s">
        <v>302</v>
      </c>
      <c r="F74" s="83" t="s">
        <v>466</v>
      </c>
      <c r="G74" s="96" t="s">
        <v>332</v>
      </c>
      <c r="H74" s="83" t="s">
        <v>410</v>
      </c>
      <c r="I74" s="83" t="s">
        <v>158</v>
      </c>
      <c r="J74" s="83"/>
      <c r="K74" s="93">
        <v>2.85</v>
      </c>
      <c r="L74" s="96" t="s">
        <v>162</v>
      </c>
      <c r="M74" s="97">
        <v>6.7500000000000004E-2</v>
      </c>
      <c r="N74" s="97">
        <v>3.9400000000000011E-2</v>
      </c>
      <c r="O74" s="93">
        <v>11854.549999999997</v>
      </c>
      <c r="P74" s="95">
        <v>109.36</v>
      </c>
      <c r="Q74" s="83"/>
      <c r="R74" s="93">
        <v>12.964129999999997</v>
      </c>
      <c r="S74" s="94">
        <v>1.4822745308898167E-5</v>
      </c>
      <c r="T74" s="94">
        <f t="shared" si="1"/>
        <v>4.6515517851353319E-4</v>
      </c>
      <c r="U74" s="94">
        <f>R74/'סכום נכסי הקרן'!$C$42</f>
        <v>2.7738873664886145E-5</v>
      </c>
    </row>
    <row r="75" spans="2:21" s="134" customFormat="1">
      <c r="B75" s="86" t="s">
        <v>467</v>
      </c>
      <c r="C75" s="83" t="s">
        <v>468</v>
      </c>
      <c r="D75" s="96" t="s">
        <v>118</v>
      </c>
      <c r="E75" s="96" t="s">
        <v>302</v>
      </c>
      <c r="F75" s="83" t="s">
        <v>469</v>
      </c>
      <c r="G75" s="96" t="s">
        <v>470</v>
      </c>
      <c r="H75" s="83" t="s">
        <v>410</v>
      </c>
      <c r="I75" s="83" t="s">
        <v>158</v>
      </c>
      <c r="J75" s="83"/>
      <c r="K75" s="93">
        <v>9</v>
      </c>
      <c r="L75" s="96" t="s">
        <v>162</v>
      </c>
      <c r="M75" s="97">
        <v>3.4300000000000004E-2</v>
      </c>
      <c r="N75" s="97">
        <v>3.6900000000000002E-2</v>
      </c>
      <c r="O75" s="93">
        <v>137797.99999999997</v>
      </c>
      <c r="P75" s="95">
        <v>98.83</v>
      </c>
      <c r="Q75" s="83"/>
      <c r="R75" s="93">
        <v>136.18576999999996</v>
      </c>
      <c r="S75" s="94">
        <v>5.4276823696234428E-4</v>
      </c>
      <c r="T75" s="94">
        <f t="shared" si="1"/>
        <v>4.8863684763538291E-3</v>
      </c>
      <c r="U75" s="94">
        <f>R75/'סכום נכסי הקרן'!$C$42</f>
        <v>2.9139169917188749E-4</v>
      </c>
    </row>
    <row r="76" spans="2:21" s="134" customFormat="1">
      <c r="B76" s="86" t="s">
        <v>471</v>
      </c>
      <c r="C76" s="83" t="s">
        <v>472</v>
      </c>
      <c r="D76" s="96" t="s">
        <v>118</v>
      </c>
      <c r="E76" s="96" t="s">
        <v>302</v>
      </c>
      <c r="F76" s="83" t="s">
        <v>415</v>
      </c>
      <c r="G76" s="96" t="s">
        <v>346</v>
      </c>
      <c r="H76" s="83" t="s">
        <v>410</v>
      </c>
      <c r="I76" s="83" t="s">
        <v>339</v>
      </c>
      <c r="J76" s="83"/>
      <c r="K76" s="93">
        <v>3.69</v>
      </c>
      <c r="L76" s="96" t="s">
        <v>162</v>
      </c>
      <c r="M76" s="97">
        <v>4.1399999999999999E-2</v>
      </c>
      <c r="N76" s="97">
        <v>2.2800000000000001E-2</v>
      </c>
      <c r="O76" s="93">
        <v>38098.299999999996</v>
      </c>
      <c r="P76" s="95">
        <v>107.99</v>
      </c>
      <c r="Q76" s="83"/>
      <c r="R76" s="93">
        <v>41.142349999999993</v>
      </c>
      <c r="S76" s="94">
        <v>5.2650400614390422E-5</v>
      </c>
      <c r="T76" s="94">
        <f t="shared" si="1"/>
        <v>1.4761944811349673E-3</v>
      </c>
      <c r="U76" s="94">
        <f>R76/'סכום נכסי הקרן'!$C$42</f>
        <v>8.8030777917725959E-5</v>
      </c>
    </row>
    <row r="77" spans="2:21" s="134" customFormat="1">
      <c r="B77" s="86" t="s">
        <v>473</v>
      </c>
      <c r="C77" s="83" t="s">
        <v>474</v>
      </c>
      <c r="D77" s="96" t="s">
        <v>118</v>
      </c>
      <c r="E77" s="96" t="s">
        <v>302</v>
      </c>
      <c r="F77" s="83" t="s">
        <v>415</v>
      </c>
      <c r="G77" s="96" t="s">
        <v>346</v>
      </c>
      <c r="H77" s="83" t="s">
        <v>410</v>
      </c>
      <c r="I77" s="83" t="s">
        <v>339</v>
      </c>
      <c r="J77" s="83"/>
      <c r="K77" s="93">
        <v>6.29</v>
      </c>
      <c r="L77" s="96" t="s">
        <v>162</v>
      </c>
      <c r="M77" s="97">
        <v>2.5000000000000001E-2</v>
      </c>
      <c r="N77" s="97">
        <v>3.8300000000000001E-2</v>
      </c>
      <c r="O77" s="93">
        <v>16309.999999999998</v>
      </c>
      <c r="P77" s="95">
        <v>93.71</v>
      </c>
      <c r="Q77" s="83"/>
      <c r="R77" s="93">
        <v>15.284099999999999</v>
      </c>
      <c r="S77" s="94">
        <v>4.0713929106340483E-5</v>
      </c>
      <c r="T77" s="94">
        <f t="shared" si="1"/>
        <v>5.4839609475673982E-4</v>
      </c>
      <c r="U77" s="94">
        <f>R77/'סכום נכסי הקרן'!$C$42</f>
        <v>3.2702828418219073E-5</v>
      </c>
    </row>
    <row r="78" spans="2:21" s="134" customFormat="1">
      <c r="B78" s="86" t="s">
        <v>475</v>
      </c>
      <c r="C78" s="83" t="s">
        <v>476</v>
      </c>
      <c r="D78" s="96" t="s">
        <v>118</v>
      </c>
      <c r="E78" s="96" t="s">
        <v>302</v>
      </c>
      <c r="F78" s="83" t="s">
        <v>415</v>
      </c>
      <c r="G78" s="96" t="s">
        <v>346</v>
      </c>
      <c r="H78" s="83" t="s">
        <v>410</v>
      </c>
      <c r="I78" s="83" t="s">
        <v>339</v>
      </c>
      <c r="J78" s="83"/>
      <c r="K78" s="93">
        <v>4.95</v>
      </c>
      <c r="L78" s="96" t="s">
        <v>162</v>
      </c>
      <c r="M78" s="97">
        <v>3.5499999999999997E-2</v>
      </c>
      <c r="N78" s="97">
        <v>3.1899999999999998E-2</v>
      </c>
      <c r="O78" s="93">
        <v>20142.999999999996</v>
      </c>
      <c r="P78" s="95">
        <v>102.69</v>
      </c>
      <c r="Q78" s="83"/>
      <c r="R78" s="93">
        <v>20.684839999999998</v>
      </c>
      <c r="S78" s="94">
        <v>3.8442967263455416E-5</v>
      </c>
      <c r="T78" s="94">
        <f t="shared" si="1"/>
        <v>7.4217556000471098E-4</v>
      </c>
      <c r="U78" s="94">
        <f>R78/'סכום נכסי הקרן'!$C$42</f>
        <v>4.4258593792131332E-5</v>
      </c>
    </row>
    <row r="79" spans="2:21" s="134" customFormat="1">
      <c r="B79" s="86" t="s">
        <v>477</v>
      </c>
      <c r="C79" s="83" t="s">
        <v>478</v>
      </c>
      <c r="D79" s="96" t="s">
        <v>118</v>
      </c>
      <c r="E79" s="96" t="s">
        <v>302</v>
      </c>
      <c r="F79" s="83" t="s">
        <v>479</v>
      </c>
      <c r="G79" s="96" t="s">
        <v>332</v>
      </c>
      <c r="H79" s="83" t="s">
        <v>410</v>
      </c>
      <c r="I79" s="83" t="s">
        <v>339</v>
      </c>
      <c r="J79" s="83"/>
      <c r="K79" s="93">
        <v>5.3400000000000007</v>
      </c>
      <c r="L79" s="96" t="s">
        <v>162</v>
      </c>
      <c r="M79" s="97">
        <v>3.9E-2</v>
      </c>
      <c r="N79" s="97">
        <v>4.2200000000000008E-2</v>
      </c>
      <c r="O79" s="93">
        <v>28999.999999999996</v>
      </c>
      <c r="P79" s="95">
        <v>99.78</v>
      </c>
      <c r="Q79" s="83"/>
      <c r="R79" s="93">
        <v>28.936189999999996</v>
      </c>
      <c r="S79" s="94">
        <v>6.8901613248117079E-5</v>
      </c>
      <c r="T79" s="94">
        <f t="shared" si="1"/>
        <v>1.0382353945040288E-3</v>
      </c>
      <c r="U79" s="94">
        <f>R79/'סכום נכסי הקרן'!$C$42</f>
        <v>6.1913704872840829E-5</v>
      </c>
    </row>
    <row r="80" spans="2:21" s="134" customFormat="1">
      <c r="B80" s="86" t="s">
        <v>480</v>
      </c>
      <c r="C80" s="83" t="s">
        <v>481</v>
      </c>
      <c r="D80" s="96" t="s">
        <v>118</v>
      </c>
      <c r="E80" s="96" t="s">
        <v>302</v>
      </c>
      <c r="F80" s="83" t="s">
        <v>482</v>
      </c>
      <c r="G80" s="96" t="s">
        <v>346</v>
      </c>
      <c r="H80" s="83" t="s">
        <v>410</v>
      </c>
      <c r="I80" s="83" t="s">
        <v>339</v>
      </c>
      <c r="J80" s="83"/>
      <c r="K80" s="93">
        <v>3.5800000000000005</v>
      </c>
      <c r="L80" s="96" t="s">
        <v>162</v>
      </c>
      <c r="M80" s="97">
        <v>2.1600000000000001E-2</v>
      </c>
      <c r="N80" s="97">
        <v>2.1600000000000001E-2</v>
      </c>
      <c r="O80" s="93">
        <v>151218.99999999997</v>
      </c>
      <c r="P80" s="95">
        <v>100.6</v>
      </c>
      <c r="Q80" s="83"/>
      <c r="R80" s="93">
        <v>152.12630999999996</v>
      </c>
      <c r="S80" s="94">
        <v>2.3480008012011802E-4</v>
      </c>
      <c r="T80" s="94">
        <f t="shared" si="1"/>
        <v>5.4583177494097242E-3</v>
      </c>
      <c r="U80" s="94">
        <f>R80/'סכום נכסי הקרן'!$C$42</f>
        <v>3.25499088191441E-4</v>
      </c>
    </row>
    <row r="81" spans="2:21" s="134" customFormat="1">
      <c r="B81" s="86" t="s">
        <v>483</v>
      </c>
      <c r="C81" s="83" t="s">
        <v>484</v>
      </c>
      <c r="D81" s="96" t="s">
        <v>118</v>
      </c>
      <c r="E81" s="96" t="s">
        <v>302</v>
      </c>
      <c r="F81" s="83" t="s">
        <v>463</v>
      </c>
      <c r="G81" s="96" t="s">
        <v>149</v>
      </c>
      <c r="H81" s="83" t="s">
        <v>410</v>
      </c>
      <c r="I81" s="83" t="s">
        <v>158</v>
      </c>
      <c r="J81" s="83"/>
      <c r="K81" s="93">
        <v>2.81</v>
      </c>
      <c r="L81" s="96" t="s">
        <v>162</v>
      </c>
      <c r="M81" s="97">
        <v>2.4E-2</v>
      </c>
      <c r="N81" s="97">
        <v>2.0499999999999997E-2</v>
      </c>
      <c r="O81" s="93">
        <v>76864.909999999989</v>
      </c>
      <c r="P81" s="95">
        <v>101.19</v>
      </c>
      <c r="Q81" s="83"/>
      <c r="R81" s="93">
        <v>77.779599999999988</v>
      </c>
      <c r="S81" s="94">
        <v>1.900411948180446E-4</v>
      </c>
      <c r="T81" s="94">
        <f t="shared" si="1"/>
        <v>2.7907452118045104E-3</v>
      </c>
      <c r="U81" s="94">
        <f>R81/'סכום נכסי הקרן'!$C$42</f>
        <v>1.664221585332281E-4</v>
      </c>
    </row>
    <row r="82" spans="2:21" s="134" customFormat="1">
      <c r="B82" s="86" t="s">
        <v>485</v>
      </c>
      <c r="C82" s="83" t="s">
        <v>486</v>
      </c>
      <c r="D82" s="96" t="s">
        <v>118</v>
      </c>
      <c r="E82" s="96" t="s">
        <v>302</v>
      </c>
      <c r="F82" s="83" t="s">
        <v>487</v>
      </c>
      <c r="G82" s="96" t="s">
        <v>332</v>
      </c>
      <c r="H82" s="83" t="s">
        <v>410</v>
      </c>
      <c r="I82" s="83" t="s">
        <v>339</v>
      </c>
      <c r="J82" s="83"/>
      <c r="K82" s="93">
        <v>1.7900000000000003</v>
      </c>
      <c r="L82" s="96" t="s">
        <v>162</v>
      </c>
      <c r="M82" s="97">
        <v>5.0999999999999997E-2</v>
      </c>
      <c r="N82" s="97">
        <v>2.64E-2</v>
      </c>
      <c r="O82" s="93">
        <v>113999.99999999999</v>
      </c>
      <c r="P82" s="95">
        <v>104.4</v>
      </c>
      <c r="Q82" s="83"/>
      <c r="R82" s="93">
        <v>119.01599999999999</v>
      </c>
      <c r="S82" s="94">
        <v>1.4167650531286894E-4</v>
      </c>
      <c r="T82" s="94">
        <f t="shared" si="1"/>
        <v>4.2703142228569654E-3</v>
      </c>
      <c r="U82" s="94">
        <f>R82/'סכום נכסי הקרן'!$C$42</f>
        <v>2.5465417178785542E-4</v>
      </c>
    </row>
    <row r="83" spans="2:21" s="134" customFormat="1">
      <c r="B83" s="86" t="s">
        <v>488</v>
      </c>
      <c r="C83" s="83" t="s">
        <v>489</v>
      </c>
      <c r="D83" s="96" t="s">
        <v>118</v>
      </c>
      <c r="E83" s="96" t="s">
        <v>302</v>
      </c>
      <c r="F83" s="83" t="s">
        <v>490</v>
      </c>
      <c r="G83" s="96" t="s">
        <v>332</v>
      </c>
      <c r="H83" s="83" t="s">
        <v>419</v>
      </c>
      <c r="I83" s="83" t="s">
        <v>158</v>
      </c>
      <c r="J83" s="83"/>
      <c r="K83" s="93">
        <v>4.6100000000000003</v>
      </c>
      <c r="L83" s="96" t="s">
        <v>162</v>
      </c>
      <c r="M83" s="97">
        <v>3.95E-2</v>
      </c>
      <c r="N83" s="97">
        <v>4.2199999999999994E-2</v>
      </c>
      <c r="O83" s="93">
        <v>25045.959999999995</v>
      </c>
      <c r="P83" s="95">
        <v>99.27</v>
      </c>
      <c r="Q83" s="83"/>
      <c r="R83" s="93">
        <v>24.863119999999995</v>
      </c>
      <c r="S83" s="94">
        <v>4.1042441329440628E-5</v>
      </c>
      <c r="T83" s="94">
        <f t="shared" si="1"/>
        <v>8.9209295355750047E-4</v>
      </c>
      <c r="U83" s="94">
        <f>R83/'סכום נכסי הקרן'!$C$42</f>
        <v>5.3198706322360546E-5</v>
      </c>
    </row>
    <row r="84" spans="2:21" s="134" customFormat="1">
      <c r="B84" s="86" t="s">
        <v>491</v>
      </c>
      <c r="C84" s="83" t="s">
        <v>492</v>
      </c>
      <c r="D84" s="96" t="s">
        <v>118</v>
      </c>
      <c r="E84" s="96" t="s">
        <v>302</v>
      </c>
      <c r="F84" s="83" t="s">
        <v>490</v>
      </c>
      <c r="G84" s="96" t="s">
        <v>332</v>
      </c>
      <c r="H84" s="83" t="s">
        <v>419</v>
      </c>
      <c r="I84" s="83" t="s">
        <v>158</v>
      </c>
      <c r="J84" s="83"/>
      <c r="K84" s="93">
        <v>5.22</v>
      </c>
      <c r="L84" s="96" t="s">
        <v>162</v>
      </c>
      <c r="M84" s="97">
        <v>0.03</v>
      </c>
      <c r="N84" s="97">
        <v>4.300000000000001E-2</v>
      </c>
      <c r="O84" s="93">
        <v>14101.999999999998</v>
      </c>
      <c r="P84" s="95">
        <v>94.19</v>
      </c>
      <c r="Q84" s="83"/>
      <c r="R84" s="93">
        <v>13.282669999999998</v>
      </c>
      <c r="S84" s="94">
        <v>1.8796676792328842E-5</v>
      </c>
      <c r="T84" s="94">
        <f t="shared" si="1"/>
        <v>4.7658444762481959E-4</v>
      </c>
      <c r="U84" s="94">
        <f>R84/'סכום נכסי הקרן'!$C$42</f>
        <v>2.8420442024445396E-5</v>
      </c>
    </row>
    <row r="85" spans="2:21" s="134" customFormat="1">
      <c r="B85" s="86" t="s">
        <v>493</v>
      </c>
      <c r="C85" s="83" t="s">
        <v>494</v>
      </c>
      <c r="D85" s="96" t="s">
        <v>118</v>
      </c>
      <c r="E85" s="96" t="s">
        <v>302</v>
      </c>
      <c r="F85" s="83" t="s">
        <v>495</v>
      </c>
      <c r="G85" s="96" t="s">
        <v>428</v>
      </c>
      <c r="H85" s="83" t="s">
        <v>496</v>
      </c>
      <c r="I85" s="83" t="s">
        <v>158</v>
      </c>
      <c r="J85" s="83"/>
      <c r="K85" s="93">
        <v>1.58</v>
      </c>
      <c r="L85" s="96" t="s">
        <v>162</v>
      </c>
      <c r="M85" s="97">
        <v>3.3000000000000002E-2</v>
      </c>
      <c r="N85" s="97">
        <v>2.3899999999999998E-2</v>
      </c>
      <c r="O85" s="93">
        <v>29192.079999999994</v>
      </c>
      <c r="P85" s="95">
        <v>101.86</v>
      </c>
      <c r="Q85" s="83"/>
      <c r="R85" s="93">
        <v>29.735049999999994</v>
      </c>
      <c r="S85" s="94">
        <v>5.9124985664377156E-5</v>
      </c>
      <c r="T85" s="94">
        <f t="shared" si="1"/>
        <v>1.0668986265070495E-3</v>
      </c>
      <c r="U85" s="94">
        <f>R85/'סכום נכסי הקרן'!$C$42</f>
        <v>6.3622996326716315E-5</v>
      </c>
    </row>
    <row r="86" spans="2:21" s="134" customFormat="1">
      <c r="B86" s="86" t="s">
        <v>497</v>
      </c>
      <c r="C86" s="83" t="s">
        <v>498</v>
      </c>
      <c r="D86" s="96" t="s">
        <v>118</v>
      </c>
      <c r="E86" s="96" t="s">
        <v>302</v>
      </c>
      <c r="F86" s="83" t="s">
        <v>499</v>
      </c>
      <c r="G86" s="96" t="s">
        <v>332</v>
      </c>
      <c r="H86" s="83" t="s">
        <v>496</v>
      </c>
      <c r="I86" s="83" t="s">
        <v>339</v>
      </c>
      <c r="J86" s="83"/>
      <c r="K86" s="93">
        <v>4.120000000000001</v>
      </c>
      <c r="L86" s="96" t="s">
        <v>162</v>
      </c>
      <c r="M86" s="97">
        <v>6.9000000000000006E-2</v>
      </c>
      <c r="N86" s="97">
        <v>8.0600000000000005E-2</v>
      </c>
      <c r="O86" s="93">
        <v>1569.9999999999998</v>
      </c>
      <c r="P86" s="95">
        <v>98.51</v>
      </c>
      <c r="Q86" s="83"/>
      <c r="R86" s="93">
        <v>1.5466099999999996</v>
      </c>
      <c r="S86" s="94">
        <v>2.373174960434487E-6</v>
      </c>
      <c r="T86" s="94">
        <f t="shared" si="1"/>
        <v>5.5492628555932065E-5</v>
      </c>
      <c r="U86" s="94">
        <f>R86/'סכום נכסי הקרן'!$C$42</f>
        <v>3.3092247145662348E-6</v>
      </c>
    </row>
    <row r="87" spans="2:21" s="134" customFormat="1">
      <c r="B87" s="86" t="s">
        <v>500</v>
      </c>
      <c r="C87" s="83" t="s">
        <v>501</v>
      </c>
      <c r="D87" s="96" t="s">
        <v>118</v>
      </c>
      <c r="E87" s="96" t="s">
        <v>302</v>
      </c>
      <c r="F87" s="83" t="s">
        <v>502</v>
      </c>
      <c r="G87" s="96" t="s">
        <v>332</v>
      </c>
      <c r="H87" s="83" t="s">
        <v>496</v>
      </c>
      <c r="I87" s="83" t="s">
        <v>158</v>
      </c>
      <c r="J87" s="83"/>
      <c r="K87" s="93">
        <v>4.04</v>
      </c>
      <c r="L87" s="96" t="s">
        <v>162</v>
      </c>
      <c r="M87" s="97">
        <v>4.5999999999999999E-2</v>
      </c>
      <c r="N87" s="97">
        <v>5.2999999999999999E-2</v>
      </c>
      <c r="O87" s="93">
        <v>1785.7899999999997</v>
      </c>
      <c r="P87" s="95">
        <v>97.5</v>
      </c>
      <c r="Q87" s="83"/>
      <c r="R87" s="93">
        <v>1.7411499999999995</v>
      </c>
      <c r="S87" s="94">
        <v>7.6315811965811949E-6</v>
      </c>
      <c r="T87" s="94">
        <f t="shared" si="1"/>
        <v>6.2472756680844631E-5</v>
      </c>
      <c r="U87" s="94">
        <f>R87/'סכום נכסי הקרן'!$C$42</f>
        <v>3.7254748202630265E-6</v>
      </c>
    </row>
    <row r="88" spans="2:21" s="134" customFormat="1">
      <c r="B88" s="86" t="s">
        <v>503</v>
      </c>
      <c r="C88" s="83" t="s">
        <v>504</v>
      </c>
      <c r="D88" s="96" t="s">
        <v>118</v>
      </c>
      <c r="E88" s="96" t="s">
        <v>302</v>
      </c>
      <c r="F88" s="83" t="s">
        <v>427</v>
      </c>
      <c r="G88" s="96" t="s">
        <v>428</v>
      </c>
      <c r="H88" s="83" t="s">
        <v>429</v>
      </c>
      <c r="I88" s="83" t="s">
        <v>158</v>
      </c>
      <c r="J88" s="83"/>
      <c r="K88" s="93">
        <v>1.3800000000000001</v>
      </c>
      <c r="L88" s="96" t="s">
        <v>162</v>
      </c>
      <c r="M88" s="97">
        <v>4.2999999999999997E-2</v>
      </c>
      <c r="N88" s="97">
        <v>3.15E-2</v>
      </c>
      <c r="O88" s="93">
        <v>53888.969999999994</v>
      </c>
      <c r="P88" s="95">
        <v>101.96</v>
      </c>
      <c r="Q88" s="83"/>
      <c r="R88" s="93">
        <v>54.94518999999999</v>
      </c>
      <c r="S88" s="94">
        <v>1.4930710426810036E-4</v>
      </c>
      <c r="T88" s="94">
        <f t="shared" si="1"/>
        <v>1.9714427163959325E-3</v>
      </c>
      <c r="U88" s="94">
        <f>R88/'סכום נכסי הקרן'!$C$42</f>
        <v>1.1756420862049097E-4</v>
      </c>
    </row>
    <row r="89" spans="2:21" s="134" customFormat="1">
      <c r="B89" s="86" t="s">
        <v>505</v>
      </c>
      <c r="C89" s="83" t="s">
        <v>506</v>
      </c>
      <c r="D89" s="96" t="s">
        <v>118</v>
      </c>
      <c r="E89" s="96" t="s">
        <v>302</v>
      </c>
      <c r="F89" s="83" t="s">
        <v>427</v>
      </c>
      <c r="G89" s="96" t="s">
        <v>428</v>
      </c>
      <c r="H89" s="83" t="s">
        <v>429</v>
      </c>
      <c r="I89" s="83" t="s">
        <v>158</v>
      </c>
      <c r="J89" s="83"/>
      <c r="K89" s="93">
        <v>2.0600000000000005</v>
      </c>
      <c r="L89" s="96" t="s">
        <v>162</v>
      </c>
      <c r="M89" s="97">
        <v>4.2500000000000003E-2</v>
      </c>
      <c r="N89" s="97">
        <v>3.78E-2</v>
      </c>
      <c r="O89" s="93">
        <v>36557.999999999993</v>
      </c>
      <c r="P89" s="95">
        <v>102.73</v>
      </c>
      <c r="Q89" s="83"/>
      <c r="R89" s="93">
        <v>37.556039999999996</v>
      </c>
      <c r="S89" s="94">
        <v>7.4416411914931025E-5</v>
      </c>
      <c r="T89" s="94">
        <f t="shared" si="1"/>
        <v>1.3475170713701109E-3</v>
      </c>
      <c r="U89" s="94">
        <f>R89/'סכום נכסי הקרן'!$C$42</f>
        <v>8.0357281893456077E-5</v>
      </c>
    </row>
    <row r="90" spans="2:21" s="134" customFormat="1">
      <c r="B90" s="86" t="s">
        <v>507</v>
      </c>
      <c r="C90" s="83" t="s">
        <v>508</v>
      </c>
      <c r="D90" s="96" t="s">
        <v>118</v>
      </c>
      <c r="E90" s="96" t="s">
        <v>302</v>
      </c>
      <c r="F90" s="83" t="s">
        <v>427</v>
      </c>
      <c r="G90" s="96" t="s">
        <v>428</v>
      </c>
      <c r="H90" s="83" t="s">
        <v>429</v>
      </c>
      <c r="I90" s="83" t="s">
        <v>158</v>
      </c>
      <c r="J90" s="83"/>
      <c r="K90" s="93">
        <v>1.9600000000000002</v>
      </c>
      <c r="L90" s="96" t="s">
        <v>162</v>
      </c>
      <c r="M90" s="97">
        <v>3.7000000000000005E-2</v>
      </c>
      <c r="N90" s="97">
        <v>0.04</v>
      </c>
      <c r="O90" s="93">
        <v>10526.999999999998</v>
      </c>
      <c r="P90" s="95">
        <v>100.99</v>
      </c>
      <c r="Q90" s="83"/>
      <c r="R90" s="93">
        <v>10.631209999999998</v>
      </c>
      <c r="S90" s="94">
        <v>3.1927268790025659E-5</v>
      </c>
      <c r="T90" s="94">
        <f t="shared" si="1"/>
        <v>3.8144961407860455E-4</v>
      </c>
      <c r="U90" s="94">
        <f>R90/'סכום נכסי הקרן'!$C$42</f>
        <v>2.2747210271331299E-5</v>
      </c>
    </row>
    <row r="91" spans="2:21" s="134" customFormat="1">
      <c r="B91" s="82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93"/>
      <c r="P91" s="95"/>
      <c r="Q91" s="83"/>
      <c r="R91" s="83"/>
      <c r="S91" s="83"/>
      <c r="T91" s="94"/>
      <c r="U91" s="83"/>
    </row>
    <row r="92" spans="2:21" s="134" customFormat="1">
      <c r="B92" s="101" t="s">
        <v>43</v>
      </c>
      <c r="C92" s="81"/>
      <c r="D92" s="81"/>
      <c r="E92" s="81"/>
      <c r="F92" s="81"/>
      <c r="G92" s="81"/>
      <c r="H92" s="81"/>
      <c r="I92" s="81"/>
      <c r="J92" s="81"/>
      <c r="K92" s="90">
        <v>4.7092210165563584</v>
      </c>
      <c r="L92" s="81"/>
      <c r="M92" s="81"/>
      <c r="N92" s="103">
        <v>5.2018363481083671E-2</v>
      </c>
      <c r="O92" s="90"/>
      <c r="P92" s="92"/>
      <c r="Q92" s="81"/>
      <c r="R92" s="90">
        <v>786.40361999999993</v>
      </c>
      <c r="S92" s="81"/>
      <c r="T92" s="91">
        <f t="shared" ref="T92:T94" si="2">R92/$R$11</f>
        <v>2.8216294980441325E-2</v>
      </c>
      <c r="U92" s="91">
        <f>R92/'סכום נכסי הקרן'!$C$42</f>
        <v>1.6826389942702776E-3</v>
      </c>
    </row>
    <row r="93" spans="2:21" s="134" customFormat="1">
      <c r="B93" s="86" t="s">
        <v>509</v>
      </c>
      <c r="C93" s="83" t="s">
        <v>510</v>
      </c>
      <c r="D93" s="96" t="s">
        <v>118</v>
      </c>
      <c r="E93" s="96" t="s">
        <v>302</v>
      </c>
      <c r="F93" s="83" t="s">
        <v>511</v>
      </c>
      <c r="G93" s="96" t="s">
        <v>512</v>
      </c>
      <c r="H93" s="83" t="s">
        <v>338</v>
      </c>
      <c r="I93" s="83" t="s">
        <v>339</v>
      </c>
      <c r="J93" s="83"/>
      <c r="K93" s="93">
        <v>3.6100000000000003</v>
      </c>
      <c r="L93" s="96" t="s">
        <v>162</v>
      </c>
      <c r="M93" s="97">
        <v>3.49E-2</v>
      </c>
      <c r="N93" s="97">
        <v>4.4400000000000002E-2</v>
      </c>
      <c r="O93" s="93">
        <v>364333.06999999995</v>
      </c>
      <c r="P93" s="95">
        <v>98.39</v>
      </c>
      <c r="Q93" s="83"/>
      <c r="R93" s="93">
        <v>358.46728999999993</v>
      </c>
      <c r="S93" s="94">
        <v>1.6690389751766499E-4</v>
      </c>
      <c r="T93" s="94">
        <f t="shared" si="2"/>
        <v>1.286186703397856E-2</v>
      </c>
      <c r="U93" s="94">
        <f>R93/'סכום נכסי הקרן'!$C$42</f>
        <v>7.6699931814198908E-4</v>
      </c>
    </row>
    <row r="94" spans="2:21" s="134" customFormat="1">
      <c r="B94" s="86" t="s">
        <v>513</v>
      </c>
      <c r="C94" s="83" t="s">
        <v>514</v>
      </c>
      <c r="D94" s="96" t="s">
        <v>118</v>
      </c>
      <c r="E94" s="96" t="s">
        <v>302</v>
      </c>
      <c r="F94" s="83" t="s">
        <v>515</v>
      </c>
      <c r="G94" s="96" t="s">
        <v>512</v>
      </c>
      <c r="H94" s="83" t="s">
        <v>410</v>
      </c>
      <c r="I94" s="83" t="s">
        <v>158</v>
      </c>
      <c r="J94" s="83"/>
      <c r="K94" s="93">
        <v>5.63</v>
      </c>
      <c r="L94" s="96" t="s">
        <v>162</v>
      </c>
      <c r="M94" s="97">
        <v>4.6900000000000004E-2</v>
      </c>
      <c r="N94" s="97">
        <v>5.8400000000000007E-2</v>
      </c>
      <c r="O94" s="93">
        <v>433572.74999999994</v>
      </c>
      <c r="P94" s="95">
        <v>98.7</v>
      </c>
      <c r="Q94" s="83"/>
      <c r="R94" s="93">
        <v>427.93632999999988</v>
      </c>
      <c r="S94" s="94">
        <v>2.313658998390666E-4</v>
      </c>
      <c r="T94" s="94">
        <f t="shared" si="2"/>
        <v>1.5354427946462759E-2</v>
      </c>
      <c r="U94" s="94">
        <f>R94/'סכום נכסי הקרן'!$C$42</f>
        <v>9.1563967612828833E-4</v>
      </c>
    </row>
    <row r="95" spans="2:21" s="134" customFormat="1">
      <c r="B95" s="138"/>
    </row>
    <row r="96" spans="2:21" s="134" customFormat="1">
      <c r="B96" s="138"/>
    </row>
    <row r="97" spans="2:11" s="134" customFormat="1">
      <c r="B97" s="138"/>
    </row>
    <row r="98" spans="2:11" s="134" customFormat="1">
      <c r="B98" s="139" t="s">
        <v>245</v>
      </c>
      <c r="C98" s="140"/>
      <c r="D98" s="140"/>
      <c r="E98" s="140"/>
      <c r="F98" s="140"/>
      <c r="G98" s="140"/>
      <c r="H98" s="140"/>
      <c r="I98" s="140"/>
      <c r="J98" s="140"/>
      <c r="K98" s="140"/>
    </row>
    <row r="99" spans="2:11" s="134" customFormat="1">
      <c r="B99" s="139" t="s">
        <v>110</v>
      </c>
      <c r="C99" s="140"/>
      <c r="D99" s="140"/>
      <c r="E99" s="140"/>
      <c r="F99" s="140"/>
      <c r="G99" s="140"/>
      <c r="H99" s="140"/>
      <c r="I99" s="140"/>
      <c r="J99" s="140"/>
      <c r="K99" s="140"/>
    </row>
    <row r="100" spans="2:11" s="134" customFormat="1">
      <c r="B100" s="139" t="s">
        <v>228</v>
      </c>
      <c r="C100" s="140"/>
      <c r="D100" s="140"/>
      <c r="E100" s="140"/>
      <c r="F100" s="140"/>
      <c r="G100" s="140"/>
      <c r="H100" s="140"/>
      <c r="I100" s="140"/>
      <c r="J100" s="140"/>
      <c r="K100" s="140"/>
    </row>
    <row r="101" spans="2:11" s="134" customFormat="1">
      <c r="B101" s="139" t="s">
        <v>236</v>
      </c>
      <c r="C101" s="140"/>
      <c r="D101" s="140"/>
      <c r="E101" s="140"/>
      <c r="F101" s="140"/>
      <c r="G101" s="140"/>
      <c r="H101" s="140"/>
      <c r="I101" s="140"/>
      <c r="J101" s="140"/>
      <c r="K101" s="140"/>
    </row>
    <row r="102" spans="2:11" s="134" customFormat="1">
      <c r="B102" s="192" t="s">
        <v>241</v>
      </c>
      <c r="C102" s="192"/>
      <c r="D102" s="192"/>
      <c r="E102" s="192"/>
      <c r="F102" s="192"/>
      <c r="G102" s="192"/>
      <c r="H102" s="192"/>
      <c r="I102" s="192"/>
      <c r="J102" s="192"/>
      <c r="K102" s="192"/>
    </row>
    <row r="103" spans="2:11" s="134" customFormat="1">
      <c r="B103" s="138"/>
    </row>
    <row r="104" spans="2:11" s="134" customFormat="1">
      <c r="B104" s="138"/>
    </row>
    <row r="105" spans="2:11" s="134" customFormat="1">
      <c r="B105" s="138"/>
    </row>
    <row r="106" spans="2:11" s="134" customFormat="1">
      <c r="B106" s="138"/>
    </row>
    <row r="107" spans="2:11" s="134" customFormat="1">
      <c r="B107" s="138"/>
    </row>
    <row r="108" spans="2:11" s="134" customFormat="1">
      <c r="B108" s="138"/>
    </row>
    <row r="109" spans="2:11" s="134" customFormat="1">
      <c r="B109" s="138"/>
    </row>
    <row r="110" spans="2:11" s="134" customFormat="1">
      <c r="B110" s="138"/>
    </row>
    <row r="111" spans="2:11" s="134" customFormat="1">
      <c r="B111" s="138"/>
    </row>
    <row r="112" spans="2:11" s="134" customFormat="1">
      <c r="B112" s="138"/>
    </row>
    <row r="113" spans="2:2" s="134" customFormat="1">
      <c r="B113" s="138"/>
    </row>
    <row r="114" spans="2:2" s="134" customFormat="1">
      <c r="B114" s="138"/>
    </row>
    <row r="115" spans="2:2" s="134" customFormat="1">
      <c r="B115" s="138"/>
    </row>
    <row r="116" spans="2:2" s="134" customFormat="1">
      <c r="B116" s="138"/>
    </row>
    <row r="117" spans="2:2" s="134" customFormat="1">
      <c r="B117" s="138"/>
    </row>
    <row r="118" spans="2:2" s="134" customFormat="1">
      <c r="B118" s="138"/>
    </row>
    <row r="119" spans="2:2" s="134" customFormat="1">
      <c r="B119" s="138"/>
    </row>
    <row r="120" spans="2:2" s="134" customFormat="1">
      <c r="B120" s="138"/>
    </row>
    <row r="121" spans="2:2" s="134" customFormat="1">
      <c r="B121" s="138"/>
    </row>
    <row r="122" spans="2:2" s="134" customFormat="1">
      <c r="B122" s="138"/>
    </row>
    <row r="123" spans="2:2" s="134" customFormat="1">
      <c r="B123" s="138"/>
    </row>
    <row r="124" spans="2:2" s="134" customFormat="1">
      <c r="B124" s="138"/>
    </row>
    <row r="125" spans="2:2" s="134" customFormat="1">
      <c r="B125" s="138"/>
    </row>
    <row r="126" spans="2:2" s="134" customFormat="1">
      <c r="B126" s="138"/>
    </row>
    <row r="127" spans="2:2" s="134" customFormat="1">
      <c r="B127" s="138"/>
    </row>
    <row r="128" spans="2:2" s="134" customFormat="1">
      <c r="B128" s="138"/>
    </row>
    <row r="129" spans="2:2" s="134" customFormat="1">
      <c r="B129" s="138"/>
    </row>
    <row r="130" spans="2:2" s="134" customFormat="1">
      <c r="B130" s="138"/>
    </row>
    <row r="131" spans="2:2" s="134" customFormat="1">
      <c r="B131" s="138"/>
    </row>
    <row r="132" spans="2:2" s="134" customFormat="1">
      <c r="B132" s="138"/>
    </row>
    <row r="133" spans="2:2" s="134" customFormat="1">
      <c r="B133" s="138"/>
    </row>
    <row r="134" spans="2:2" s="134" customFormat="1">
      <c r="B134" s="138"/>
    </row>
    <row r="135" spans="2:2" s="134" customFormat="1">
      <c r="B135" s="138"/>
    </row>
    <row r="136" spans="2:2" s="134" customFormat="1">
      <c r="B136" s="138"/>
    </row>
    <row r="137" spans="2:2" s="134" customFormat="1">
      <c r="B137" s="138"/>
    </row>
    <row r="138" spans="2:2" s="134" customFormat="1">
      <c r="B138" s="138"/>
    </row>
    <row r="139" spans="2:2" s="134" customFormat="1">
      <c r="B139" s="138"/>
    </row>
    <row r="140" spans="2:2" s="134" customFormat="1">
      <c r="B140" s="138"/>
    </row>
    <row r="141" spans="2:2" s="134" customFormat="1">
      <c r="B141" s="138"/>
    </row>
    <row r="142" spans="2:2" s="134" customFormat="1">
      <c r="B142" s="138"/>
    </row>
    <row r="143" spans="2:2" s="134" customFormat="1">
      <c r="B143" s="138"/>
    </row>
    <row r="144" spans="2:2" s="134" customFormat="1">
      <c r="B144" s="138"/>
    </row>
    <row r="145" spans="2:2" s="134" customFormat="1">
      <c r="B145" s="138"/>
    </row>
    <row r="146" spans="2:2" s="134" customFormat="1">
      <c r="B146" s="138"/>
    </row>
    <row r="147" spans="2:2" s="134" customFormat="1">
      <c r="B147" s="138"/>
    </row>
    <row r="148" spans="2:2" s="134" customFormat="1">
      <c r="B148" s="138"/>
    </row>
    <row r="149" spans="2:2" s="134" customFormat="1">
      <c r="B149" s="138"/>
    </row>
    <row r="150" spans="2:2" s="134" customFormat="1">
      <c r="B150" s="138"/>
    </row>
    <row r="151" spans="2:2" s="134" customFormat="1">
      <c r="B151" s="138"/>
    </row>
    <row r="152" spans="2:2" s="134" customFormat="1">
      <c r="B152" s="138"/>
    </row>
    <row r="153" spans="2:2" s="134" customFormat="1">
      <c r="B153" s="138"/>
    </row>
    <row r="154" spans="2:2" s="134" customFormat="1">
      <c r="B154" s="138"/>
    </row>
    <row r="155" spans="2:2" s="134" customFormat="1">
      <c r="B155" s="138"/>
    </row>
    <row r="156" spans="2:2" s="134" customFormat="1">
      <c r="B156" s="138"/>
    </row>
    <row r="157" spans="2:2" s="134" customFormat="1">
      <c r="B157" s="138"/>
    </row>
    <row r="158" spans="2:2" s="134" customFormat="1">
      <c r="B158" s="138"/>
    </row>
    <row r="159" spans="2:2" s="134" customFormat="1">
      <c r="B159" s="138"/>
    </row>
    <row r="160" spans="2:2" s="134" customFormat="1">
      <c r="B160" s="138"/>
    </row>
    <row r="161" spans="2:2" s="134" customFormat="1">
      <c r="B161" s="138"/>
    </row>
    <row r="162" spans="2:2" s="134" customFormat="1">
      <c r="B162" s="138"/>
    </row>
    <row r="163" spans="2:2" s="134" customFormat="1">
      <c r="B163" s="138"/>
    </row>
    <row r="164" spans="2:2" s="134" customFormat="1">
      <c r="B164" s="138"/>
    </row>
    <row r="165" spans="2:2" s="134" customFormat="1">
      <c r="B165" s="138"/>
    </row>
    <row r="166" spans="2:2" s="134" customFormat="1">
      <c r="B166" s="138"/>
    </row>
    <row r="167" spans="2:2" s="134" customFormat="1">
      <c r="B167" s="138"/>
    </row>
    <row r="168" spans="2:2" s="134" customFormat="1">
      <c r="B168" s="138"/>
    </row>
    <row r="169" spans="2:2" s="134" customFormat="1">
      <c r="B169" s="138"/>
    </row>
    <row r="170" spans="2:2" s="134" customFormat="1">
      <c r="B170" s="138"/>
    </row>
    <row r="171" spans="2:2" s="134" customFormat="1">
      <c r="B171" s="138"/>
    </row>
    <row r="172" spans="2:2" s="134" customFormat="1">
      <c r="B172" s="138"/>
    </row>
    <row r="173" spans="2:2" s="134" customFormat="1">
      <c r="B173" s="138"/>
    </row>
    <row r="174" spans="2:2" s="134" customFormat="1">
      <c r="B174" s="138"/>
    </row>
    <row r="175" spans="2:2" s="134" customFormat="1">
      <c r="B175" s="138"/>
    </row>
    <row r="176" spans="2:2" s="134" customFormat="1">
      <c r="B176" s="138"/>
    </row>
    <row r="177" spans="2:2" s="134" customFormat="1">
      <c r="B177" s="138"/>
    </row>
    <row r="178" spans="2:2" s="134" customFormat="1">
      <c r="B178" s="138"/>
    </row>
    <row r="179" spans="2:2" s="134" customFormat="1">
      <c r="B179" s="138"/>
    </row>
    <row r="180" spans="2:2" s="134" customFormat="1">
      <c r="B180" s="138"/>
    </row>
    <row r="181" spans="2:2" s="134" customFormat="1">
      <c r="B181" s="138"/>
    </row>
    <row r="182" spans="2:2" s="134" customFormat="1">
      <c r="B182" s="138"/>
    </row>
    <row r="183" spans="2:2" s="134" customFormat="1">
      <c r="B183" s="138"/>
    </row>
    <row r="184" spans="2:2" s="134" customFormat="1">
      <c r="B184" s="138"/>
    </row>
    <row r="185" spans="2:2" s="134" customFormat="1">
      <c r="B185" s="138"/>
    </row>
    <row r="186" spans="2:2" s="134" customFormat="1">
      <c r="B186" s="138"/>
    </row>
    <row r="187" spans="2:2" s="134" customFormat="1">
      <c r="B187" s="138"/>
    </row>
    <row r="188" spans="2:2" s="134" customFormat="1">
      <c r="B188" s="138"/>
    </row>
    <row r="189" spans="2:2" s="134" customFormat="1">
      <c r="B189" s="138"/>
    </row>
    <row r="190" spans="2:2" s="134" customFormat="1">
      <c r="B190" s="138"/>
    </row>
    <row r="191" spans="2:2" s="134" customFormat="1">
      <c r="B191" s="138"/>
    </row>
    <row r="192" spans="2:2" s="134" customFormat="1">
      <c r="B192" s="138"/>
    </row>
    <row r="193" spans="2:2" s="134" customFormat="1">
      <c r="B193" s="138"/>
    </row>
    <row r="194" spans="2:2" s="134" customFormat="1">
      <c r="B194" s="138"/>
    </row>
    <row r="195" spans="2:2" s="134" customFormat="1">
      <c r="B195" s="138"/>
    </row>
    <row r="196" spans="2:2" s="134" customFormat="1">
      <c r="B196" s="138"/>
    </row>
    <row r="197" spans="2:2" s="134" customFormat="1">
      <c r="B197" s="138"/>
    </row>
    <row r="198" spans="2:2" s="134" customFormat="1">
      <c r="B198" s="138"/>
    </row>
    <row r="199" spans="2:2" s="134" customFormat="1">
      <c r="B199" s="138"/>
    </row>
    <row r="200" spans="2:2" s="134" customFormat="1">
      <c r="B200" s="138"/>
    </row>
    <row r="201" spans="2:2" s="134" customFormat="1">
      <c r="B201" s="138"/>
    </row>
    <row r="202" spans="2:2" s="134" customFormat="1">
      <c r="B202" s="138"/>
    </row>
    <row r="203" spans="2:2" s="134" customFormat="1">
      <c r="B203" s="138"/>
    </row>
    <row r="204" spans="2:2" s="134" customFormat="1">
      <c r="B204" s="138"/>
    </row>
    <row r="205" spans="2:2" s="134" customFormat="1">
      <c r="B205" s="138"/>
    </row>
    <row r="206" spans="2:2" s="134" customFormat="1">
      <c r="B206" s="138"/>
    </row>
    <row r="207" spans="2:2" s="134" customFormat="1">
      <c r="B207" s="138"/>
    </row>
    <row r="208" spans="2:2" s="134" customFormat="1">
      <c r="B208" s="138"/>
    </row>
    <row r="209" spans="2:2" s="134" customFormat="1">
      <c r="B209" s="138"/>
    </row>
    <row r="210" spans="2:2" s="134" customFormat="1">
      <c r="B210" s="138"/>
    </row>
    <row r="211" spans="2:2" s="134" customFormat="1">
      <c r="B211" s="138"/>
    </row>
    <row r="212" spans="2:2" s="134" customFormat="1">
      <c r="B212" s="138"/>
    </row>
    <row r="213" spans="2:2" s="134" customFormat="1">
      <c r="B213" s="138"/>
    </row>
    <row r="214" spans="2:2" s="134" customFormat="1">
      <c r="B214" s="138"/>
    </row>
    <row r="215" spans="2:2" s="134" customFormat="1">
      <c r="B215" s="138"/>
    </row>
    <row r="216" spans="2:2" s="134" customFormat="1">
      <c r="B216" s="138"/>
    </row>
    <row r="217" spans="2:2" s="134" customFormat="1">
      <c r="B217" s="138"/>
    </row>
    <row r="218" spans="2:2" s="134" customFormat="1">
      <c r="B218" s="138"/>
    </row>
    <row r="219" spans="2:2" s="134" customFormat="1">
      <c r="B219" s="138"/>
    </row>
    <row r="220" spans="2:2" s="134" customFormat="1">
      <c r="B220" s="138"/>
    </row>
    <row r="221" spans="2:2" s="134" customFormat="1">
      <c r="B221" s="138"/>
    </row>
    <row r="222" spans="2:2" s="134" customFormat="1">
      <c r="B222" s="138"/>
    </row>
    <row r="223" spans="2:2" s="134" customFormat="1">
      <c r="B223" s="138"/>
    </row>
    <row r="224" spans="2:2" s="134" customFormat="1">
      <c r="B224" s="138"/>
    </row>
    <row r="225" spans="2:2" s="134" customFormat="1">
      <c r="B225" s="138"/>
    </row>
    <row r="226" spans="2:2" s="134" customFormat="1">
      <c r="B226" s="138"/>
    </row>
    <row r="227" spans="2:2" s="134" customFormat="1">
      <c r="B227" s="138"/>
    </row>
    <row r="228" spans="2:2" s="134" customFormat="1">
      <c r="B228" s="138"/>
    </row>
    <row r="229" spans="2:2" s="134" customFormat="1">
      <c r="B229" s="138"/>
    </row>
    <row r="230" spans="2:2" s="134" customFormat="1">
      <c r="B230" s="138"/>
    </row>
    <row r="231" spans="2:2" s="134" customFormat="1">
      <c r="B231" s="138"/>
    </row>
    <row r="232" spans="2:2" s="134" customFormat="1">
      <c r="B232" s="138"/>
    </row>
    <row r="233" spans="2:2" s="134" customFormat="1">
      <c r="B233" s="138"/>
    </row>
    <row r="234" spans="2:2" s="134" customFormat="1">
      <c r="B234" s="138"/>
    </row>
    <row r="235" spans="2:2" s="134" customFormat="1">
      <c r="B235" s="138"/>
    </row>
    <row r="236" spans="2:2" s="134" customFormat="1">
      <c r="B236" s="138"/>
    </row>
    <row r="237" spans="2:2" s="134" customFormat="1">
      <c r="B237" s="138"/>
    </row>
    <row r="238" spans="2:2" s="134" customFormat="1">
      <c r="B238" s="138"/>
    </row>
    <row r="239" spans="2:2" s="134" customFormat="1">
      <c r="B239" s="138"/>
    </row>
    <row r="240" spans="2:2" s="134" customFormat="1">
      <c r="B240" s="138"/>
    </row>
    <row r="241" spans="2:2" s="134" customFormat="1">
      <c r="B241" s="138"/>
    </row>
    <row r="242" spans="2:2" s="134" customFormat="1">
      <c r="B242" s="138"/>
    </row>
    <row r="243" spans="2:2" s="134" customFormat="1">
      <c r="B243" s="138"/>
    </row>
    <row r="244" spans="2:2" s="134" customFormat="1">
      <c r="B244" s="138"/>
    </row>
    <row r="245" spans="2:2" s="134" customFormat="1">
      <c r="B245" s="138"/>
    </row>
    <row r="246" spans="2:2" s="134" customFormat="1">
      <c r="B246" s="138"/>
    </row>
    <row r="247" spans="2:2" s="134" customFormat="1">
      <c r="B247" s="138"/>
    </row>
    <row r="248" spans="2:2" s="134" customFormat="1">
      <c r="B248" s="138"/>
    </row>
    <row r="249" spans="2:2" s="134" customFormat="1">
      <c r="B249" s="138"/>
    </row>
    <row r="250" spans="2:2" s="134" customFormat="1">
      <c r="B250" s="138"/>
    </row>
    <row r="251" spans="2:2" s="134" customFormat="1">
      <c r="B251" s="138"/>
    </row>
    <row r="252" spans="2:2" s="134" customFormat="1">
      <c r="B252" s="138"/>
    </row>
    <row r="253" spans="2:2" s="134" customFormat="1">
      <c r="B253" s="138"/>
    </row>
    <row r="254" spans="2:2" s="134" customFormat="1">
      <c r="B254" s="138"/>
    </row>
    <row r="255" spans="2:2" s="134" customFormat="1">
      <c r="B255" s="138"/>
    </row>
    <row r="256" spans="2:2" s="134" customFormat="1">
      <c r="B256" s="138"/>
    </row>
    <row r="257" spans="2:2" s="134" customFormat="1">
      <c r="B257" s="138"/>
    </row>
    <row r="258" spans="2:2" s="134" customFormat="1">
      <c r="B258" s="138"/>
    </row>
    <row r="259" spans="2:2" s="134" customFormat="1">
      <c r="B259" s="138"/>
    </row>
    <row r="260" spans="2:2" s="134" customFormat="1">
      <c r="B260" s="138"/>
    </row>
    <row r="261" spans="2:2" s="134" customFormat="1">
      <c r="B261" s="138"/>
    </row>
    <row r="262" spans="2:2" s="134" customFormat="1">
      <c r="B262" s="138"/>
    </row>
    <row r="263" spans="2:2" s="134" customFormat="1">
      <c r="B263" s="138"/>
    </row>
    <row r="264" spans="2:2" s="134" customFormat="1">
      <c r="B264" s="138"/>
    </row>
    <row r="265" spans="2:2" s="134" customFormat="1">
      <c r="B265" s="138"/>
    </row>
    <row r="266" spans="2:2" s="134" customFormat="1">
      <c r="B266" s="138"/>
    </row>
    <row r="267" spans="2:2" s="134" customFormat="1">
      <c r="B267" s="138"/>
    </row>
    <row r="268" spans="2:2" s="134" customFormat="1">
      <c r="B268" s="138"/>
    </row>
    <row r="269" spans="2:2" s="134" customFormat="1">
      <c r="B269" s="138"/>
    </row>
    <row r="270" spans="2:2" s="134" customFormat="1">
      <c r="B270" s="138"/>
    </row>
    <row r="271" spans="2:2" s="134" customFormat="1">
      <c r="B271" s="138"/>
    </row>
    <row r="272" spans="2:2" s="134" customFormat="1">
      <c r="B272" s="138"/>
    </row>
    <row r="273" spans="2:2" s="134" customFormat="1">
      <c r="B273" s="138"/>
    </row>
    <row r="274" spans="2:2" s="134" customFormat="1">
      <c r="B274" s="138"/>
    </row>
    <row r="275" spans="2:2" s="134" customFormat="1">
      <c r="B275" s="138"/>
    </row>
    <row r="276" spans="2:2" s="134" customFormat="1">
      <c r="B276" s="138"/>
    </row>
    <row r="277" spans="2:2" s="134" customFormat="1">
      <c r="B277" s="138"/>
    </row>
    <row r="278" spans="2:2" s="134" customFormat="1">
      <c r="B278" s="138"/>
    </row>
    <row r="279" spans="2:2" s="134" customFormat="1">
      <c r="B279" s="138"/>
    </row>
    <row r="280" spans="2:2" s="134" customFormat="1">
      <c r="B280" s="138"/>
    </row>
    <row r="281" spans="2:2" s="134" customFormat="1">
      <c r="B281" s="138"/>
    </row>
    <row r="282" spans="2:2" s="134" customFormat="1">
      <c r="B282" s="138"/>
    </row>
    <row r="283" spans="2:2" s="134" customFormat="1">
      <c r="B283" s="138"/>
    </row>
    <row r="284" spans="2:2" s="134" customFormat="1">
      <c r="B284" s="138"/>
    </row>
    <row r="285" spans="2:2" s="134" customFormat="1">
      <c r="B285" s="138"/>
    </row>
    <row r="286" spans="2:2" s="134" customFormat="1">
      <c r="B286" s="138"/>
    </row>
    <row r="287" spans="2:2" s="134" customFormat="1">
      <c r="B287" s="138"/>
    </row>
    <row r="288" spans="2:2" s="134" customFormat="1">
      <c r="B288" s="138"/>
    </row>
    <row r="289" spans="2:2" s="134" customFormat="1">
      <c r="B289" s="138"/>
    </row>
    <row r="290" spans="2:2" s="134" customFormat="1">
      <c r="B290" s="138"/>
    </row>
    <row r="291" spans="2:2" s="134" customFormat="1">
      <c r="B291" s="138"/>
    </row>
    <row r="292" spans="2:2" s="134" customFormat="1">
      <c r="B292" s="138"/>
    </row>
    <row r="293" spans="2:2" s="134" customFormat="1">
      <c r="B293" s="138"/>
    </row>
    <row r="294" spans="2:2" s="134" customFormat="1">
      <c r="B294" s="138"/>
    </row>
    <row r="295" spans="2:2" s="134" customFormat="1">
      <c r="B295" s="138"/>
    </row>
    <row r="296" spans="2:2" s="134" customFormat="1">
      <c r="B296" s="138"/>
    </row>
    <row r="297" spans="2:2" s="134" customFormat="1">
      <c r="B297" s="138"/>
    </row>
    <row r="298" spans="2:2" s="134" customFormat="1">
      <c r="B298" s="138"/>
    </row>
    <row r="299" spans="2:2" s="134" customFormat="1">
      <c r="B299" s="138"/>
    </row>
    <row r="300" spans="2:2" s="134" customFormat="1">
      <c r="B300" s="138"/>
    </row>
    <row r="301" spans="2:2" s="134" customFormat="1">
      <c r="B301" s="138"/>
    </row>
    <row r="302" spans="2:2" s="134" customFormat="1">
      <c r="B302" s="138"/>
    </row>
    <row r="303" spans="2:2" s="134" customFormat="1">
      <c r="B303" s="138"/>
    </row>
    <row r="304" spans="2:2" s="134" customFormat="1">
      <c r="B304" s="138"/>
    </row>
    <row r="305" spans="2:2" s="134" customFormat="1">
      <c r="B305" s="138"/>
    </row>
    <row r="306" spans="2:2" s="134" customFormat="1">
      <c r="B306" s="138"/>
    </row>
    <row r="307" spans="2:2" s="134" customFormat="1">
      <c r="B307" s="138"/>
    </row>
    <row r="308" spans="2:2" s="134" customFormat="1">
      <c r="B308" s="138"/>
    </row>
    <row r="309" spans="2:2" s="134" customFormat="1">
      <c r="B309" s="138"/>
    </row>
    <row r="310" spans="2:2" s="134" customFormat="1">
      <c r="B310" s="138"/>
    </row>
    <row r="311" spans="2:2" s="134" customFormat="1">
      <c r="B311" s="138"/>
    </row>
    <row r="312" spans="2:2" s="134" customFormat="1">
      <c r="B312" s="138"/>
    </row>
    <row r="313" spans="2:2" s="134" customFormat="1">
      <c r="B313" s="138"/>
    </row>
    <row r="314" spans="2:2" s="134" customFormat="1">
      <c r="B314" s="138"/>
    </row>
    <row r="315" spans="2:2" s="134" customFormat="1">
      <c r="B315" s="138"/>
    </row>
    <row r="316" spans="2:2" s="134" customFormat="1">
      <c r="B316" s="138"/>
    </row>
    <row r="317" spans="2:2" s="134" customFormat="1">
      <c r="B317" s="138"/>
    </row>
    <row r="318" spans="2:2" s="134" customFormat="1">
      <c r="B318" s="138"/>
    </row>
    <row r="319" spans="2:2" s="134" customFormat="1">
      <c r="B319" s="138"/>
    </row>
    <row r="320" spans="2:2" s="134" customFormat="1">
      <c r="B320" s="138"/>
    </row>
    <row r="321" spans="2:2" s="134" customFormat="1">
      <c r="B321" s="138"/>
    </row>
    <row r="322" spans="2:2" s="134" customFormat="1">
      <c r="B322" s="138"/>
    </row>
    <row r="323" spans="2:2" s="134" customFormat="1">
      <c r="B323" s="138"/>
    </row>
    <row r="324" spans="2:2" s="134" customFormat="1">
      <c r="B324" s="138"/>
    </row>
    <row r="325" spans="2:2" s="134" customFormat="1">
      <c r="B325" s="138"/>
    </row>
    <row r="326" spans="2:2" s="134" customFormat="1">
      <c r="B326" s="138"/>
    </row>
    <row r="327" spans="2:2" s="134" customFormat="1">
      <c r="B327" s="138"/>
    </row>
    <row r="328" spans="2:2" s="134" customFormat="1">
      <c r="B328" s="138"/>
    </row>
    <row r="329" spans="2:2" s="134" customFormat="1">
      <c r="B329" s="138"/>
    </row>
    <row r="330" spans="2:2" s="134" customFormat="1">
      <c r="B330" s="138"/>
    </row>
    <row r="331" spans="2:2" s="134" customFormat="1">
      <c r="B331" s="138"/>
    </row>
    <row r="332" spans="2:2" s="134" customFormat="1">
      <c r="B332" s="138"/>
    </row>
    <row r="333" spans="2:2" s="134" customFormat="1">
      <c r="B333" s="138"/>
    </row>
    <row r="334" spans="2:2" s="134" customFormat="1">
      <c r="B334" s="138"/>
    </row>
    <row r="335" spans="2:2" s="134" customFormat="1">
      <c r="B335" s="138"/>
    </row>
    <row r="336" spans="2:2" s="134" customFormat="1">
      <c r="B336" s="138"/>
    </row>
    <row r="337" spans="2:2" s="134" customFormat="1">
      <c r="B337" s="138"/>
    </row>
    <row r="338" spans="2:2" s="134" customFormat="1">
      <c r="B338" s="138"/>
    </row>
    <row r="339" spans="2:2" s="134" customFormat="1">
      <c r="B339" s="138"/>
    </row>
    <row r="340" spans="2:2" s="134" customFormat="1">
      <c r="B340" s="138"/>
    </row>
    <row r="341" spans="2:2" s="134" customFormat="1">
      <c r="B341" s="138"/>
    </row>
    <row r="342" spans="2:2" s="134" customFormat="1">
      <c r="B342" s="138"/>
    </row>
    <row r="343" spans="2:2" s="134" customFormat="1">
      <c r="B343" s="138"/>
    </row>
    <row r="344" spans="2:2" s="134" customFormat="1">
      <c r="B344" s="138"/>
    </row>
    <row r="345" spans="2:2" s="134" customFormat="1">
      <c r="B345" s="138"/>
    </row>
    <row r="346" spans="2:2" s="134" customFormat="1">
      <c r="B346" s="138"/>
    </row>
    <row r="347" spans="2:2" s="134" customFormat="1">
      <c r="B347" s="138"/>
    </row>
    <row r="348" spans="2:2" s="134" customFormat="1">
      <c r="B348" s="138"/>
    </row>
    <row r="349" spans="2:2" s="134" customFormat="1">
      <c r="B349" s="138"/>
    </row>
    <row r="350" spans="2:2" s="134" customFormat="1">
      <c r="B350" s="138"/>
    </row>
    <row r="351" spans="2:2" s="134" customFormat="1">
      <c r="B351" s="138"/>
    </row>
    <row r="352" spans="2:2" s="134" customFormat="1">
      <c r="B352" s="138"/>
    </row>
    <row r="353" spans="2:2" s="134" customFormat="1">
      <c r="B353" s="138"/>
    </row>
    <row r="354" spans="2:2" s="134" customFormat="1">
      <c r="B354" s="138"/>
    </row>
    <row r="355" spans="2:2" s="134" customFormat="1">
      <c r="B355" s="138"/>
    </row>
    <row r="356" spans="2:2" s="134" customFormat="1">
      <c r="B356" s="138"/>
    </row>
    <row r="357" spans="2:2" s="134" customFormat="1">
      <c r="B357" s="138"/>
    </row>
    <row r="358" spans="2:2" s="134" customFormat="1">
      <c r="B358" s="138"/>
    </row>
    <row r="359" spans="2:2" s="134" customFormat="1">
      <c r="B359" s="138"/>
    </row>
    <row r="360" spans="2:2" s="134" customFormat="1">
      <c r="B360" s="138"/>
    </row>
    <row r="361" spans="2:2" s="134" customFormat="1">
      <c r="B361" s="138"/>
    </row>
    <row r="362" spans="2:2" s="134" customFormat="1">
      <c r="B362" s="138"/>
    </row>
    <row r="363" spans="2:2" s="134" customFormat="1">
      <c r="B363" s="138"/>
    </row>
    <row r="364" spans="2:2" s="134" customFormat="1">
      <c r="B364" s="138"/>
    </row>
    <row r="365" spans="2:2" s="134" customFormat="1">
      <c r="B365" s="138"/>
    </row>
    <row r="366" spans="2:2" s="134" customFormat="1">
      <c r="B366" s="138"/>
    </row>
    <row r="367" spans="2:2" s="134" customFormat="1">
      <c r="B367" s="138"/>
    </row>
    <row r="368" spans="2:2" s="134" customFormat="1">
      <c r="B368" s="138"/>
    </row>
    <row r="369" spans="2:2" s="134" customFormat="1">
      <c r="B369" s="138"/>
    </row>
    <row r="370" spans="2:2" s="134" customFormat="1">
      <c r="B370" s="138"/>
    </row>
    <row r="371" spans="2:2" s="134" customFormat="1">
      <c r="B371" s="138"/>
    </row>
    <row r="372" spans="2:2" s="134" customFormat="1">
      <c r="B372" s="138"/>
    </row>
    <row r="373" spans="2:2" s="134" customFormat="1">
      <c r="B373" s="138"/>
    </row>
    <row r="374" spans="2:2" s="134" customFormat="1">
      <c r="B374" s="138"/>
    </row>
    <row r="375" spans="2:2" s="134" customFormat="1">
      <c r="B375" s="138"/>
    </row>
    <row r="376" spans="2:2" s="134" customFormat="1">
      <c r="B376" s="138"/>
    </row>
    <row r="377" spans="2:2" s="134" customFormat="1">
      <c r="B377" s="138"/>
    </row>
    <row r="378" spans="2:2" s="134" customFormat="1">
      <c r="B378" s="138"/>
    </row>
    <row r="379" spans="2:2" s="134" customFormat="1">
      <c r="B379" s="138"/>
    </row>
    <row r="380" spans="2:2" s="134" customFormat="1">
      <c r="B380" s="138"/>
    </row>
    <row r="381" spans="2:2" s="134" customFormat="1">
      <c r="B381" s="138"/>
    </row>
    <row r="382" spans="2:2" s="134" customFormat="1">
      <c r="B382" s="138"/>
    </row>
    <row r="383" spans="2:2" s="134" customFormat="1">
      <c r="B383" s="138"/>
    </row>
    <row r="384" spans="2:2" s="134" customFormat="1">
      <c r="B384" s="138"/>
    </row>
    <row r="385" spans="2:2" s="134" customFormat="1">
      <c r="B385" s="138"/>
    </row>
    <row r="386" spans="2:2" s="134" customFormat="1">
      <c r="B386" s="138"/>
    </row>
    <row r="387" spans="2:2" s="134" customFormat="1">
      <c r="B387" s="138"/>
    </row>
    <row r="388" spans="2:2" s="134" customFormat="1">
      <c r="B388" s="138"/>
    </row>
    <row r="389" spans="2:2" s="134" customFormat="1">
      <c r="B389" s="138"/>
    </row>
    <row r="390" spans="2:2" s="134" customFormat="1">
      <c r="B390" s="138"/>
    </row>
    <row r="391" spans="2:2" s="134" customFormat="1">
      <c r="B391" s="138"/>
    </row>
    <row r="392" spans="2:2" s="134" customFormat="1">
      <c r="B392" s="138"/>
    </row>
    <row r="393" spans="2:2" s="134" customFormat="1">
      <c r="B393" s="138"/>
    </row>
    <row r="394" spans="2:2" s="134" customFormat="1">
      <c r="B394" s="138"/>
    </row>
    <row r="395" spans="2:2" s="134" customFormat="1">
      <c r="B395" s="138"/>
    </row>
    <row r="396" spans="2:2" s="134" customFormat="1">
      <c r="B396" s="138"/>
    </row>
    <row r="397" spans="2:2" s="134" customFormat="1">
      <c r="B397" s="138"/>
    </row>
    <row r="398" spans="2:2" s="134" customFormat="1">
      <c r="B398" s="138"/>
    </row>
    <row r="399" spans="2:2" s="134" customFormat="1">
      <c r="B399" s="138"/>
    </row>
    <row r="400" spans="2:2" s="134" customFormat="1">
      <c r="B400" s="138"/>
    </row>
    <row r="401" spans="2:2" s="134" customFormat="1">
      <c r="B401" s="138"/>
    </row>
    <row r="402" spans="2:2" s="134" customFormat="1">
      <c r="B402" s="138"/>
    </row>
    <row r="403" spans="2:2" s="134" customFormat="1">
      <c r="B403" s="138"/>
    </row>
    <row r="404" spans="2:2" s="134" customFormat="1">
      <c r="B404" s="138"/>
    </row>
    <row r="405" spans="2:2" s="134" customFormat="1">
      <c r="B405" s="138"/>
    </row>
    <row r="406" spans="2:2" s="134" customFormat="1">
      <c r="B406" s="138"/>
    </row>
    <row r="407" spans="2:2" s="134" customFormat="1">
      <c r="B407" s="138"/>
    </row>
    <row r="408" spans="2:2" s="134" customFormat="1">
      <c r="B408" s="138"/>
    </row>
    <row r="409" spans="2:2" s="134" customFormat="1">
      <c r="B409" s="138"/>
    </row>
    <row r="410" spans="2:2" s="134" customFormat="1">
      <c r="B410" s="138"/>
    </row>
    <row r="411" spans="2:2" s="134" customFormat="1">
      <c r="B411" s="138"/>
    </row>
    <row r="412" spans="2:2" s="134" customFormat="1">
      <c r="B412" s="138"/>
    </row>
    <row r="413" spans="2:2" s="134" customFormat="1">
      <c r="B413" s="138"/>
    </row>
    <row r="414" spans="2:2" s="134" customFormat="1">
      <c r="B414" s="138"/>
    </row>
    <row r="415" spans="2:2" s="134" customFormat="1">
      <c r="B415" s="138"/>
    </row>
    <row r="416" spans="2:2" s="134" customFormat="1">
      <c r="B416" s="138"/>
    </row>
    <row r="417" spans="2:2" s="134" customFormat="1">
      <c r="B417" s="138"/>
    </row>
    <row r="418" spans="2:2" s="134" customFormat="1">
      <c r="B418" s="138"/>
    </row>
    <row r="419" spans="2:2" s="134" customFormat="1">
      <c r="B419" s="138"/>
    </row>
    <row r="420" spans="2:2" s="134" customFormat="1">
      <c r="B420" s="138"/>
    </row>
    <row r="421" spans="2:2" s="134" customFormat="1">
      <c r="B421" s="138"/>
    </row>
    <row r="422" spans="2:2" s="134" customFormat="1">
      <c r="B422" s="138"/>
    </row>
    <row r="423" spans="2:2" s="134" customFormat="1">
      <c r="B423" s="138"/>
    </row>
    <row r="424" spans="2:2" s="134" customFormat="1">
      <c r="B424" s="138"/>
    </row>
    <row r="425" spans="2:2" s="134" customFormat="1">
      <c r="B425" s="138"/>
    </row>
    <row r="426" spans="2:2" s="134" customFormat="1">
      <c r="B426" s="138"/>
    </row>
    <row r="427" spans="2:2" s="134" customFormat="1">
      <c r="B427" s="138"/>
    </row>
    <row r="428" spans="2:2" s="134" customFormat="1">
      <c r="B428" s="138"/>
    </row>
    <row r="429" spans="2:2" s="134" customFormat="1">
      <c r="B429" s="138"/>
    </row>
    <row r="430" spans="2:2" s="134" customFormat="1">
      <c r="B430" s="138"/>
    </row>
    <row r="431" spans="2:2" s="134" customFormat="1">
      <c r="B431" s="138"/>
    </row>
    <row r="432" spans="2:2" s="134" customFormat="1">
      <c r="B432" s="138"/>
    </row>
    <row r="433" spans="2:2" s="134" customFormat="1">
      <c r="B433" s="138"/>
    </row>
    <row r="434" spans="2:2" s="134" customFormat="1">
      <c r="B434" s="138"/>
    </row>
    <row r="435" spans="2:2" s="134" customFormat="1">
      <c r="B435" s="138"/>
    </row>
    <row r="436" spans="2:2" s="134" customFormat="1">
      <c r="B436" s="138"/>
    </row>
    <row r="437" spans="2:2" s="134" customFormat="1">
      <c r="B437" s="138"/>
    </row>
    <row r="438" spans="2:2" s="134" customFormat="1">
      <c r="B438" s="138"/>
    </row>
    <row r="439" spans="2:2" s="134" customFormat="1">
      <c r="B439" s="138"/>
    </row>
    <row r="440" spans="2:2" s="134" customFormat="1">
      <c r="B440" s="138"/>
    </row>
    <row r="441" spans="2:2" s="134" customFormat="1">
      <c r="B441" s="138"/>
    </row>
    <row r="442" spans="2:2" s="134" customFormat="1">
      <c r="B442" s="138"/>
    </row>
    <row r="443" spans="2:2" s="134" customFormat="1">
      <c r="B443" s="138"/>
    </row>
    <row r="444" spans="2:2" s="134" customFormat="1">
      <c r="B444" s="138"/>
    </row>
    <row r="445" spans="2:2" s="134" customFormat="1">
      <c r="B445" s="138"/>
    </row>
    <row r="446" spans="2:2" s="134" customFormat="1">
      <c r="B446" s="138"/>
    </row>
    <row r="447" spans="2:2" s="134" customFormat="1">
      <c r="B447" s="138"/>
    </row>
    <row r="448" spans="2:2" s="134" customFormat="1">
      <c r="B448" s="138"/>
    </row>
    <row r="449" spans="2:6" s="134" customFormat="1">
      <c r="B449" s="138"/>
    </row>
    <row r="450" spans="2:6" s="134" customFormat="1">
      <c r="B450" s="138"/>
    </row>
    <row r="451" spans="2:6" s="134" customFormat="1">
      <c r="B451" s="138"/>
    </row>
    <row r="452" spans="2:6" s="134" customFormat="1">
      <c r="B452" s="138"/>
    </row>
    <row r="453" spans="2:6" s="134" customFormat="1">
      <c r="B453" s="138"/>
    </row>
    <row r="454" spans="2:6" s="134" customFormat="1">
      <c r="B454" s="138"/>
    </row>
    <row r="455" spans="2:6" s="134" customFormat="1">
      <c r="B455" s="138"/>
    </row>
    <row r="456" spans="2:6" s="134" customFormat="1">
      <c r="B456" s="138"/>
    </row>
    <row r="457" spans="2:6" s="134" customFormat="1">
      <c r="B457" s="138"/>
    </row>
    <row r="458" spans="2:6">
      <c r="C458" s="1"/>
      <c r="D458" s="1"/>
      <c r="E458" s="1"/>
      <c r="F458" s="1"/>
    </row>
    <row r="459" spans="2:6">
      <c r="C459" s="1"/>
      <c r="D459" s="1"/>
      <c r="E459" s="1"/>
      <c r="F459" s="1"/>
    </row>
    <row r="460" spans="2:6">
      <c r="C460" s="1"/>
      <c r="D460" s="1"/>
      <c r="E460" s="1"/>
      <c r="F460" s="1"/>
    </row>
    <row r="461" spans="2:6">
      <c r="C461" s="1"/>
      <c r="D461" s="1"/>
      <c r="E461" s="1"/>
      <c r="F461" s="1"/>
    </row>
    <row r="462" spans="2:6">
      <c r="C462" s="1"/>
      <c r="D462" s="1"/>
      <c r="E462" s="1"/>
      <c r="F462" s="1"/>
    </row>
    <row r="463" spans="2:6">
      <c r="C463" s="1"/>
      <c r="D463" s="1"/>
      <c r="E463" s="1"/>
      <c r="F463" s="1"/>
    </row>
    <row r="464" spans="2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02:K102"/>
  </mergeCells>
  <phoneticPr fontId="5" type="noConversion"/>
  <conditionalFormatting sqref="B12:B94">
    <cfRule type="cellIs" dxfId="12" priority="2" operator="equal">
      <formula>"NR3"</formula>
    </cfRule>
  </conditionalFormatting>
  <conditionalFormatting sqref="B12:B94">
    <cfRule type="containsText" dxfId="1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$AM$7:$AM$24</formula1>
    </dataValidation>
    <dataValidation allowBlank="1" showInputMessage="1" showErrorMessage="1" sqref="H2 B34 Q9 B36 B100 B102"/>
    <dataValidation type="list" allowBlank="1" showInputMessage="1" showErrorMessage="1" sqref="I12:I35 I103:I828 I37:I101">
      <formula1>$AO$7:$AO$10</formula1>
    </dataValidation>
    <dataValidation type="list" allowBlank="1" showInputMessage="1" showErrorMessage="1" sqref="E12:E35 E103:E822 E37:E101">
      <formula1>$AK$7:$AK$24</formula1>
    </dataValidation>
    <dataValidation type="list" allowBlank="1" showInputMessage="1" showErrorMessage="1" sqref="L12:L828">
      <formula1>$AP$7:$AP$20</formula1>
    </dataValidation>
    <dataValidation type="list" allowBlank="1" showInputMessage="1" showErrorMessage="1" sqref="G12:G35 G103:G555 G37:G101">
      <formula1>$AM$7:$AM$29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96" workbookViewId="0">
      <selection activeCell="A113" sqref="A12:XFD113"/>
    </sheetView>
  </sheetViews>
  <sheetFormatPr defaultColWidth="9.140625" defaultRowHeight="18"/>
  <cols>
    <col min="1" max="1" width="6.28515625" style="1" customWidth="1"/>
    <col min="2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3.855468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177</v>
      </c>
      <c r="C1" s="77" t="s" vm="1">
        <v>246</v>
      </c>
    </row>
    <row r="2" spans="2:62">
      <c r="B2" s="56" t="s">
        <v>176</v>
      </c>
      <c r="C2" s="77" t="s">
        <v>247</v>
      </c>
    </row>
    <row r="3" spans="2:62">
      <c r="B3" s="56" t="s">
        <v>178</v>
      </c>
      <c r="C3" s="77" t="s">
        <v>248</v>
      </c>
    </row>
    <row r="4" spans="2:62">
      <c r="B4" s="56" t="s">
        <v>179</v>
      </c>
      <c r="C4" s="77">
        <v>12145</v>
      </c>
    </row>
    <row r="6" spans="2:62" ht="26.25" customHeight="1">
      <c r="B6" s="189" t="s">
        <v>207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  <c r="BJ6" s="3"/>
    </row>
    <row r="7" spans="2:62" ht="26.25" customHeight="1">
      <c r="B7" s="189" t="s">
        <v>87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1"/>
      <c r="BF7" s="3"/>
      <c r="BJ7" s="3"/>
    </row>
    <row r="8" spans="2:62" s="3" customFormat="1" ht="78.75">
      <c r="B8" s="22" t="s">
        <v>113</v>
      </c>
      <c r="C8" s="30" t="s">
        <v>41</v>
      </c>
      <c r="D8" s="30" t="s">
        <v>117</v>
      </c>
      <c r="E8" s="30" t="s">
        <v>223</v>
      </c>
      <c r="F8" s="30" t="s">
        <v>115</v>
      </c>
      <c r="G8" s="30" t="s">
        <v>59</v>
      </c>
      <c r="H8" s="30" t="s">
        <v>99</v>
      </c>
      <c r="I8" s="13" t="s">
        <v>230</v>
      </c>
      <c r="J8" s="13" t="s">
        <v>229</v>
      </c>
      <c r="K8" s="30" t="s">
        <v>244</v>
      </c>
      <c r="L8" s="13" t="s">
        <v>56</v>
      </c>
      <c r="M8" s="13" t="s">
        <v>53</v>
      </c>
      <c r="N8" s="13" t="s">
        <v>180</v>
      </c>
      <c r="O8" s="14" t="s">
        <v>182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237</v>
      </c>
      <c r="J9" s="16"/>
      <c r="K9" s="16" t="s">
        <v>233</v>
      </c>
      <c r="L9" s="16" t="s">
        <v>233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4" customFormat="1" ht="18" customHeight="1">
      <c r="B11" s="78" t="s">
        <v>29</v>
      </c>
      <c r="C11" s="79"/>
      <c r="D11" s="79"/>
      <c r="E11" s="79"/>
      <c r="F11" s="79"/>
      <c r="G11" s="79"/>
      <c r="H11" s="79"/>
      <c r="I11" s="87"/>
      <c r="J11" s="89"/>
      <c r="K11" s="87">
        <v>26.473029999999991</v>
      </c>
      <c r="L11" s="87">
        <v>26301.941189999994</v>
      </c>
      <c r="M11" s="79"/>
      <c r="N11" s="88">
        <f>L11/$L$11</f>
        <v>1</v>
      </c>
      <c r="O11" s="88">
        <f>L11/'סכום נכסי הקרן'!$C$42</f>
        <v>5.6277299271966202E-2</v>
      </c>
      <c r="BF11" s="1"/>
      <c r="BG11" s="3"/>
      <c r="BH11" s="1"/>
      <c r="BJ11" s="1"/>
    </row>
    <row r="12" spans="2:62" s="134" customFormat="1" ht="20.25">
      <c r="B12" s="80" t="s">
        <v>227</v>
      </c>
      <c r="C12" s="81"/>
      <c r="D12" s="81"/>
      <c r="E12" s="81"/>
      <c r="F12" s="81"/>
      <c r="G12" s="81"/>
      <c r="H12" s="81"/>
      <c r="I12" s="90"/>
      <c r="J12" s="92"/>
      <c r="K12" s="90">
        <v>25.932829999999996</v>
      </c>
      <c r="L12" s="90">
        <v>25674.474619999994</v>
      </c>
      <c r="M12" s="81"/>
      <c r="N12" s="91">
        <f t="shared" ref="N12:N41" si="0">L12/$L$11</f>
        <v>0.97614371633381325</v>
      </c>
      <c r="O12" s="91">
        <f>L12/'סכום נכסי הקרן'!$C$42</f>
        <v>5.4934732056567293E-2</v>
      </c>
      <c r="BG12" s="135"/>
    </row>
    <row r="13" spans="2:62" s="134" customFormat="1">
      <c r="B13" s="101" t="s">
        <v>516</v>
      </c>
      <c r="C13" s="81"/>
      <c r="D13" s="81"/>
      <c r="E13" s="81"/>
      <c r="F13" s="81"/>
      <c r="G13" s="81"/>
      <c r="H13" s="81"/>
      <c r="I13" s="90"/>
      <c r="J13" s="92"/>
      <c r="K13" s="90">
        <v>19.278709999999997</v>
      </c>
      <c r="L13" s="90">
        <f>SUM(L14:L41)</f>
        <v>19604.703649999992</v>
      </c>
      <c r="M13" s="81"/>
      <c r="N13" s="91">
        <f t="shared" si="0"/>
        <v>0.74537097883306447</v>
      </c>
      <c r="O13" s="91">
        <f>L13/'סכום נכסי הקרן'!$C$42</f>
        <v>4.1947465644426751E-2</v>
      </c>
    </row>
    <row r="14" spans="2:62" s="134" customFormat="1">
      <c r="B14" s="86" t="s">
        <v>517</v>
      </c>
      <c r="C14" s="83" t="s">
        <v>518</v>
      </c>
      <c r="D14" s="96" t="s">
        <v>118</v>
      </c>
      <c r="E14" s="96" t="s">
        <v>302</v>
      </c>
      <c r="F14" s="83" t="s">
        <v>519</v>
      </c>
      <c r="G14" s="96" t="s">
        <v>188</v>
      </c>
      <c r="H14" s="96" t="s">
        <v>162</v>
      </c>
      <c r="I14" s="93">
        <v>2743.9999999999995</v>
      </c>
      <c r="J14" s="95">
        <v>19130</v>
      </c>
      <c r="K14" s="83"/>
      <c r="L14" s="93">
        <v>524.92719999999986</v>
      </c>
      <c r="M14" s="94">
        <v>5.4194536661399283E-5</v>
      </c>
      <c r="N14" s="94">
        <f t="shared" si="0"/>
        <v>1.9957736054842117E-2</v>
      </c>
      <c r="O14" s="94">
        <f>L14/'סכום נכסי הקרן'!$C$42</f>
        <v>1.1231674847492598E-3</v>
      </c>
    </row>
    <row r="15" spans="2:62" s="134" customFormat="1">
      <c r="B15" s="86" t="s">
        <v>520</v>
      </c>
      <c r="C15" s="83" t="s">
        <v>521</v>
      </c>
      <c r="D15" s="96" t="s">
        <v>118</v>
      </c>
      <c r="E15" s="96" t="s">
        <v>302</v>
      </c>
      <c r="F15" s="83" t="s">
        <v>337</v>
      </c>
      <c r="G15" s="96" t="s">
        <v>332</v>
      </c>
      <c r="H15" s="96" t="s">
        <v>162</v>
      </c>
      <c r="I15" s="93">
        <v>2768.9999999999995</v>
      </c>
      <c r="J15" s="95">
        <v>4440</v>
      </c>
      <c r="K15" s="83"/>
      <c r="L15" s="93">
        <v>122.94359999999998</v>
      </c>
      <c r="M15" s="94">
        <v>2.105873333202017E-5</v>
      </c>
      <c r="N15" s="94">
        <f t="shared" si="0"/>
        <v>4.6743165879613163E-3</v>
      </c>
      <c r="O15" s="94">
        <f>L15/'סכום נכסי הקרן'!$C$42</f>
        <v>2.6305791351261492E-4</v>
      </c>
    </row>
    <row r="16" spans="2:62" s="134" customFormat="1" ht="20.25">
      <c r="B16" s="86" t="s">
        <v>522</v>
      </c>
      <c r="C16" s="83" t="s">
        <v>523</v>
      </c>
      <c r="D16" s="96" t="s">
        <v>118</v>
      </c>
      <c r="E16" s="96" t="s">
        <v>302</v>
      </c>
      <c r="F16" s="83" t="s">
        <v>524</v>
      </c>
      <c r="G16" s="96" t="s">
        <v>525</v>
      </c>
      <c r="H16" s="96" t="s">
        <v>162</v>
      </c>
      <c r="I16" s="93">
        <v>1504.9999999999998</v>
      </c>
      <c r="J16" s="95">
        <v>46120</v>
      </c>
      <c r="K16" s="83"/>
      <c r="L16" s="93">
        <v>694.10599999999988</v>
      </c>
      <c r="M16" s="94">
        <v>3.5202058176628811E-5</v>
      </c>
      <c r="N16" s="94">
        <f t="shared" si="0"/>
        <v>2.638991529126752E-2</v>
      </c>
      <c r="O16" s="94">
        <f>L16/'סכום נכסי הקרן'!$C$42</f>
        <v>1.4851531606084993E-3</v>
      </c>
      <c r="BF16" s="135"/>
    </row>
    <row r="17" spans="2:15" s="134" customFormat="1">
      <c r="B17" s="86" t="s">
        <v>526</v>
      </c>
      <c r="C17" s="83" t="s">
        <v>527</v>
      </c>
      <c r="D17" s="96" t="s">
        <v>118</v>
      </c>
      <c r="E17" s="96" t="s">
        <v>302</v>
      </c>
      <c r="F17" s="83" t="s">
        <v>342</v>
      </c>
      <c r="G17" s="96" t="s">
        <v>332</v>
      </c>
      <c r="H17" s="96" t="s">
        <v>162</v>
      </c>
      <c r="I17" s="93">
        <v>7740.9999999999991</v>
      </c>
      <c r="J17" s="95">
        <v>1920</v>
      </c>
      <c r="K17" s="83"/>
      <c r="L17" s="93">
        <v>148.62719999999999</v>
      </c>
      <c r="M17" s="94">
        <v>2.2323137195480799E-5</v>
      </c>
      <c r="N17" s="94">
        <f t="shared" si="0"/>
        <v>5.6508072513107169E-3</v>
      </c>
      <c r="O17" s="94">
        <f>L17/'סכום נכסי הקרן'!$C$42</f>
        <v>3.1801217081020989E-4</v>
      </c>
    </row>
    <row r="18" spans="2:15" s="134" customFormat="1">
      <c r="B18" s="86" t="s">
        <v>528</v>
      </c>
      <c r="C18" s="83" t="s">
        <v>529</v>
      </c>
      <c r="D18" s="96" t="s">
        <v>118</v>
      </c>
      <c r="E18" s="96" t="s">
        <v>302</v>
      </c>
      <c r="F18" s="83" t="s">
        <v>345</v>
      </c>
      <c r="G18" s="96" t="s">
        <v>346</v>
      </c>
      <c r="H18" s="96" t="s">
        <v>162</v>
      </c>
      <c r="I18" s="93">
        <v>167656.99999999997</v>
      </c>
      <c r="J18" s="95">
        <v>418.3</v>
      </c>
      <c r="K18" s="93">
        <v>19.278709999999997</v>
      </c>
      <c r="L18" s="93">
        <v>720.58793999999978</v>
      </c>
      <c r="M18" s="94">
        <v>6.0624792522661017E-5</v>
      </c>
      <c r="N18" s="94">
        <f t="shared" si="0"/>
        <v>2.7396758847364755E-2</v>
      </c>
      <c r="O18" s="94">
        <f>L18/'סכום נכסי הקרן'!$C$42</f>
        <v>1.541815596735034E-3</v>
      </c>
    </row>
    <row r="19" spans="2:15" s="134" customFormat="1">
      <c r="B19" s="86" t="s">
        <v>530</v>
      </c>
      <c r="C19" s="83" t="s">
        <v>531</v>
      </c>
      <c r="D19" s="96" t="s">
        <v>118</v>
      </c>
      <c r="E19" s="96" t="s">
        <v>302</v>
      </c>
      <c r="F19" s="83" t="s">
        <v>409</v>
      </c>
      <c r="G19" s="96" t="s">
        <v>304</v>
      </c>
      <c r="H19" s="96" t="s">
        <v>162</v>
      </c>
      <c r="I19" s="93">
        <v>4913.9999999999991</v>
      </c>
      <c r="J19" s="95">
        <v>8209</v>
      </c>
      <c r="K19" s="83"/>
      <c r="L19" s="93">
        <v>403.39025999999996</v>
      </c>
      <c r="M19" s="94">
        <v>4.8978351847562293E-5</v>
      </c>
      <c r="N19" s="94">
        <f t="shared" si="0"/>
        <v>1.5336900690560781E-2</v>
      </c>
      <c r="O19" s="94">
        <f>L19/'סכום נכסי הקרן'!$C$42</f>
        <v>8.6311935006711416E-4</v>
      </c>
    </row>
    <row r="20" spans="2:15" s="134" customFormat="1">
      <c r="B20" s="86" t="s">
        <v>532</v>
      </c>
      <c r="C20" s="83" t="s">
        <v>533</v>
      </c>
      <c r="D20" s="96" t="s">
        <v>118</v>
      </c>
      <c r="E20" s="96" t="s">
        <v>302</v>
      </c>
      <c r="F20" s="83" t="s">
        <v>534</v>
      </c>
      <c r="G20" s="96" t="s">
        <v>374</v>
      </c>
      <c r="H20" s="96" t="s">
        <v>162</v>
      </c>
      <c r="I20" s="93">
        <v>98592.999999999985</v>
      </c>
      <c r="J20" s="95">
        <v>181.2</v>
      </c>
      <c r="K20" s="83"/>
      <c r="L20" s="93">
        <v>178.65051999999997</v>
      </c>
      <c r="M20" s="94">
        <v>3.077797110414492E-5</v>
      </c>
      <c r="N20" s="94">
        <f t="shared" si="0"/>
        <v>6.792294101392142E-3</v>
      </c>
      <c r="O20" s="94">
        <f>L20/'סכום נכסי הקרן'!$C$42</f>
        <v>3.822519678872563E-4</v>
      </c>
    </row>
    <row r="21" spans="2:15" s="134" customFormat="1">
      <c r="B21" s="86" t="s">
        <v>535</v>
      </c>
      <c r="C21" s="83" t="s">
        <v>536</v>
      </c>
      <c r="D21" s="96" t="s">
        <v>118</v>
      </c>
      <c r="E21" s="96" t="s">
        <v>302</v>
      </c>
      <c r="F21" s="83" t="s">
        <v>422</v>
      </c>
      <c r="G21" s="96" t="s">
        <v>304</v>
      </c>
      <c r="H21" s="96" t="s">
        <v>162</v>
      </c>
      <c r="I21" s="93">
        <v>59940.999999999993</v>
      </c>
      <c r="J21" s="95">
        <v>1213</v>
      </c>
      <c r="K21" s="83"/>
      <c r="L21" s="93">
        <v>727.0843299999998</v>
      </c>
      <c r="M21" s="94">
        <v>5.1494952702979995E-5</v>
      </c>
      <c r="N21" s="94">
        <f t="shared" si="0"/>
        <v>2.7643751643564526E-2</v>
      </c>
      <c r="O21" s="94">
        <f>L21/'סכום נכסי הקרן'!$C$42</f>
        <v>1.5557156842447883E-3</v>
      </c>
    </row>
    <row r="22" spans="2:15" s="134" customFormat="1">
      <c r="B22" s="86" t="s">
        <v>537</v>
      </c>
      <c r="C22" s="83" t="s">
        <v>538</v>
      </c>
      <c r="D22" s="96" t="s">
        <v>118</v>
      </c>
      <c r="E22" s="96" t="s">
        <v>302</v>
      </c>
      <c r="F22" s="83" t="s">
        <v>539</v>
      </c>
      <c r="G22" s="96" t="s">
        <v>512</v>
      </c>
      <c r="H22" s="96" t="s">
        <v>162</v>
      </c>
      <c r="I22" s="93">
        <v>94803.999999999985</v>
      </c>
      <c r="J22" s="95">
        <v>1079</v>
      </c>
      <c r="K22" s="83"/>
      <c r="L22" s="93">
        <v>1022.9351599999998</v>
      </c>
      <c r="M22" s="94">
        <v>8.0765729656385757E-5</v>
      </c>
      <c r="N22" s="94">
        <f t="shared" si="0"/>
        <v>3.8892002404329003E-2</v>
      </c>
      <c r="O22" s="94">
        <f>L22/'סכום נכסי הקרן'!$C$42</f>
        <v>2.1887368585944522E-3</v>
      </c>
    </row>
    <row r="23" spans="2:15" s="134" customFormat="1">
      <c r="B23" s="86" t="s">
        <v>540</v>
      </c>
      <c r="C23" s="83" t="s">
        <v>541</v>
      </c>
      <c r="D23" s="96" t="s">
        <v>118</v>
      </c>
      <c r="E23" s="96" t="s">
        <v>302</v>
      </c>
      <c r="F23" s="83" t="s">
        <v>542</v>
      </c>
      <c r="G23" s="96" t="s">
        <v>470</v>
      </c>
      <c r="H23" s="96" t="s">
        <v>162</v>
      </c>
      <c r="I23" s="93">
        <v>13449.999999999998</v>
      </c>
      <c r="J23" s="95">
        <v>2198</v>
      </c>
      <c r="K23" s="83"/>
      <c r="L23" s="93">
        <v>295.63099999999991</v>
      </c>
      <c r="M23" s="94">
        <v>5.2525561789196363E-5</v>
      </c>
      <c r="N23" s="94">
        <f t="shared" si="0"/>
        <v>1.1239892822526685E-2</v>
      </c>
      <c r="O23" s="94">
        <f>L23/'סכום נכסי הקרן'!$C$42</f>
        <v>6.3255081215815915E-4</v>
      </c>
    </row>
    <row r="24" spans="2:15" s="134" customFormat="1">
      <c r="B24" s="86" t="s">
        <v>543</v>
      </c>
      <c r="C24" s="83" t="s">
        <v>544</v>
      </c>
      <c r="D24" s="96" t="s">
        <v>118</v>
      </c>
      <c r="E24" s="96" t="s">
        <v>302</v>
      </c>
      <c r="F24" s="83" t="s">
        <v>545</v>
      </c>
      <c r="G24" s="96" t="s">
        <v>470</v>
      </c>
      <c r="H24" s="96" t="s">
        <v>162</v>
      </c>
      <c r="I24" s="93">
        <v>11200.999999999998</v>
      </c>
      <c r="J24" s="95">
        <v>2796</v>
      </c>
      <c r="K24" s="83"/>
      <c r="L24" s="93">
        <v>313.17995999999994</v>
      </c>
      <c r="M24" s="94">
        <v>5.2248643106097068E-5</v>
      </c>
      <c r="N24" s="94">
        <f t="shared" si="0"/>
        <v>1.1907104412470934E-2</v>
      </c>
      <c r="O24" s="94">
        <f>L24/'סכום נכסי הקרן'!$C$42</f>
        <v>6.7009967848317606E-4</v>
      </c>
    </row>
    <row r="25" spans="2:15" s="134" customFormat="1">
      <c r="B25" s="86" t="s">
        <v>546</v>
      </c>
      <c r="C25" s="83" t="s">
        <v>547</v>
      </c>
      <c r="D25" s="96" t="s">
        <v>118</v>
      </c>
      <c r="E25" s="96" t="s">
        <v>302</v>
      </c>
      <c r="F25" s="83" t="s">
        <v>548</v>
      </c>
      <c r="G25" s="96" t="s">
        <v>406</v>
      </c>
      <c r="H25" s="96" t="s">
        <v>162</v>
      </c>
      <c r="I25" s="93">
        <v>183.99999999999997</v>
      </c>
      <c r="J25" s="95">
        <v>116900</v>
      </c>
      <c r="K25" s="83"/>
      <c r="L25" s="93">
        <v>215.09599999999998</v>
      </c>
      <c r="M25" s="94">
        <v>2.3900862340515322E-5</v>
      </c>
      <c r="N25" s="94">
        <f t="shared" si="0"/>
        <v>8.1779515225203058E-3</v>
      </c>
      <c r="O25" s="94">
        <f>L25/'סכום נכסי הקרן'!$C$42</f>
        <v>4.6023302526450685E-4</v>
      </c>
    </row>
    <row r="26" spans="2:15" s="134" customFormat="1">
      <c r="B26" s="86" t="s">
        <v>549</v>
      </c>
      <c r="C26" s="83" t="s">
        <v>550</v>
      </c>
      <c r="D26" s="96" t="s">
        <v>118</v>
      </c>
      <c r="E26" s="96" t="s">
        <v>302</v>
      </c>
      <c r="F26" s="83" t="s">
        <v>551</v>
      </c>
      <c r="G26" s="96" t="s">
        <v>552</v>
      </c>
      <c r="H26" s="96" t="s">
        <v>162</v>
      </c>
      <c r="I26" s="93">
        <v>2877.9999999999995</v>
      </c>
      <c r="J26" s="95">
        <v>7920</v>
      </c>
      <c r="K26" s="83"/>
      <c r="L26" s="93">
        <v>227.93759999999997</v>
      </c>
      <c r="M26" s="94">
        <v>2.90373973629402E-5</v>
      </c>
      <c r="N26" s="94">
        <f t="shared" si="0"/>
        <v>8.6661892501935147E-3</v>
      </c>
      <c r="O26" s="94">
        <f>L26/'סכום נכסי הקרן'!$C$42</f>
        <v>4.8770972598063679E-4</v>
      </c>
    </row>
    <row r="27" spans="2:15" s="134" customFormat="1">
      <c r="B27" s="86" t="s">
        <v>553</v>
      </c>
      <c r="C27" s="83" t="s">
        <v>554</v>
      </c>
      <c r="D27" s="96" t="s">
        <v>118</v>
      </c>
      <c r="E27" s="96" t="s">
        <v>302</v>
      </c>
      <c r="F27" s="83" t="s">
        <v>555</v>
      </c>
      <c r="G27" s="96" t="s">
        <v>374</v>
      </c>
      <c r="H27" s="96" t="s">
        <v>162</v>
      </c>
      <c r="I27" s="93">
        <v>8077.9999999999991</v>
      </c>
      <c r="J27" s="95">
        <v>7973</v>
      </c>
      <c r="K27" s="83"/>
      <c r="L27" s="93">
        <v>644.05893999999978</v>
      </c>
      <c r="M27" s="94">
        <v>7.931407849596722E-6</v>
      </c>
      <c r="N27" s="94">
        <f t="shared" si="0"/>
        <v>2.4487125697204098E-2</v>
      </c>
      <c r="O27" s="94">
        <f>L27/'סכום נכסי הקרן'!$C$42</f>
        <v>1.3780693011718091E-3</v>
      </c>
    </row>
    <row r="28" spans="2:15" s="134" customFormat="1">
      <c r="B28" s="86" t="s">
        <v>556</v>
      </c>
      <c r="C28" s="83" t="s">
        <v>557</v>
      </c>
      <c r="D28" s="96" t="s">
        <v>118</v>
      </c>
      <c r="E28" s="96" t="s">
        <v>302</v>
      </c>
      <c r="F28" s="83" t="s">
        <v>511</v>
      </c>
      <c r="G28" s="96" t="s">
        <v>512</v>
      </c>
      <c r="H28" s="96" t="s">
        <v>162</v>
      </c>
      <c r="I28" s="93">
        <v>2691521.9999999995</v>
      </c>
      <c r="J28" s="95">
        <v>42.5</v>
      </c>
      <c r="K28" s="83"/>
      <c r="L28" s="93">
        <v>1143.8968500000001</v>
      </c>
      <c r="M28" s="94">
        <v>2.0780287006369583E-4</v>
      </c>
      <c r="N28" s="94">
        <f t="shared" si="0"/>
        <v>4.3490966759324595E-2</v>
      </c>
      <c r="O28" s="94">
        <f>L28/'סכום נכסי הקרן'!$C$42</f>
        <v>2.447554151941644E-3</v>
      </c>
    </row>
    <row r="29" spans="2:15" s="134" customFormat="1">
      <c r="B29" s="86" t="s">
        <v>558</v>
      </c>
      <c r="C29" s="83" t="s">
        <v>559</v>
      </c>
      <c r="D29" s="96" t="s">
        <v>118</v>
      </c>
      <c r="E29" s="96" t="s">
        <v>302</v>
      </c>
      <c r="F29" s="83" t="s">
        <v>447</v>
      </c>
      <c r="G29" s="96" t="s">
        <v>374</v>
      </c>
      <c r="H29" s="96" t="s">
        <v>162</v>
      </c>
      <c r="I29" s="93">
        <v>61978.999999999993</v>
      </c>
      <c r="J29" s="95">
        <v>2220</v>
      </c>
      <c r="K29" s="83"/>
      <c r="L29" s="93">
        <v>1375.9338</v>
      </c>
      <c r="M29" s="94">
        <v>4.8413485759828017E-5</v>
      </c>
      <c r="N29" s="94">
        <f t="shared" si="0"/>
        <v>5.2313013327059316E-2</v>
      </c>
      <c r="O29" s="94">
        <f>L29/'סכום נכסי הקרן'!$C$42</f>
        <v>2.9440351068252732E-3</v>
      </c>
    </row>
    <row r="30" spans="2:15" s="134" customFormat="1">
      <c r="B30" s="86" t="s">
        <v>560</v>
      </c>
      <c r="C30" s="83" t="s">
        <v>561</v>
      </c>
      <c r="D30" s="96" t="s">
        <v>118</v>
      </c>
      <c r="E30" s="96" t="s">
        <v>302</v>
      </c>
      <c r="F30" s="83" t="s">
        <v>303</v>
      </c>
      <c r="G30" s="96" t="s">
        <v>304</v>
      </c>
      <c r="H30" s="96" t="s">
        <v>162</v>
      </c>
      <c r="I30" s="93">
        <v>93142.999999999985</v>
      </c>
      <c r="J30" s="95">
        <v>2399</v>
      </c>
      <c r="K30" s="83"/>
      <c r="L30" s="93">
        <v>2234.5005699999992</v>
      </c>
      <c r="M30" s="94">
        <v>6.1927488042262994E-5</v>
      </c>
      <c r="N30" s="94">
        <f t="shared" si="0"/>
        <v>8.495572831900168E-2</v>
      </c>
      <c r="O30" s="94">
        <f>L30/'סכום נכסי הקרן'!$C$42</f>
        <v>4.7810789474763112E-3</v>
      </c>
    </row>
    <row r="31" spans="2:15" s="134" customFormat="1">
      <c r="B31" s="86" t="s">
        <v>562</v>
      </c>
      <c r="C31" s="83" t="s">
        <v>563</v>
      </c>
      <c r="D31" s="96" t="s">
        <v>118</v>
      </c>
      <c r="E31" s="96" t="s">
        <v>302</v>
      </c>
      <c r="F31" s="83" t="s">
        <v>564</v>
      </c>
      <c r="G31" s="96" t="s">
        <v>565</v>
      </c>
      <c r="H31" s="96" t="s">
        <v>162</v>
      </c>
      <c r="I31" s="93">
        <v>1727.9999999999998</v>
      </c>
      <c r="J31" s="95">
        <v>10450</v>
      </c>
      <c r="K31" s="83"/>
      <c r="L31" s="93">
        <v>180.57599999999996</v>
      </c>
      <c r="M31" s="94">
        <v>3.2558151015067241E-5</v>
      </c>
      <c r="N31" s="94">
        <f t="shared" si="0"/>
        <v>6.8655008653374606E-3</v>
      </c>
      <c r="O31" s="94">
        <f>L31/'סכום נכסי הקרן'!$C$42</f>
        <v>3.8637184685053917E-4</v>
      </c>
    </row>
    <row r="32" spans="2:15" s="134" customFormat="1">
      <c r="B32" s="86" t="s">
        <v>566</v>
      </c>
      <c r="C32" s="83" t="s">
        <v>567</v>
      </c>
      <c r="D32" s="96" t="s">
        <v>118</v>
      </c>
      <c r="E32" s="96" t="s">
        <v>302</v>
      </c>
      <c r="F32" s="83" t="s">
        <v>310</v>
      </c>
      <c r="G32" s="96" t="s">
        <v>304</v>
      </c>
      <c r="H32" s="96" t="s">
        <v>162</v>
      </c>
      <c r="I32" s="93">
        <v>9938.9999999999982</v>
      </c>
      <c r="J32" s="95">
        <v>6372</v>
      </c>
      <c r="K32" s="83"/>
      <c r="L32" s="93">
        <v>633.31307999999979</v>
      </c>
      <c r="M32" s="94">
        <v>4.260494805610648E-5</v>
      </c>
      <c r="N32" s="94">
        <f t="shared" si="0"/>
        <v>2.4078568019944686E-2</v>
      </c>
      <c r="O32" s="94">
        <f>L32/'סכום נכסי הקרן'!$C$42</f>
        <v>1.3550767784988218E-3</v>
      </c>
    </row>
    <row r="33" spans="2:15" s="134" customFormat="1">
      <c r="B33" s="86" t="s">
        <v>568</v>
      </c>
      <c r="C33" s="83" t="s">
        <v>569</v>
      </c>
      <c r="D33" s="96" t="s">
        <v>118</v>
      </c>
      <c r="E33" s="96" t="s">
        <v>302</v>
      </c>
      <c r="F33" s="83" t="s">
        <v>365</v>
      </c>
      <c r="G33" s="96" t="s">
        <v>332</v>
      </c>
      <c r="H33" s="96" t="s">
        <v>162</v>
      </c>
      <c r="I33" s="93">
        <v>3265.9999999999995</v>
      </c>
      <c r="J33" s="95">
        <v>15810</v>
      </c>
      <c r="K33" s="83"/>
      <c r="L33" s="93">
        <v>516.35459999999989</v>
      </c>
      <c r="M33" s="94">
        <v>7.2937347555416355E-5</v>
      </c>
      <c r="N33" s="94">
        <f t="shared" si="0"/>
        <v>1.9631805738974051E-2</v>
      </c>
      <c r="O33" s="94">
        <f>L33/'סכום נכסי הקרן'!$C$42</f>
        <v>1.1048250068213463E-3</v>
      </c>
    </row>
    <row r="34" spans="2:15" s="134" customFormat="1">
      <c r="B34" s="86" t="s">
        <v>570</v>
      </c>
      <c r="C34" s="83" t="s">
        <v>571</v>
      </c>
      <c r="D34" s="96" t="s">
        <v>118</v>
      </c>
      <c r="E34" s="96" t="s">
        <v>302</v>
      </c>
      <c r="F34" s="83" t="s">
        <v>572</v>
      </c>
      <c r="G34" s="96" t="s">
        <v>190</v>
      </c>
      <c r="H34" s="96" t="s">
        <v>162</v>
      </c>
      <c r="I34" s="93">
        <v>2073.9999999999995</v>
      </c>
      <c r="J34" s="95">
        <v>41150</v>
      </c>
      <c r="K34" s="83"/>
      <c r="L34" s="93">
        <v>853.45099999999991</v>
      </c>
      <c r="M34" s="94">
        <v>3.3794556795141916E-5</v>
      </c>
      <c r="N34" s="94">
        <f t="shared" si="0"/>
        <v>3.2448213378428598E-2</v>
      </c>
      <c r="O34" s="94">
        <f>L34/'סכום נכסי הקרן'!$C$42</f>
        <v>1.8260978151384433E-3</v>
      </c>
    </row>
    <row r="35" spans="2:15" s="134" customFormat="1">
      <c r="B35" s="86" t="s">
        <v>575</v>
      </c>
      <c r="C35" s="83" t="s">
        <v>576</v>
      </c>
      <c r="D35" s="96" t="s">
        <v>118</v>
      </c>
      <c r="E35" s="96" t="s">
        <v>302</v>
      </c>
      <c r="F35" s="83" t="s">
        <v>315</v>
      </c>
      <c r="G35" s="96" t="s">
        <v>304</v>
      </c>
      <c r="H35" s="96" t="s">
        <v>162</v>
      </c>
      <c r="I35" s="93">
        <v>87429.999999999985</v>
      </c>
      <c r="J35" s="95">
        <v>2664</v>
      </c>
      <c r="K35" s="83"/>
      <c r="L35" s="93">
        <v>2329.1352000000002</v>
      </c>
      <c r="M35" s="94">
        <v>6.5554301765281291E-5</v>
      </c>
      <c r="N35" s="94">
        <f t="shared" si="0"/>
        <v>8.8553737656653947E-2</v>
      </c>
      <c r="O35" s="94">
        <f>L35/'סכום נכסי הקרן'!$C$42</f>
        <v>4.9835651957546977E-3</v>
      </c>
    </row>
    <row r="36" spans="2:15" s="134" customFormat="1">
      <c r="B36" s="86" t="s">
        <v>577</v>
      </c>
      <c r="C36" s="83" t="s">
        <v>578</v>
      </c>
      <c r="D36" s="96" t="s">
        <v>118</v>
      </c>
      <c r="E36" s="96" t="s">
        <v>302</v>
      </c>
      <c r="F36" s="83" t="s">
        <v>405</v>
      </c>
      <c r="G36" s="96" t="s">
        <v>406</v>
      </c>
      <c r="H36" s="96" t="s">
        <v>162</v>
      </c>
      <c r="I36" s="93">
        <v>1138.9999999999998</v>
      </c>
      <c r="J36" s="95">
        <v>57050</v>
      </c>
      <c r="K36" s="83"/>
      <c r="L36" s="93">
        <v>649.79949999999985</v>
      </c>
      <c r="M36" s="94">
        <v>1.1202735080396097E-4</v>
      </c>
      <c r="N36" s="94">
        <f t="shared" si="0"/>
        <v>2.4705381831172744E-2</v>
      </c>
      <c r="O36" s="94">
        <f>L36/'סכום נכסי הקרן'!$C$42</f>
        <v>1.3903521669411047E-3</v>
      </c>
    </row>
    <row r="37" spans="2:15" s="134" customFormat="1">
      <c r="B37" s="86" t="s">
        <v>579</v>
      </c>
      <c r="C37" s="83" t="s">
        <v>580</v>
      </c>
      <c r="D37" s="96" t="s">
        <v>118</v>
      </c>
      <c r="E37" s="96" t="s">
        <v>302</v>
      </c>
      <c r="F37" s="83" t="s">
        <v>581</v>
      </c>
      <c r="G37" s="96" t="s">
        <v>582</v>
      </c>
      <c r="H37" s="96" t="s">
        <v>162</v>
      </c>
      <c r="I37" s="93">
        <v>2091.9999999999995</v>
      </c>
      <c r="J37" s="95">
        <v>37650</v>
      </c>
      <c r="K37" s="83"/>
      <c r="L37" s="93">
        <v>787.63799999999992</v>
      </c>
      <c r="M37" s="94">
        <v>3.5117581199040788E-5</v>
      </c>
      <c r="N37" s="94">
        <f t="shared" si="0"/>
        <v>2.9946002628104883E-2</v>
      </c>
      <c r="O37" s="94">
        <f>L37/'סכום נכסי הקרן'!$C$42</f>
        <v>1.6852801519009449E-3</v>
      </c>
    </row>
    <row r="38" spans="2:15" s="134" customFormat="1">
      <c r="B38" s="86" t="s">
        <v>585</v>
      </c>
      <c r="C38" s="83" t="s">
        <v>586</v>
      </c>
      <c r="D38" s="96" t="s">
        <v>118</v>
      </c>
      <c r="E38" s="96" t="s">
        <v>302</v>
      </c>
      <c r="F38" s="83" t="s">
        <v>587</v>
      </c>
      <c r="G38" s="96" t="s">
        <v>374</v>
      </c>
      <c r="H38" s="96" t="s">
        <v>162</v>
      </c>
      <c r="I38" s="93">
        <v>1801.9999999999998</v>
      </c>
      <c r="J38" s="95">
        <v>26080</v>
      </c>
      <c r="K38" s="83"/>
      <c r="L38" s="93">
        <v>469.96159999999992</v>
      </c>
      <c r="M38" s="94">
        <v>1.2903939493957618E-5</v>
      </c>
      <c r="N38" s="94">
        <f t="shared" si="0"/>
        <v>1.7867943533334318E-2</v>
      </c>
      <c r="O38" s="94">
        <f>L38/'סכום נכסי הקרן'!$C$42</f>
        <v>1.0055596056000485E-3</v>
      </c>
    </row>
    <row r="39" spans="2:15" s="134" customFormat="1">
      <c r="B39" s="86" t="s">
        <v>588</v>
      </c>
      <c r="C39" s="83" t="s">
        <v>589</v>
      </c>
      <c r="D39" s="96" t="s">
        <v>118</v>
      </c>
      <c r="E39" s="96" t="s">
        <v>302</v>
      </c>
      <c r="F39" s="83" t="s">
        <v>331</v>
      </c>
      <c r="G39" s="96" t="s">
        <v>332</v>
      </c>
      <c r="H39" s="96" t="s">
        <v>162</v>
      </c>
      <c r="I39" s="93">
        <v>6774.9999999999991</v>
      </c>
      <c r="J39" s="95">
        <v>18680</v>
      </c>
      <c r="K39" s="83"/>
      <c r="L39" s="93">
        <v>1265.5699999999997</v>
      </c>
      <c r="M39" s="94">
        <v>5.5865802015225832E-5</v>
      </c>
      <c r="N39" s="94">
        <f t="shared" si="0"/>
        <v>4.8116980828820717E-2</v>
      </c>
      <c r="O39" s="94">
        <f>L39/'סכום נכסי הקרן'!$C$42</f>
        <v>2.707893730167004E-3</v>
      </c>
    </row>
    <row r="40" spans="2:15" s="134" customFormat="1">
      <c r="B40" s="86" t="s">
        <v>590</v>
      </c>
      <c r="C40" s="83" t="s">
        <v>591</v>
      </c>
      <c r="D40" s="96" t="s">
        <v>118</v>
      </c>
      <c r="E40" s="96" t="s">
        <v>302</v>
      </c>
      <c r="F40" s="83" t="s">
        <v>453</v>
      </c>
      <c r="G40" s="96" t="s">
        <v>149</v>
      </c>
      <c r="H40" s="96" t="s">
        <v>162</v>
      </c>
      <c r="I40" s="93">
        <v>10515.999999999998</v>
      </c>
      <c r="J40" s="95">
        <v>2330</v>
      </c>
      <c r="K40" s="83"/>
      <c r="L40" s="93">
        <v>245.02279999999996</v>
      </c>
      <c r="M40" s="94">
        <v>4.4520382922370591E-5</v>
      </c>
      <c r="N40" s="94">
        <f t="shared" si="0"/>
        <v>9.3157686814826311E-3</v>
      </c>
      <c r="O40" s="94">
        <f>L40/'סכום נכסי הקרן'!$C$42</f>
        <v>5.2426630203620801E-4</v>
      </c>
    </row>
    <row r="41" spans="2:15" s="134" customFormat="1">
      <c r="B41" s="86" t="s">
        <v>592</v>
      </c>
      <c r="C41" s="83" t="s">
        <v>593</v>
      </c>
      <c r="D41" s="96" t="s">
        <v>118</v>
      </c>
      <c r="E41" s="96" t="s">
        <v>302</v>
      </c>
      <c r="F41" s="83" t="s">
        <v>594</v>
      </c>
      <c r="G41" s="96" t="s">
        <v>582</v>
      </c>
      <c r="H41" s="96" t="s">
        <v>162</v>
      </c>
      <c r="I41" s="93">
        <v>8505.9999999999982</v>
      </c>
      <c r="J41" s="95">
        <v>7999</v>
      </c>
      <c r="K41" s="83"/>
      <c r="L41" s="93">
        <v>680.39493999999979</v>
      </c>
      <c r="M41" s="94">
        <v>7.389339365522271E-5</v>
      </c>
      <c r="N41" s="94">
        <f t="shared" si="0"/>
        <v>2.5868620687916608E-2</v>
      </c>
      <c r="O41" s="94">
        <f>L41/'סכום נכסי הקרן'!$C$42</f>
        <v>1.455816108206859E-3</v>
      </c>
    </row>
    <row r="42" spans="2:15" s="134" customFormat="1">
      <c r="B42" s="82"/>
      <c r="C42" s="83"/>
      <c r="D42" s="83"/>
      <c r="E42" s="83"/>
      <c r="F42" s="83"/>
      <c r="G42" s="83"/>
      <c r="H42" s="83"/>
      <c r="I42" s="93"/>
      <c r="J42" s="95"/>
      <c r="K42" s="83"/>
      <c r="L42" s="83"/>
      <c r="M42" s="83"/>
      <c r="N42" s="94"/>
      <c r="O42" s="83"/>
    </row>
    <row r="43" spans="2:15" s="134" customFormat="1">
      <c r="B43" s="101" t="s">
        <v>595</v>
      </c>
      <c r="C43" s="81"/>
      <c r="D43" s="81"/>
      <c r="E43" s="81"/>
      <c r="F43" s="81"/>
      <c r="G43" s="81"/>
      <c r="H43" s="81"/>
      <c r="I43" s="90"/>
      <c r="J43" s="92"/>
      <c r="K43" s="90">
        <v>6.6541199999999989</v>
      </c>
      <c r="L43" s="90">
        <f>SUM(L44:L79)</f>
        <v>5981.7214300000005</v>
      </c>
      <c r="M43" s="81"/>
      <c r="N43" s="91">
        <f t="shared" ref="N43:N79" si="1">L43/$L$11</f>
        <v>0.22742509333395713</v>
      </c>
      <c r="O43" s="91">
        <f>L43/'סכום נכסי הקרן'!$C$42</f>
        <v>1.2798870039509951E-2</v>
      </c>
    </row>
    <row r="44" spans="2:15" s="134" customFormat="1">
      <c r="B44" s="86" t="s">
        <v>596</v>
      </c>
      <c r="C44" s="83" t="s">
        <v>597</v>
      </c>
      <c r="D44" s="96" t="s">
        <v>118</v>
      </c>
      <c r="E44" s="96" t="s">
        <v>302</v>
      </c>
      <c r="F44" s="83" t="s">
        <v>598</v>
      </c>
      <c r="G44" s="96" t="s">
        <v>599</v>
      </c>
      <c r="H44" s="96" t="s">
        <v>162</v>
      </c>
      <c r="I44" s="93">
        <v>28135.999999999996</v>
      </c>
      <c r="J44" s="95">
        <v>402.7</v>
      </c>
      <c r="K44" s="83"/>
      <c r="L44" s="93">
        <v>113.30366999999998</v>
      </c>
      <c r="M44" s="94">
        <v>9.5374613607986537E-5</v>
      </c>
      <c r="N44" s="94">
        <f t="shared" si="1"/>
        <v>4.3078063775413688E-3</v>
      </c>
      <c r="O44" s="94">
        <f>L44/'סכום נכסי הקרן'!$C$42</f>
        <v>2.424317087145802E-4</v>
      </c>
    </row>
    <row r="45" spans="2:15" s="134" customFormat="1">
      <c r="B45" s="86" t="s">
        <v>600</v>
      </c>
      <c r="C45" s="83" t="s">
        <v>601</v>
      </c>
      <c r="D45" s="96" t="s">
        <v>118</v>
      </c>
      <c r="E45" s="96" t="s">
        <v>302</v>
      </c>
      <c r="F45" s="83" t="s">
        <v>602</v>
      </c>
      <c r="G45" s="96" t="s">
        <v>512</v>
      </c>
      <c r="H45" s="96" t="s">
        <v>162</v>
      </c>
      <c r="I45" s="93">
        <v>11867.999999999998</v>
      </c>
      <c r="J45" s="95">
        <v>2000</v>
      </c>
      <c r="K45" s="83"/>
      <c r="L45" s="93">
        <v>237.35999999999996</v>
      </c>
      <c r="M45" s="94">
        <v>8.9986314846662985E-5</v>
      </c>
      <c r="N45" s="94">
        <f t="shared" si="1"/>
        <v>9.0244289683928079E-3</v>
      </c>
      <c r="O45" s="94">
        <f>L45/'סכום נכסי הקרן'!$C$42</f>
        <v>5.0787048981284328E-4</v>
      </c>
    </row>
    <row r="46" spans="2:15" s="134" customFormat="1">
      <c r="B46" s="86" t="s">
        <v>603</v>
      </c>
      <c r="C46" s="83" t="s">
        <v>604</v>
      </c>
      <c r="D46" s="96" t="s">
        <v>118</v>
      </c>
      <c r="E46" s="96" t="s">
        <v>302</v>
      </c>
      <c r="F46" s="83" t="s">
        <v>605</v>
      </c>
      <c r="G46" s="96" t="s">
        <v>470</v>
      </c>
      <c r="H46" s="96" t="s">
        <v>162</v>
      </c>
      <c r="I46" s="93">
        <v>949.99999999999989</v>
      </c>
      <c r="J46" s="95">
        <v>22400</v>
      </c>
      <c r="K46" s="83"/>
      <c r="L46" s="93">
        <v>212.79999999999998</v>
      </c>
      <c r="M46" s="94">
        <v>6.4736329271594309E-5</v>
      </c>
      <c r="N46" s="94">
        <f t="shared" si="1"/>
        <v>8.0906575854145166E-3</v>
      </c>
      <c r="O46" s="94">
        <f>L46/'סכום נכסי הקרן'!$C$42</f>
        <v>4.5532035824137623E-4</v>
      </c>
    </row>
    <row r="47" spans="2:15" s="134" customFormat="1">
      <c r="B47" s="86" t="s">
        <v>606</v>
      </c>
      <c r="C47" s="83" t="s">
        <v>607</v>
      </c>
      <c r="D47" s="96" t="s">
        <v>118</v>
      </c>
      <c r="E47" s="96" t="s">
        <v>302</v>
      </c>
      <c r="F47" s="83" t="s">
        <v>608</v>
      </c>
      <c r="G47" s="96" t="s">
        <v>609</v>
      </c>
      <c r="H47" s="96" t="s">
        <v>162</v>
      </c>
      <c r="I47" s="93">
        <v>10992.999999999998</v>
      </c>
      <c r="J47" s="95">
        <v>1375</v>
      </c>
      <c r="K47" s="83"/>
      <c r="L47" s="93">
        <v>151.15374999999997</v>
      </c>
      <c r="M47" s="94">
        <v>1.0102480488418583E-4</v>
      </c>
      <c r="N47" s="94">
        <f t="shared" si="1"/>
        <v>5.7468667011341609E-3</v>
      </c>
      <c r="O47" s="94">
        <f>L47/'סכום נכסי הקרן'!$C$42</f>
        <v>3.2341813721582433E-4</v>
      </c>
    </row>
    <row r="48" spans="2:15" s="134" customFormat="1">
      <c r="B48" s="86" t="s">
        <v>610</v>
      </c>
      <c r="C48" s="83" t="s">
        <v>611</v>
      </c>
      <c r="D48" s="96" t="s">
        <v>118</v>
      </c>
      <c r="E48" s="96" t="s">
        <v>302</v>
      </c>
      <c r="F48" s="83" t="s">
        <v>612</v>
      </c>
      <c r="G48" s="96" t="s">
        <v>149</v>
      </c>
      <c r="H48" s="96" t="s">
        <v>162</v>
      </c>
      <c r="I48" s="93">
        <v>451.99999999999994</v>
      </c>
      <c r="J48" s="95">
        <v>3981</v>
      </c>
      <c r="K48" s="83"/>
      <c r="L48" s="93">
        <v>17.994119999999995</v>
      </c>
      <c r="M48" s="94">
        <v>2.0281885906673888E-5</v>
      </c>
      <c r="N48" s="94">
        <f t="shared" si="1"/>
        <v>6.841365764608038E-4</v>
      </c>
      <c r="O48" s="94">
        <f>L48/'סכום נכסי הקרן'!$C$42</f>
        <v>3.8501358856383041E-5</v>
      </c>
    </row>
    <row r="49" spans="2:15" s="134" customFormat="1">
      <c r="B49" s="86" t="s">
        <v>613</v>
      </c>
      <c r="C49" s="83" t="s">
        <v>614</v>
      </c>
      <c r="D49" s="96" t="s">
        <v>118</v>
      </c>
      <c r="E49" s="96" t="s">
        <v>302</v>
      </c>
      <c r="F49" s="83" t="s">
        <v>615</v>
      </c>
      <c r="G49" s="96" t="s">
        <v>406</v>
      </c>
      <c r="H49" s="96" t="s">
        <v>162</v>
      </c>
      <c r="I49" s="93">
        <v>391.99999999999994</v>
      </c>
      <c r="J49" s="95">
        <v>89680</v>
      </c>
      <c r="K49" s="93">
        <v>3.5861199999999993</v>
      </c>
      <c r="L49" s="93">
        <v>355.13171999999992</v>
      </c>
      <c r="M49" s="94">
        <v>1.0837042670579058E-4</v>
      </c>
      <c r="N49" s="94">
        <f t="shared" si="1"/>
        <v>1.3502110640222293E-2</v>
      </c>
      <c r="O49" s="94">
        <f>L49/'סכום נכסי הקרן'!$C$42</f>
        <v>7.5986232130298913E-4</v>
      </c>
    </row>
    <row r="50" spans="2:15" s="134" customFormat="1">
      <c r="B50" s="86" t="s">
        <v>616</v>
      </c>
      <c r="C50" s="83" t="s">
        <v>617</v>
      </c>
      <c r="D50" s="96" t="s">
        <v>118</v>
      </c>
      <c r="E50" s="96" t="s">
        <v>302</v>
      </c>
      <c r="F50" s="83" t="s">
        <v>618</v>
      </c>
      <c r="G50" s="96" t="s">
        <v>188</v>
      </c>
      <c r="H50" s="96" t="s">
        <v>162</v>
      </c>
      <c r="I50" s="93">
        <v>13114.999999999998</v>
      </c>
      <c r="J50" s="95">
        <v>190</v>
      </c>
      <c r="K50" s="83"/>
      <c r="L50" s="93">
        <v>24.918499999999998</v>
      </c>
      <c r="M50" s="94">
        <v>2.4460072071215359E-5</v>
      </c>
      <c r="N50" s="94">
        <f t="shared" si="1"/>
        <v>9.4740155564920889E-4</v>
      </c>
      <c r="O50" s="94">
        <f>L50/'סכום נכסי הקרן'!$C$42</f>
        <v>5.3317200877996865E-5</v>
      </c>
    </row>
    <row r="51" spans="2:15" s="134" customFormat="1">
      <c r="B51" s="86" t="s">
        <v>619</v>
      </c>
      <c r="C51" s="83" t="s">
        <v>620</v>
      </c>
      <c r="D51" s="96" t="s">
        <v>118</v>
      </c>
      <c r="E51" s="96" t="s">
        <v>302</v>
      </c>
      <c r="F51" s="83" t="s">
        <v>621</v>
      </c>
      <c r="G51" s="96" t="s">
        <v>188</v>
      </c>
      <c r="H51" s="96" t="s">
        <v>162</v>
      </c>
      <c r="I51" s="93">
        <v>19209.999999999996</v>
      </c>
      <c r="J51" s="95">
        <v>419.2</v>
      </c>
      <c r="K51" s="83"/>
      <c r="L51" s="93">
        <v>80.528320000000008</v>
      </c>
      <c r="M51" s="94">
        <v>5.0803366245328412E-5</v>
      </c>
      <c r="N51" s="94">
        <f t="shared" si="1"/>
        <v>3.0616873263566149E-3</v>
      </c>
      <c r="O51" s="94">
        <f>L51/'סכום נכסי הקרן'!$C$42</f>
        <v>1.7230349394255727E-4</v>
      </c>
    </row>
    <row r="52" spans="2:15" s="134" customFormat="1">
      <c r="B52" s="86" t="s">
        <v>622</v>
      </c>
      <c r="C52" s="83" t="s">
        <v>623</v>
      </c>
      <c r="D52" s="96" t="s">
        <v>118</v>
      </c>
      <c r="E52" s="96" t="s">
        <v>302</v>
      </c>
      <c r="F52" s="83" t="s">
        <v>624</v>
      </c>
      <c r="G52" s="96" t="s">
        <v>356</v>
      </c>
      <c r="H52" s="96" t="s">
        <v>162</v>
      </c>
      <c r="I52" s="93">
        <v>361.99999999999994</v>
      </c>
      <c r="J52" s="95">
        <v>15190</v>
      </c>
      <c r="K52" s="83"/>
      <c r="L52" s="93">
        <v>54.987799999999986</v>
      </c>
      <c r="M52" s="94">
        <v>7.9038662788095374E-5</v>
      </c>
      <c r="N52" s="94">
        <f t="shared" si="1"/>
        <v>2.090636565673197E-3</v>
      </c>
      <c r="O52" s="94">
        <f>L52/'סכום נכסי הקרן'!$C$42</f>
        <v>1.1765537967530613E-4</v>
      </c>
    </row>
    <row r="53" spans="2:15" s="134" customFormat="1">
      <c r="B53" s="86" t="s">
        <v>625</v>
      </c>
      <c r="C53" s="83" t="s">
        <v>626</v>
      </c>
      <c r="D53" s="96" t="s">
        <v>118</v>
      </c>
      <c r="E53" s="96" t="s">
        <v>302</v>
      </c>
      <c r="F53" s="83" t="s">
        <v>627</v>
      </c>
      <c r="G53" s="96" t="s">
        <v>628</v>
      </c>
      <c r="H53" s="96" t="s">
        <v>162</v>
      </c>
      <c r="I53" s="93">
        <v>2324.9999999999995</v>
      </c>
      <c r="J53" s="95">
        <v>4196</v>
      </c>
      <c r="K53" s="83"/>
      <c r="L53" s="93">
        <v>97.556999999999988</v>
      </c>
      <c r="M53" s="94">
        <v>9.4012598416027201E-5</v>
      </c>
      <c r="N53" s="94">
        <f t="shared" si="1"/>
        <v>3.7091178668246429E-3</v>
      </c>
      <c r="O53" s="94">
        <f>L53/'סכום נכסי הקרן'!$C$42</f>
        <v>2.087391362262873E-4</v>
      </c>
    </row>
    <row r="54" spans="2:15" s="134" customFormat="1">
      <c r="B54" s="86" t="s">
        <v>629</v>
      </c>
      <c r="C54" s="83" t="s">
        <v>630</v>
      </c>
      <c r="D54" s="96" t="s">
        <v>118</v>
      </c>
      <c r="E54" s="96" t="s">
        <v>302</v>
      </c>
      <c r="F54" s="83" t="s">
        <v>352</v>
      </c>
      <c r="G54" s="96" t="s">
        <v>332</v>
      </c>
      <c r="H54" s="96" t="s">
        <v>162</v>
      </c>
      <c r="I54" s="93">
        <v>272.99999999999994</v>
      </c>
      <c r="J54" s="95">
        <v>169200</v>
      </c>
      <c r="K54" s="83"/>
      <c r="L54" s="93">
        <v>461.91599999999994</v>
      </c>
      <c r="M54" s="94">
        <v>1.2776382879646939E-4</v>
      </c>
      <c r="N54" s="94">
        <f t="shared" si="1"/>
        <v>1.7562049761392536E-2</v>
      </c>
      <c r="O54" s="94">
        <f>L54/'סכום נכסי הקרן'!$C$42</f>
        <v>9.8834473025105033E-4</v>
      </c>
    </row>
    <row r="55" spans="2:15" s="134" customFormat="1">
      <c r="B55" s="86" t="s">
        <v>631</v>
      </c>
      <c r="C55" s="83" t="s">
        <v>632</v>
      </c>
      <c r="D55" s="96" t="s">
        <v>118</v>
      </c>
      <c r="E55" s="96" t="s">
        <v>302</v>
      </c>
      <c r="F55" s="83" t="s">
        <v>633</v>
      </c>
      <c r="G55" s="96" t="s">
        <v>332</v>
      </c>
      <c r="H55" s="96" t="s">
        <v>162</v>
      </c>
      <c r="I55" s="93">
        <v>1125.9999999999998</v>
      </c>
      <c r="J55" s="95">
        <v>5843</v>
      </c>
      <c r="K55" s="83"/>
      <c r="L55" s="93">
        <v>65.792179999999973</v>
      </c>
      <c r="M55" s="94">
        <v>6.2781551702364139E-5</v>
      </c>
      <c r="N55" s="94">
        <f t="shared" si="1"/>
        <v>2.5014191737685954E-3</v>
      </c>
      <c r="O55" s="94">
        <f>L55/'סכום נכסי הקרן'!$C$42</f>
        <v>1.4077311544680968E-4</v>
      </c>
    </row>
    <row r="56" spans="2:15" s="134" customFormat="1">
      <c r="B56" s="86" t="s">
        <v>634</v>
      </c>
      <c r="C56" s="83" t="s">
        <v>635</v>
      </c>
      <c r="D56" s="96" t="s">
        <v>118</v>
      </c>
      <c r="E56" s="96" t="s">
        <v>302</v>
      </c>
      <c r="F56" s="83" t="s">
        <v>636</v>
      </c>
      <c r="G56" s="96" t="s">
        <v>428</v>
      </c>
      <c r="H56" s="96" t="s">
        <v>162</v>
      </c>
      <c r="I56" s="93">
        <v>885.99999999999989</v>
      </c>
      <c r="J56" s="95">
        <v>19400</v>
      </c>
      <c r="K56" s="83"/>
      <c r="L56" s="93">
        <v>171.88399999999996</v>
      </c>
      <c r="M56" s="94">
        <v>1.8215445546508594E-4</v>
      </c>
      <c r="N56" s="94">
        <f t="shared" si="1"/>
        <v>6.5350309605798334E-3</v>
      </c>
      <c r="O56" s="94">
        <f>L56/'סכום נכסי הקרן'!$C$42</f>
        <v>3.6777389312011606E-4</v>
      </c>
    </row>
    <row r="57" spans="2:15" s="134" customFormat="1">
      <c r="B57" s="86" t="s">
        <v>637</v>
      </c>
      <c r="C57" s="83" t="s">
        <v>638</v>
      </c>
      <c r="D57" s="96" t="s">
        <v>118</v>
      </c>
      <c r="E57" s="96" t="s">
        <v>302</v>
      </c>
      <c r="F57" s="83" t="s">
        <v>639</v>
      </c>
      <c r="G57" s="96" t="s">
        <v>609</v>
      </c>
      <c r="H57" s="96" t="s">
        <v>162</v>
      </c>
      <c r="I57" s="93">
        <v>1156.9999999999998</v>
      </c>
      <c r="J57" s="95">
        <v>10240</v>
      </c>
      <c r="K57" s="83"/>
      <c r="L57" s="93">
        <v>118.47679999999998</v>
      </c>
      <c r="M57" s="94">
        <v>8.2616567370883033E-5</v>
      </c>
      <c r="N57" s="94">
        <f t="shared" si="1"/>
        <v>4.5044888186825125E-3</v>
      </c>
      <c r="O57" s="94">
        <f>L57/'סכום נכסי הקרן'!$C$42</f>
        <v>2.5350046531622125E-4</v>
      </c>
    </row>
    <row r="58" spans="2:15" s="134" customFormat="1">
      <c r="B58" s="86" t="s">
        <v>640</v>
      </c>
      <c r="C58" s="83" t="s">
        <v>641</v>
      </c>
      <c r="D58" s="96" t="s">
        <v>118</v>
      </c>
      <c r="E58" s="96" t="s">
        <v>302</v>
      </c>
      <c r="F58" s="83" t="s">
        <v>642</v>
      </c>
      <c r="G58" s="96" t="s">
        <v>643</v>
      </c>
      <c r="H58" s="96" t="s">
        <v>162</v>
      </c>
      <c r="I58" s="93">
        <v>603.99999999999989</v>
      </c>
      <c r="J58" s="95">
        <v>14600</v>
      </c>
      <c r="K58" s="83"/>
      <c r="L58" s="93">
        <v>88.183999999999983</v>
      </c>
      <c r="M58" s="94">
        <v>8.8924013547072878E-5</v>
      </c>
      <c r="N58" s="94">
        <f t="shared" si="1"/>
        <v>3.3527563369933912E-3</v>
      </c>
      <c r="O58" s="94">
        <f>L58/'סכום נכסי הקרן'!$C$42</f>
        <v>1.8868407176295826E-4</v>
      </c>
    </row>
    <row r="59" spans="2:15" s="134" customFormat="1">
      <c r="B59" s="86" t="s">
        <v>644</v>
      </c>
      <c r="C59" s="83" t="s">
        <v>645</v>
      </c>
      <c r="D59" s="96" t="s">
        <v>118</v>
      </c>
      <c r="E59" s="96" t="s">
        <v>302</v>
      </c>
      <c r="F59" s="83" t="s">
        <v>646</v>
      </c>
      <c r="G59" s="96" t="s">
        <v>643</v>
      </c>
      <c r="H59" s="96" t="s">
        <v>162</v>
      </c>
      <c r="I59" s="93">
        <v>2551.9999999999995</v>
      </c>
      <c r="J59" s="95">
        <v>9054</v>
      </c>
      <c r="K59" s="93">
        <v>3.0679999999999996</v>
      </c>
      <c r="L59" s="93">
        <v>234.12607999999994</v>
      </c>
      <c r="M59" s="94">
        <v>1.1350961453567116E-4</v>
      </c>
      <c r="N59" s="94">
        <f t="shared" si="1"/>
        <v>8.9014753058992754E-3</v>
      </c>
      <c r="O59" s="94">
        <f>L59/'סכום נכסי הקרן'!$C$42</f>
        <v>5.0095098975211035E-4</v>
      </c>
    </row>
    <row r="60" spans="2:15" s="134" customFormat="1">
      <c r="B60" s="86" t="s">
        <v>647</v>
      </c>
      <c r="C60" s="83" t="s">
        <v>648</v>
      </c>
      <c r="D60" s="96" t="s">
        <v>118</v>
      </c>
      <c r="E60" s="96" t="s">
        <v>302</v>
      </c>
      <c r="F60" s="83" t="s">
        <v>649</v>
      </c>
      <c r="G60" s="96" t="s">
        <v>406</v>
      </c>
      <c r="H60" s="96" t="s">
        <v>162</v>
      </c>
      <c r="I60" s="93">
        <v>503.99999999999994</v>
      </c>
      <c r="J60" s="95">
        <v>22370</v>
      </c>
      <c r="K60" s="83"/>
      <c r="L60" s="93">
        <v>112.74479999999998</v>
      </c>
      <c r="M60" s="94">
        <v>2.9179567818178869E-5</v>
      </c>
      <c r="N60" s="94">
        <f t="shared" si="1"/>
        <v>4.2865581359776434E-3</v>
      </c>
      <c r="O60" s="94">
        <f>L60/'סכום נכסי הקרן'!$C$42</f>
        <v>2.4123591506509544E-4</v>
      </c>
    </row>
    <row r="61" spans="2:15" s="134" customFormat="1">
      <c r="B61" s="86" t="s">
        <v>650</v>
      </c>
      <c r="C61" s="83" t="s">
        <v>651</v>
      </c>
      <c r="D61" s="96" t="s">
        <v>118</v>
      </c>
      <c r="E61" s="96" t="s">
        <v>302</v>
      </c>
      <c r="F61" s="83" t="s">
        <v>387</v>
      </c>
      <c r="G61" s="96" t="s">
        <v>332</v>
      </c>
      <c r="H61" s="96" t="s">
        <v>162</v>
      </c>
      <c r="I61" s="93">
        <v>233.99999999999997</v>
      </c>
      <c r="J61" s="95">
        <v>42890</v>
      </c>
      <c r="K61" s="83"/>
      <c r="L61" s="93">
        <v>100.3626</v>
      </c>
      <c r="M61" s="94">
        <v>4.3302091676079624E-5</v>
      </c>
      <c r="N61" s="94">
        <f t="shared" si="1"/>
        <v>3.8157867997270821E-3</v>
      </c>
      <c r="O61" s="94">
        <f>L61/'סכום נכסי הקרן'!$C$42</f>
        <v>2.1474217568625916E-4</v>
      </c>
    </row>
    <row r="62" spans="2:15" s="134" customFormat="1">
      <c r="B62" s="86" t="s">
        <v>652</v>
      </c>
      <c r="C62" s="83" t="s">
        <v>653</v>
      </c>
      <c r="D62" s="96" t="s">
        <v>118</v>
      </c>
      <c r="E62" s="96" t="s">
        <v>302</v>
      </c>
      <c r="F62" s="83" t="s">
        <v>654</v>
      </c>
      <c r="G62" s="96" t="s">
        <v>470</v>
      </c>
      <c r="H62" s="96" t="s">
        <v>162</v>
      </c>
      <c r="I62" s="93">
        <v>3065.9999999999995</v>
      </c>
      <c r="J62" s="95">
        <v>6850</v>
      </c>
      <c r="K62" s="83"/>
      <c r="L62" s="93">
        <v>210.02099999999996</v>
      </c>
      <c r="M62" s="94">
        <v>5.5166460476172912E-5</v>
      </c>
      <c r="N62" s="94">
        <f t="shared" si="1"/>
        <v>7.9849999847102539E-3</v>
      </c>
      <c r="O62" s="94">
        <f>L62/'סכום נכסי הקרן'!$C$42</f>
        <v>4.4937423382618449E-4</v>
      </c>
    </row>
    <row r="63" spans="2:15" s="134" customFormat="1">
      <c r="B63" s="86" t="s">
        <v>655</v>
      </c>
      <c r="C63" s="83" t="s">
        <v>656</v>
      </c>
      <c r="D63" s="96" t="s">
        <v>118</v>
      </c>
      <c r="E63" s="96" t="s">
        <v>302</v>
      </c>
      <c r="F63" s="83" t="s">
        <v>657</v>
      </c>
      <c r="G63" s="96" t="s">
        <v>643</v>
      </c>
      <c r="H63" s="96" t="s">
        <v>162</v>
      </c>
      <c r="I63" s="93">
        <v>7636.9999999999991</v>
      </c>
      <c r="J63" s="95">
        <v>4355</v>
      </c>
      <c r="K63" s="83"/>
      <c r="L63" s="93">
        <v>332.59134999999992</v>
      </c>
      <c r="M63" s="94">
        <v>1.2381810415237801E-4</v>
      </c>
      <c r="N63" s="94">
        <f t="shared" si="1"/>
        <v>1.2645125604890763E-2</v>
      </c>
      <c r="O63" s="94">
        <f>L63/'סכום נכסי הקרן'!$C$42</f>
        <v>7.1163351799804E-4</v>
      </c>
    </row>
    <row r="64" spans="2:15" s="134" customFormat="1">
      <c r="B64" s="86" t="s">
        <v>658</v>
      </c>
      <c r="C64" s="83" t="s">
        <v>659</v>
      </c>
      <c r="D64" s="96" t="s">
        <v>118</v>
      </c>
      <c r="E64" s="96" t="s">
        <v>302</v>
      </c>
      <c r="F64" s="83" t="s">
        <v>660</v>
      </c>
      <c r="G64" s="96" t="s">
        <v>628</v>
      </c>
      <c r="H64" s="96" t="s">
        <v>162</v>
      </c>
      <c r="I64" s="93">
        <v>12811.999999999998</v>
      </c>
      <c r="J64" s="95">
        <v>2362</v>
      </c>
      <c r="K64" s="83"/>
      <c r="L64" s="93">
        <v>302.61943999999994</v>
      </c>
      <c r="M64" s="94">
        <v>1.1900003376249785E-4</v>
      </c>
      <c r="N64" s="94">
        <f t="shared" si="1"/>
        <v>1.1505593363392354E-2</v>
      </c>
      <c r="O64" s="94">
        <f>L64/'סכום נכסי הקרן'!$C$42</f>
        <v>6.4750372101317973E-4</v>
      </c>
    </row>
    <row r="65" spans="2:15" s="134" customFormat="1">
      <c r="B65" s="86" t="s">
        <v>661</v>
      </c>
      <c r="C65" s="83" t="s">
        <v>662</v>
      </c>
      <c r="D65" s="96" t="s">
        <v>118</v>
      </c>
      <c r="E65" s="96" t="s">
        <v>302</v>
      </c>
      <c r="F65" s="83" t="s">
        <v>469</v>
      </c>
      <c r="G65" s="96" t="s">
        <v>470</v>
      </c>
      <c r="H65" s="96" t="s">
        <v>162</v>
      </c>
      <c r="I65" s="93">
        <v>2870.9999999999995</v>
      </c>
      <c r="J65" s="95">
        <v>4128</v>
      </c>
      <c r="K65" s="83"/>
      <c r="L65" s="93">
        <v>118.51487999999998</v>
      </c>
      <c r="M65" s="94">
        <v>4.5375571041130382E-5</v>
      </c>
      <c r="N65" s="94">
        <f t="shared" si="1"/>
        <v>4.5059366205662177E-3</v>
      </c>
      <c r="O65" s="94">
        <f>L65/'סכום נכסי הקרן'!$C$42</f>
        <v>2.5358194369611703E-4</v>
      </c>
    </row>
    <row r="66" spans="2:15" s="134" customFormat="1">
      <c r="B66" s="86" t="s">
        <v>663</v>
      </c>
      <c r="C66" s="83" t="s">
        <v>664</v>
      </c>
      <c r="D66" s="96" t="s">
        <v>118</v>
      </c>
      <c r="E66" s="96" t="s">
        <v>302</v>
      </c>
      <c r="F66" s="83" t="s">
        <v>665</v>
      </c>
      <c r="G66" s="96" t="s">
        <v>552</v>
      </c>
      <c r="H66" s="96" t="s">
        <v>162</v>
      </c>
      <c r="I66" s="93">
        <v>1758.9999999999998</v>
      </c>
      <c r="J66" s="95">
        <v>9411</v>
      </c>
      <c r="K66" s="83"/>
      <c r="L66" s="93">
        <v>165.53948999999997</v>
      </c>
      <c r="M66" s="94">
        <v>6.2767280583482342E-5</v>
      </c>
      <c r="N66" s="94">
        <f t="shared" si="1"/>
        <v>6.2938126431116093E-3</v>
      </c>
      <c r="O66" s="94">
        <f>L66/'סכום נכסי הקרן'!$C$42</f>
        <v>3.5419877767807663E-4</v>
      </c>
    </row>
    <row r="67" spans="2:15" s="134" customFormat="1">
      <c r="B67" s="86" t="s">
        <v>666</v>
      </c>
      <c r="C67" s="83" t="s">
        <v>667</v>
      </c>
      <c r="D67" s="96" t="s">
        <v>118</v>
      </c>
      <c r="E67" s="96" t="s">
        <v>302</v>
      </c>
      <c r="F67" s="83" t="s">
        <v>668</v>
      </c>
      <c r="G67" s="96" t="s">
        <v>512</v>
      </c>
      <c r="H67" s="96" t="s">
        <v>162</v>
      </c>
      <c r="I67" s="93">
        <v>10125.999999999998</v>
      </c>
      <c r="J67" s="95">
        <v>2494</v>
      </c>
      <c r="K67" s="83"/>
      <c r="L67" s="93">
        <v>252.54243999999997</v>
      </c>
      <c r="M67" s="94">
        <v>1.0328485306617854E-4</v>
      </c>
      <c r="N67" s="94">
        <f t="shared" si="1"/>
        <v>9.6016654503058765E-3</v>
      </c>
      <c r="O67" s="94">
        <f>L67/'סכום נכסי הקרן'!$C$42</f>
        <v>5.403558000561619E-4</v>
      </c>
    </row>
    <row r="68" spans="2:15" s="134" customFormat="1">
      <c r="B68" s="86" t="s">
        <v>669</v>
      </c>
      <c r="C68" s="83" t="s">
        <v>670</v>
      </c>
      <c r="D68" s="96" t="s">
        <v>118</v>
      </c>
      <c r="E68" s="96" t="s">
        <v>302</v>
      </c>
      <c r="F68" s="83" t="s">
        <v>671</v>
      </c>
      <c r="G68" s="96" t="s">
        <v>190</v>
      </c>
      <c r="H68" s="96" t="s">
        <v>162</v>
      </c>
      <c r="I68" s="93">
        <v>4064.9999999999995</v>
      </c>
      <c r="J68" s="95">
        <v>4299</v>
      </c>
      <c r="K68" s="83"/>
      <c r="L68" s="93">
        <v>174.75434999999999</v>
      </c>
      <c r="M68" s="94">
        <v>8.1632546504696173E-5</v>
      </c>
      <c r="N68" s="94">
        <f t="shared" si="1"/>
        <v>6.6441616889646778E-3</v>
      </c>
      <c r="O68" s="94">
        <f>L68/'סכום נכסי הקרן'!$C$42</f>
        <v>3.7391547578119759E-4</v>
      </c>
    </row>
    <row r="69" spans="2:15" s="134" customFormat="1">
      <c r="B69" s="86" t="s">
        <v>573</v>
      </c>
      <c r="C69" s="83" t="s">
        <v>574</v>
      </c>
      <c r="D69" s="96" t="s">
        <v>118</v>
      </c>
      <c r="E69" s="96" t="s">
        <v>302</v>
      </c>
      <c r="F69" s="83" t="s">
        <v>415</v>
      </c>
      <c r="G69" s="96" t="s">
        <v>346</v>
      </c>
      <c r="H69" s="96" t="s">
        <v>162</v>
      </c>
      <c r="I69" s="93">
        <v>6408.9999999999991</v>
      </c>
      <c r="J69" s="95">
        <v>2490</v>
      </c>
      <c r="K69" s="83"/>
      <c r="L69" s="93">
        <v>159.58409999999998</v>
      </c>
      <c r="M69" s="94">
        <v>5.6624320086281711E-5</v>
      </c>
      <c r="N69" s="94">
        <f>L69/$L$11</f>
        <v>6.0673886709424283E-3</v>
      </c>
      <c r="O69" s="94">
        <f>L69/'סכום נכסי הקרן'!$C$42</f>
        <v>3.4145624803396432E-4</v>
      </c>
    </row>
    <row r="70" spans="2:15" s="134" customFormat="1">
      <c r="B70" s="86" t="s">
        <v>672</v>
      </c>
      <c r="C70" s="83" t="s">
        <v>673</v>
      </c>
      <c r="D70" s="96" t="s">
        <v>118</v>
      </c>
      <c r="E70" s="96" t="s">
        <v>302</v>
      </c>
      <c r="F70" s="83" t="s">
        <v>674</v>
      </c>
      <c r="G70" s="96" t="s">
        <v>149</v>
      </c>
      <c r="H70" s="96" t="s">
        <v>162</v>
      </c>
      <c r="I70" s="93">
        <v>1319.9999999999998</v>
      </c>
      <c r="J70" s="95">
        <v>10700</v>
      </c>
      <c r="K70" s="83"/>
      <c r="L70" s="93">
        <v>141.23999999999998</v>
      </c>
      <c r="M70" s="94">
        <v>1.2116903888718353E-4</v>
      </c>
      <c r="N70" s="94">
        <f t="shared" si="1"/>
        <v>5.3699458522741836E-3</v>
      </c>
      <c r="O70" s="94">
        <f>L70/'סכום נכסי הקרן'!$C$42</f>
        <v>3.0220604980268787E-4</v>
      </c>
    </row>
    <row r="71" spans="2:15" s="134" customFormat="1">
      <c r="B71" s="86" t="s">
        <v>675</v>
      </c>
      <c r="C71" s="83" t="s">
        <v>676</v>
      </c>
      <c r="D71" s="96" t="s">
        <v>118</v>
      </c>
      <c r="E71" s="96" t="s">
        <v>302</v>
      </c>
      <c r="F71" s="83" t="s">
        <v>677</v>
      </c>
      <c r="G71" s="96" t="s">
        <v>374</v>
      </c>
      <c r="H71" s="96" t="s">
        <v>162</v>
      </c>
      <c r="I71" s="93">
        <v>652.99999999999989</v>
      </c>
      <c r="J71" s="95">
        <v>18000</v>
      </c>
      <c r="K71" s="83"/>
      <c r="L71" s="93">
        <v>117.53999999999999</v>
      </c>
      <c r="M71" s="94">
        <v>6.8391608464849269E-5</v>
      </c>
      <c r="N71" s="94">
        <f t="shared" si="1"/>
        <v>4.4688716757031125E-3</v>
      </c>
      <c r="O71" s="94">
        <f>L71/'סכום נכסי הקרן'!$C$42</f>
        <v>2.5149602870155717E-4</v>
      </c>
    </row>
    <row r="72" spans="2:15" s="134" customFormat="1">
      <c r="B72" s="86" t="s">
        <v>583</v>
      </c>
      <c r="C72" s="83" t="s">
        <v>584</v>
      </c>
      <c r="D72" s="96" t="s">
        <v>118</v>
      </c>
      <c r="E72" s="96" t="s">
        <v>302</v>
      </c>
      <c r="F72" s="83" t="s">
        <v>482</v>
      </c>
      <c r="G72" s="96" t="s">
        <v>346</v>
      </c>
      <c r="H72" s="96" t="s">
        <v>162</v>
      </c>
      <c r="I72" s="93">
        <v>9325.9999999999982</v>
      </c>
      <c r="J72" s="95">
        <v>1912</v>
      </c>
      <c r="K72" s="83"/>
      <c r="L72" s="93">
        <v>178.31311999999997</v>
      </c>
      <c r="M72" s="94">
        <v>5.6155706201028469E-5</v>
      </c>
      <c r="N72" s="94">
        <f>L72/$L$11</f>
        <v>6.7794661508784257E-3</v>
      </c>
      <c r="O72" s="94">
        <f>L72/'סכום נכסי הקרן'!$C$42</f>
        <v>3.8153004547714992E-4</v>
      </c>
    </row>
    <row r="73" spans="2:15" s="134" customFormat="1">
      <c r="B73" s="86" t="s">
        <v>678</v>
      </c>
      <c r="C73" s="83" t="s">
        <v>679</v>
      </c>
      <c r="D73" s="96" t="s">
        <v>118</v>
      </c>
      <c r="E73" s="96" t="s">
        <v>302</v>
      </c>
      <c r="F73" s="83" t="s">
        <v>680</v>
      </c>
      <c r="G73" s="96" t="s">
        <v>609</v>
      </c>
      <c r="H73" s="96" t="s">
        <v>162</v>
      </c>
      <c r="I73" s="93">
        <v>182.99999999999997</v>
      </c>
      <c r="J73" s="95">
        <v>33530</v>
      </c>
      <c r="K73" s="83"/>
      <c r="L73" s="93">
        <v>61.359899999999996</v>
      </c>
      <c r="M73" s="94">
        <v>7.8120931201499906E-5</v>
      </c>
      <c r="N73" s="94">
        <f t="shared" si="1"/>
        <v>2.3329038551469748E-3</v>
      </c>
      <c r="O73" s="94">
        <f>L73/'סכום נכסי הקרן'!$C$42</f>
        <v>1.3128952842882997E-4</v>
      </c>
    </row>
    <row r="74" spans="2:15" s="134" customFormat="1">
      <c r="B74" s="86" t="s">
        <v>681</v>
      </c>
      <c r="C74" s="83" t="s">
        <v>682</v>
      </c>
      <c r="D74" s="96" t="s">
        <v>118</v>
      </c>
      <c r="E74" s="96" t="s">
        <v>302</v>
      </c>
      <c r="F74" s="83" t="s">
        <v>683</v>
      </c>
      <c r="G74" s="96" t="s">
        <v>582</v>
      </c>
      <c r="H74" s="96" t="s">
        <v>162</v>
      </c>
      <c r="I74" s="93">
        <v>1110.9999999999998</v>
      </c>
      <c r="J74" s="95">
        <v>9761</v>
      </c>
      <c r="K74" s="83"/>
      <c r="L74" s="93">
        <v>108.44471</v>
      </c>
      <c r="M74" s="94">
        <v>8.8332100712269966E-5</v>
      </c>
      <c r="N74" s="94">
        <f t="shared" si="1"/>
        <v>4.1230686821408721E-3</v>
      </c>
      <c r="O74" s="94">
        <f>L74/'סכום נכסי הקרן'!$C$42</f>
        <v>2.3203517014371315E-4</v>
      </c>
    </row>
    <row r="75" spans="2:15" s="134" customFormat="1">
      <c r="B75" s="86" t="s">
        <v>684</v>
      </c>
      <c r="C75" s="83" t="s">
        <v>685</v>
      </c>
      <c r="D75" s="96" t="s">
        <v>118</v>
      </c>
      <c r="E75" s="96" t="s">
        <v>302</v>
      </c>
      <c r="F75" s="83" t="s">
        <v>368</v>
      </c>
      <c r="G75" s="96" t="s">
        <v>332</v>
      </c>
      <c r="H75" s="96" t="s">
        <v>162</v>
      </c>
      <c r="I75" s="93">
        <v>12104.999999999998</v>
      </c>
      <c r="J75" s="95">
        <v>1478</v>
      </c>
      <c r="K75" s="83"/>
      <c r="L75" s="93">
        <v>178.91189999999997</v>
      </c>
      <c r="M75" s="94">
        <v>6.8853401007343731E-5</v>
      </c>
      <c r="N75" s="94">
        <f t="shared" si="1"/>
        <v>6.8022317709394899E-3</v>
      </c>
      <c r="O75" s="94">
        <f>L75/'סכום נכסי הקרן'!$C$42</f>
        <v>3.8281123309043833E-4</v>
      </c>
    </row>
    <row r="76" spans="2:15" s="134" customFormat="1">
      <c r="B76" s="86" t="s">
        <v>686</v>
      </c>
      <c r="C76" s="83" t="s">
        <v>687</v>
      </c>
      <c r="D76" s="96" t="s">
        <v>118</v>
      </c>
      <c r="E76" s="96" t="s">
        <v>302</v>
      </c>
      <c r="F76" s="83" t="s">
        <v>688</v>
      </c>
      <c r="G76" s="96" t="s">
        <v>149</v>
      </c>
      <c r="H76" s="96" t="s">
        <v>162</v>
      </c>
      <c r="I76" s="93">
        <v>551.99999999999989</v>
      </c>
      <c r="J76" s="95">
        <v>17200</v>
      </c>
      <c r="K76" s="83"/>
      <c r="L76" s="93">
        <v>94.943999999999988</v>
      </c>
      <c r="M76" s="94">
        <v>4.0070899358669603E-5</v>
      </c>
      <c r="N76" s="94">
        <f t="shared" si="1"/>
        <v>3.6097715873571233E-3</v>
      </c>
      <c r="O76" s="94">
        <f>L76/'סכום נכסי הקרן'!$C$42</f>
        <v>2.0314819592513731E-4</v>
      </c>
    </row>
    <row r="77" spans="2:15" s="134" customFormat="1">
      <c r="B77" s="86" t="s">
        <v>689</v>
      </c>
      <c r="C77" s="83" t="s">
        <v>690</v>
      </c>
      <c r="D77" s="96" t="s">
        <v>118</v>
      </c>
      <c r="E77" s="96" t="s">
        <v>302</v>
      </c>
      <c r="F77" s="83" t="s">
        <v>691</v>
      </c>
      <c r="G77" s="96" t="s">
        <v>512</v>
      </c>
      <c r="H77" s="96" t="s">
        <v>162</v>
      </c>
      <c r="I77" s="93">
        <v>89999.999999999985</v>
      </c>
      <c r="J77" s="95">
        <v>271.3</v>
      </c>
      <c r="K77" s="83"/>
      <c r="L77" s="93">
        <v>244.16999999999996</v>
      </c>
      <c r="M77" s="94">
        <v>8.6166830708685435E-5</v>
      </c>
      <c r="N77" s="94">
        <f t="shared" si="1"/>
        <v>9.2833452191290536E-3</v>
      </c>
      <c r="O77" s="94">
        <f>L77/'סכום נכסי הקרן'!$C$42</f>
        <v>5.2244159714190234E-4</v>
      </c>
    </row>
    <row r="78" spans="2:15" s="134" customFormat="1">
      <c r="B78" s="86" t="s">
        <v>692</v>
      </c>
      <c r="C78" s="83" t="s">
        <v>693</v>
      </c>
      <c r="D78" s="96" t="s">
        <v>118</v>
      </c>
      <c r="E78" s="96" t="s">
        <v>302</v>
      </c>
      <c r="F78" s="83" t="s">
        <v>694</v>
      </c>
      <c r="G78" s="96" t="s">
        <v>332</v>
      </c>
      <c r="H78" s="96" t="s">
        <v>162</v>
      </c>
      <c r="I78" s="93">
        <v>33614.999999999993</v>
      </c>
      <c r="J78" s="95">
        <v>747</v>
      </c>
      <c r="K78" s="83"/>
      <c r="L78" s="93">
        <v>251.10404999999997</v>
      </c>
      <c r="M78" s="94">
        <v>8.2582277836297524E-5</v>
      </c>
      <c r="N78" s="94">
        <f t="shared" si="1"/>
        <v>9.5469778517895017E-3</v>
      </c>
      <c r="O78" s="94">
        <f>L78/'סכום נכסי הקרן'!$C$42</f>
        <v>5.3727812970799074E-4</v>
      </c>
    </row>
    <row r="79" spans="2:15" s="134" customFormat="1">
      <c r="B79" s="86" t="s">
        <v>695</v>
      </c>
      <c r="C79" s="83" t="s">
        <v>696</v>
      </c>
      <c r="D79" s="96" t="s">
        <v>118</v>
      </c>
      <c r="E79" s="96" t="s">
        <v>302</v>
      </c>
      <c r="F79" s="83" t="s">
        <v>697</v>
      </c>
      <c r="G79" s="96" t="s">
        <v>332</v>
      </c>
      <c r="H79" s="96" t="s">
        <v>162</v>
      </c>
      <c r="I79" s="93">
        <v>14855.999999999998</v>
      </c>
      <c r="J79" s="95">
        <v>1281</v>
      </c>
      <c r="K79" s="83"/>
      <c r="L79" s="93">
        <v>190.30535999999995</v>
      </c>
      <c r="M79" s="94">
        <v>4.2359041635236924E-5</v>
      </c>
      <c r="N79" s="94">
        <f t="shared" si="1"/>
        <v>7.2354112050236853E-3</v>
      </c>
      <c r="O79" s="94">
        <f>L79/'סכום נכסי הקרן'!$C$42</f>
        <v>4.071894017408555E-4</v>
      </c>
    </row>
    <row r="80" spans="2:15" s="134" customFormat="1">
      <c r="B80" s="82"/>
      <c r="C80" s="83"/>
      <c r="D80" s="83"/>
      <c r="E80" s="83"/>
      <c r="F80" s="83"/>
      <c r="G80" s="83"/>
      <c r="H80" s="83"/>
      <c r="I80" s="93"/>
      <c r="J80" s="95"/>
      <c r="K80" s="83"/>
      <c r="L80" s="83"/>
      <c r="M80" s="83"/>
      <c r="N80" s="94"/>
      <c r="O80" s="83"/>
    </row>
    <row r="81" spans="2:15" s="134" customFormat="1">
      <c r="B81" s="101" t="s">
        <v>28</v>
      </c>
      <c r="C81" s="81"/>
      <c r="D81" s="81"/>
      <c r="E81" s="81"/>
      <c r="F81" s="81"/>
      <c r="G81" s="81"/>
      <c r="H81" s="81"/>
      <c r="I81" s="90"/>
      <c r="J81" s="92"/>
      <c r="K81" s="81"/>
      <c r="L81" s="90">
        <v>88.049539999999979</v>
      </c>
      <c r="M81" s="81"/>
      <c r="N81" s="91">
        <f t="shared" ref="N81:N91" si="2">L81/$L$11</f>
        <v>3.3476441667916299E-3</v>
      </c>
      <c r="O81" s="91">
        <f>L81/'סכום נכסי הקרן'!$C$42</f>
        <v>1.8839637263058447E-4</v>
      </c>
    </row>
    <row r="82" spans="2:15" s="134" customFormat="1">
      <c r="B82" s="86" t="s">
        <v>698</v>
      </c>
      <c r="C82" s="83" t="s">
        <v>699</v>
      </c>
      <c r="D82" s="96" t="s">
        <v>118</v>
      </c>
      <c r="E82" s="96" t="s">
        <v>302</v>
      </c>
      <c r="F82" s="83" t="s">
        <v>700</v>
      </c>
      <c r="G82" s="96" t="s">
        <v>149</v>
      </c>
      <c r="H82" s="96" t="s">
        <v>162</v>
      </c>
      <c r="I82" s="93">
        <v>3334.9999999999995</v>
      </c>
      <c r="J82" s="95">
        <v>546.6</v>
      </c>
      <c r="K82" s="83"/>
      <c r="L82" s="93">
        <v>18.229109999999999</v>
      </c>
      <c r="M82" s="94">
        <v>6.0649706571809425E-5</v>
      </c>
      <c r="N82" s="94">
        <f t="shared" si="2"/>
        <v>6.9307089801153964E-4</v>
      </c>
      <c r="O82" s="94">
        <f>L82/'סכום נכסי הקרן'!$C$42</f>
        <v>3.9004158344085776E-5</v>
      </c>
    </row>
    <row r="83" spans="2:15" s="134" customFormat="1">
      <c r="B83" s="86" t="s">
        <v>701</v>
      </c>
      <c r="C83" s="83" t="s">
        <v>702</v>
      </c>
      <c r="D83" s="96" t="s">
        <v>118</v>
      </c>
      <c r="E83" s="96" t="s">
        <v>302</v>
      </c>
      <c r="F83" s="83" t="s">
        <v>703</v>
      </c>
      <c r="G83" s="96" t="s">
        <v>428</v>
      </c>
      <c r="H83" s="96" t="s">
        <v>162</v>
      </c>
      <c r="I83" s="93">
        <v>31.999999999999996</v>
      </c>
      <c r="J83" s="95">
        <v>1977</v>
      </c>
      <c r="K83" s="83"/>
      <c r="L83" s="93">
        <v>0.63263999999999987</v>
      </c>
      <c r="M83" s="94">
        <v>2.4105918997483038E-6</v>
      </c>
      <c r="N83" s="94">
        <f t="shared" si="2"/>
        <v>2.4052977513330073E-5</v>
      </c>
      <c r="O83" s="94">
        <f>L83/'סכום נכסי הקרן'!$C$42</f>
        <v>1.3536366138995498E-6</v>
      </c>
    </row>
    <row r="84" spans="2:15" s="134" customFormat="1">
      <c r="B84" s="86" t="s">
        <v>704</v>
      </c>
      <c r="C84" s="83" t="s">
        <v>705</v>
      </c>
      <c r="D84" s="96" t="s">
        <v>118</v>
      </c>
      <c r="E84" s="96" t="s">
        <v>302</v>
      </c>
      <c r="F84" s="83" t="s">
        <v>706</v>
      </c>
      <c r="G84" s="96" t="s">
        <v>525</v>
      </c>
      <c r="H84" s="96" t="s">
        <v>162</v>
      </c>
      <c r="I84" s="93">
        <v>1153.9999999999998</v>
      </c>
      <c r="J84" s="95">
        <v>843.4</v>
      </c>
      <c r="K84" s="83"/>
      <c r="L84" s="93">
        <v>9.7328399999999977</v>
      </c>
      <c r="M84" s="94">
        <v>2.1229789066040497E-5</v>
      </c>
      <c r="N84" s="94">
        <f t="shared" si="2"/>
        <v>3.7004264931215141E-4</v>
      </c>
      <c r="O84" s="94">
        <f>L84/'סכום נכסי הקרן'!$C$42</f>
        <v>2.0825000918731181E-5</v>
      </c>
    </row>
    <row r="85" spans="2:15" s="134" customFormat="1">
      <c r="B85" s="86" t="s">
        <v>707</v>
      </c>
      <c r="C85" s="83" t="s">
        <v>708</v>
      </c>
      <c r="D85" s="96" t="s">
        <v>118</v>
      </c>
      <c r="E85" s="96" t="s">
        <v>302</v>
      </c>
      <c r="F85" s="83" t="s">
        <v>709</v>
      </c>
      <c r="G85" s="96" t="s">
        <v>406</v>
      </c>
      <c r="H85" s="96" t="s">
        <v>162</v>
      </c>
      <c r="I85" s="93">
        <v>442.99999999999994</v>
      </c>
      <c r="J85" s="95">
        <v>2552</v>
      </c>
      <c r="K85" s="83"/>
      <c r="L85" s="93">
        <v>11.30536</v>
      </c>
      <c r="M85" s="94">
        <v>1.5824947361509739E-5</v>
      </c>
      <c r="N85" s="94">
        <f t="shared" si="2"/>
        <v>4.2982987142782834E-4</v>
      </c>
      <c r="O85" s="94">
        <f>L85/'סכום נכסי הקרן'!$C$42</f>
        <v>2.4189664310374649E-5</v>
      </c>
    </row>
    <row r="86" spans="2:15" s="134" customFormat="1">
      <c r="B86" s="86" t="s">
        <v>710</v>
      </c>
      <c r="C86" s="83" t="s">
        <v>711</v>
      </c>
      <c r="D86" s="96" t="s">
        <v>118</v>
      </c>
      <c r="E86" s="96" t="s">
        <v>302</v>
      </c>
      <c r="F86" s="83" t="s">
        <v>712</v>
      </c>
      <c r="G86" s="96" t="s">
        <v>188</v>
      </c>
      <c r="H86" s="96" t="s">
        <v>162</v>
      </c>
      <c r="I86" s="93">
        <v>495.99999999999994</v>
      </c>
      <c r="J86" s="95">
        <v>1088</v>
      </c>
      <c r="K86" s="83"/>
      <c r="L86" s="93">
        <v>5.3964799999999986</v>
      </c>
      <c r="M86" s="94">
        <v>3.8589191603116381E-5</v>
      </c>
      <c r="N86" s="94">
        <f t="shared" si="2"/>
        <v>2.0517420980515849E-4</v>
      </c>
      <c r="O86" s="94">
        <f>L86/'סכום נכסי הקרן'!$C$42</f>
        <v>1.1546650408094086E-5</v>
      </c>
    </row>
    <row r="87" spans="2:15" s="134" customFormat="1">
      <c r="B87" s="86" t="s">
        <v>713</v>
      </c>
      <c r="C87" s="83" t="s">
        <v>714</v>
      </c>
      <c r="D87" s="96" t="s">
        <v>118</v>
      </c>
      <c r="E87" s="96" t="s">
        <v>302</v>
      </c>
      <c r="F87" s="83" t="s">
        <v>715</v>
      </c>
      <c r="G87" s="96" t="s">
        <v>512</v>
      </c>
      <c r="H87" s="96" t="s">
        <v>162</v>
      </c>
      <c r="I87" s="93">
        <v>1315.9999999999998</v>
      </c>
      <c r="J87" s="95">
        <v>1117</v>
      </c>
      <c r="K87" s="83"/>
      <c r="L87" s="93">
        <v>14.699719999999997</v>
      </c>
      <c r="M87" s="94">
        <v>6.5796710164491766E-5</v>
      </c>
      <c r="N87" s="94">
        <f t="shared" si="2"/>
        <v>5.5888346391667985E-4</v>
      </c>
      <c r="O87" s="94">
        <f>L87/'סכום נכסי הקרן'!$C$42</f>
        <v>3.1452451956992118E-5</v>
      </c>
    </row>
    <row r="88" spans="2:15" s="134" customFormat="1">
      <c r="B88" s="86" t="s">
        <v>716</v>
      </c>
      <c r="C88" s="83" t="s">
        <v>717</v>
      </c>
      <c r="D88" s="96" t="s">
        <v>118</v>
      </c>
      <c r="E88" s="96" t="s">
        <v>302</v>
      </c>
      <c r="F88" s="83" t="s">
        <v>718</v>
      </c>
      <c r="G88" s="96" t="s">
        <v>149</v>
      </c>
      <c r="H88" s="96" t="s">
        <v>162</v>
      </c>
      <c r="I88" s="93">
        <v>8530.9999999999982</v>
      </c>
      <c r="J88" s="95">
        <v>134.6</v>
      </c>
      <c r="K88" s="83"/>
      <c r="L88" s="93">
        <v>11.482729999999998</v>
      </c>
      <c r="M88" s="94">
        <v>2.437428571428571E-5</v>
      </c>
      <c r="N88" s="94">
        <f t="shared" si="2"/>
        <v>4.3657348014928025E-4</v>
      </c>
      <c r="O88" s="94">
        <f>L88/'סכום נכסי הקרן'!$C$42</f>
        <v>2.4569176396564837E-5</v>
      </c>
    </row>
    <row r="89" spans="2:15" s="134" customFormat="1">
      <c r="B89" s="86" t="s">
        <v>719</v>
      </c>
      <c r="C89" s="83" t="s">
        <v>720</v>
      </c>
      <c r="D89" s="96" t="s">
        <v>118</v>
      </c>
      <c r="E89" s="96" t="s">
        <v>302</v>
      </c>
      <c r="F89" s="83" t="s">
        <v>721</v>
      </c>
      <c r="G89" s="96" t="s">
        <v>374</v>
      </c>
      <c r="H89" s="96" t="s">
        <v>162</v>
      </c>
      <c r="I89" s="93">
        <v>332.99999999999994</v>
      </c>
      <c r="J89" s="95">
        <v>2357</v>
      </c>
      <c r="K89" s="83"/>
      <c r="L89" s="93">
        <v>7.8488099999999985</v>
      </c>
      <c r="M89" s="94">
        <v>1.29443613642766E-5</v>
      </c>
      <c r="N89" s="94">
        <f t="shared" si="2"/>
        <v>2.9841181467564525E-4</v>
      </c>
      <c r="O89" s="94">
        <f>L89/'סכום נכסי הקרן'!$C$42</f>
        <v>1.6793811000791801E-5</v>
      </c>
    </row>
    <row r="90" spans="2:15" s="134" customFormat="1">
      <c r="B90" s="86" t="s">
        <v>722</v>
      </c>
      <c r="C90" s="83" t="s">
        <v>723</v>
      </c>
      <c r="D90" s="96" t="s">
        <v>118</v>
      </c>
      <c r="E90" s="96" t="s">
        <v>302</v>
      </c>
      <c r="F90" s="83" t="s">
        <v>724</v>
      </c>
      <c r="G90" s="96" t="s">
        <v>185</v>
      </c>
      <c r="H90" s="96" t="s">
        <v>162</v>
      </c>
      <c r="I90" s="93">
        <v>70.999999999999986</v>
      </c>
      <c r="J90" s="95">
        <v>10350</v>
      </c>
      <c r="K90" s="83"/>
      <c r="L90" s="93">
        <v>7.3484999999999987</v>
      </c>
      <c r="M90" s="94">
        <v>8.6085336029865524E-6</v>
      </c>
      <c r="N90" s="94">
        <f t="shared" si="2"/>
        <v>2.7939002474820757E-4</v>
      </c>
      <c r="O90" s="94">
        <f>L90/'סכום נכסי הקרן'!$C$42</f>
        <v>1.572331603635692E-5</v>
      </c>
    </row>
    <row r="91" spans="2:15" s="134" customFormat="1">
      <c r="B91" s="86" t="s">
        <v>725</v>
      </c>
      <c r="C91" s="83" t="s">
        <v>726</v>
      </c>
      <c r="D91" s="96" t="s">
        <v>118</v>
      </c>
      <c r="E91" s="96" t="s">
        <v>302</v>
      </c>
      <c r="F91" s="83" t="s">
        <v>727</v>
      </c>
      <c r="G91" s="96" t="s">
        <v>374</v>
      </c>
      <c r="H91" s="96" t="s">
        <v>162</v>
      </c>
      <c r="I91" s="93">
        <v>241.99999999999997</v>
      </c>
      <c r="J91" s="95">
        <v>567.5</v>
      </c>
      <c r="K91" s="83"/>
      <c r="L91" s="93">
        <v>1.3733499999999996</v>
      </c>
      <c r="M91" s="94">
        <v>3.1014984197545147E-6</v>
      </c>
      <c r="N91" s="94">
        <f t="shared" si="2"/>
        <v>5.2214777231809327E-5</v>
      </c>
      <c r="O91" s="94">
        <f>L91/'סכום נכסי הקרן'!$C$42</f>
        <v>2.9385066446935805E-6</v>
      </c>
    </row>
    <row r="92" spans="2:15" s="134" customFormat="1">
      <c r="B92" s="82"/>
      <c r="C92" s="83"/>
      <c r="D92" s="83"/>
      <c r="E92" s="83"/>
      <c r="F92" s="83"/>
      <c r="G92" s="83"/>
      <c r="H92" s="83"/>
      <c r="I92" s="93"/>
      <c r="J92" s="95"/>
      <c r="K92" s="83"/>
      <c r="L92" s="83"/>
      <c r="M92" s="83"/>
      <c r="N92" s="94"/>
      <c r="O92" s="83"/>
    </row>
    <row r="93" spans="2:15" s="134" customFormat="1">
      <c r="B93" s="80" t="s">
        <v>226</v>
      </c>
      <c r="C93" s="81"/>
      <c r="D93" s="81"/>
      <c r="E93" s="81"/>
      <c r="F93" s="81"/>
      <c r="G93" s="81"/>
      <c r="H93" s="81"/>
      <c r="I93" s="90"/>
      <c r="J93" s="92"/>
      <c r="K93" s="90">
        <v>0.54020000000000001</v>
      </c>
      <c r="L93" s="90">
        <f>L94+L108</f>
        <v>627.46656999999993</v>
      </c>
      <c r="M93" s="81"/>
      <c r="N93" s="91">
        <f t="shared" ref="N93:N112" si="3">L93/$L$11</f>
        <v>2.3856283666186695E-2</v>
      </c>
      <c r="O93" s="91">
        <f>L93/'סכום נכסי הקרן'!$C$42</f>
        <v>1.3425672153989077E-3</v>
      </c>
    </row>
    <row r="94" spans="2:15" s="134" customFormat="1">
      <c r="B94" s="101" t="s">
        <v>58</v>
      </c>
      <c r="C94" s="81"/>
      <c r="D94" s="81"/>
      <c r="E94" s="81"/>
      <c r="F94" s="81"/>
      <c r="G94" s="81"/>
      <c r="H94" s="81"/>
      <c r="I94" s="90"/>
      <c r="J94" s="92"/>
      <c r="K94" s="90">
        <v>0.54020000000000001</v>
      </c>
      <c r="L94" s="90">
        <f>SUM(L95:L106)</f>
        <v>511.19348999999994</v>
      </c>
      <c r="M94" s="81"/>
      <c r="N94" s="91">
        <f t="shared" si="3"/>
        <v>1.9435580298322461E-2</v>
      </c>
      <c r="O94" s="91">
        <f>L94/'סכום נכסי הקרן'!$C$42</f>
        <v>1.0937819689730234E-3</v>
      </c>
    </row>
    <row r="95" spans="2:15" s="134" customFormat="1">
      <c r="B95" s="86" t="s">
        <v>728</v>
      </c>
      <c r="C95" s="83" t="s">
        <v>729</v>
      </c>
      <c r="D95" s="96" t="s">
        <v>730</v>
      </c>
      <c r="E95" s="96" t="s">
        <v>731</v>
      </c>
      <c r="F95" s="83" t="s">
        <v>732</v>
      </c>
      <c r="G95" s="96" t="s">
        <v>733</v>
      </c>
      <c r="H95" s="96" t="s">
        <v>161</v>
      </c>
      <c r="I95" s="93">
        <v>325.99999999999994</v>
      </c>
      <c r="J95" s="95">
        <v>6598</v>
      </c>
      <c r="K95" s="93">
        <v>0.29559999999999997</v>
      </c>
      <c r="L95" s="93">
        <v>78.310489999999987</v>
      </c>
      <c r="M95" s="94">
        <v>2.3047990724244219E-6</v>
      </c>
      <c r="N95" s="94">
        <f t="shared" si="3"/>
        <v>2.9773654132332125E-3</v>
      </c>
      <c r="O95" s="94">
        <f>L95/'סכום נכסי הקרן'!$C$42</f>
        <v>1.6755808440252682E-4</v>
      </c>
    </row>
    <row r="96" spans="2:15" s="134" customFormat="1">
      <c r="B96" s="86" t="s">
        <v>734</v>
      </c>
      <c r="C96" s="83" t="s">
        <v>735</v>
      </c>
      <c r="D96" s="96" t="s">
        <v>736</v>
      </c>
      <c r="E96" s="96" t="s">
        <v>731</v>
      </c>
      <c r="F96" s="83" t="s">
        <v>737</v>
      </c>
      <c r="G96" s="96" t="s">
        <v>733</v>
      </c>
      <c r="H96" s="96" t="s">
        <v>161</v>
      </c>
      <c r="I96" s="93">
        <v>241.99999999999997</v>
      </c>
      <c r="J96" s="95">
        <v>11767</v>
      </c>
      <c r="K96" s="83"/>
      <c r="L96" s="93">
        <v>103.28296</v>
      </c>
      <c r="M96" s="94">
        <v>1.549160158668312E-6</v>
      </c>
      <c r="N96" s="94">
        <f t="shared" si="3"/>
        <v>3.9268189086845125E-3</v>
      </c>
      <c r="O96" s="94">
        <f>L96/'סכום נכסי הקרן'!$C$42</f>
        <v>2.2099076291085402E-4</v>
      </c>
    </row>
    <row r="97" spans="2:15" s="134" customFormat="1">
      <c r="B97" s="86" t="s">
        <v>738</v>
      </c>
      <c r="C97" s="83" t="s">
        <v>739</v>
      </c>
      <c r="D97" s="96" t="s">
        <v>736</v>
      </c>
      <c r="E97" s="96" t="s">
        <v>731</v>
      </c>
      <c r="F97" s="83" t="s">
        <v>740</v>
      </c>
      <c r="G97" s="96" t="s">
        <v>741</v>
      </c>
      <c r="H97" s="96" t="s">
        <v>161</v>
      </c>
      <c r="I97" s="93">
        <v>116.99999999999999</v>
      </c>
      <c r="J97" s="95">
        <v>565</v>
      </c>
      <c r="K97" s="83"/>
      <c r="L97" s="93">
        <v>2.3976299999999995</v>
      </c>
      <c r="M97" s="94">
        <v>3.5213399824258044E-6</v>
      </c>
      <c r="N97" s="94">
        <f t="shared" si="3"/>
        <v>9.1157910462957734E-5</v>
      </c>
      <c r="O97" s="94">
        <f>L97/'סכום נכסי הקרן'!$C$42</f>
        <v>5.130121008130971E-6</v>
      </c>
    </row>
    <row r="98" spans="2:15" s="134" customFormat="1">
      <c r="B98" s="86" t="s">
        <v>742</v>
      </c>
      <c r="C98" s="83" t="s">
        <v>743</v>
      </c>
      <c r="D98" s="96" t="s">
        <v>736</v>
      </c>
      <c r="E98" s="96" t="s">
        <v>731</v>
      </c>
      <c r="F98" s="83" t="s">
        <v>744</v>
      </c>
      <c r="G98" s="96" t="s">
        <v>428</v>
      </c>
      <c r="H98" s="96" t="s">
        <v>161</v>
      </c>
      <c r="I98" s="93">
        <v>280.99999999999994</v>
      </c>
      <c r="J98" s="95">
        <v>3440</v>
      </c>
      <c r="K98" s="93">
        <v>0.24459999999999996</v>
      </c>
      <c r="L98" s="93">
        <v>35.304639999999992</v>
      </c>
      <c r="M98" s="94">
        <v>1.3401298743230016E-5</v>
      </c>
      <c r="N98" s="94">
        <f t="shared" si="3"/>
        <v>1.3422826758286125E-3</v>
      </c>
      <c r="O98" s="94">
        <f>L98/'סכום נכסי הקרן'!$C$42</f>
        <v>7.554004385518241E-5</v>
      </c>
    </row>
    <row r="99" spans="2:15" s="134" customFormat="1">
      <c r="B99" s="86" t="s">
        <v>745</v>
      </c>
      <c r="C99" s="83" t="s">
        <v>746</v>
      </c>
      <c r="D99" s="96" t="s">
        <v>736</v>
      </c>
      <c r="E99" s="96" t="s">
        <v>731</v>
      </c>
      <c r="F99" s="83" t="s">
        <v>747</v>
      </c>
      <c r="G99" s="96" t="s">
        <v>27</v>
      </c>
      <c r="H99" s="96" t="s">
        <v>161</v>
      </c>
      <c r="I99" s="93">
        <v>611.99999999999989</v>
      </c>
      <c r="J99" s="95">
        <v>2190</v>
      </c>
      <c r="K99" s="83"/>
      <c r="L99" s="93">
        <v>48.611959999999989</v>
      </c>
      <c r="M99" s="94">
        <v>1.7798287816344933E-5</v>
      </c>
      <c r="N99" s="94">
        <f t="shared" si="3"/>
        <v>1.8482270813715556E-3</v>
      </c>
      <c r="O99" s="94">
        <f>L99/'סכום נכסי הקרן'!$C$42</f>
        <v>1.0401322858089966E-4</v>
      </c>
    </row>
    <row r="100" spans="2:15" s="134" customFormat="1">
      <c r="B100" s="86" t="s">
        <v>748</v>
      </c>
      <c r="C100" s="83" t="s">
        <v>749</v>
      </c>
      <c r="D100" s="96" t="s">
        <v>736</v>
      </c>
      <c r="E100" s="96" t="s">
        <v>731</v>
      </c>
      <c r="F100" s="83" t="s">
        <v>750</v>
      </c>
      <c r="G100" s="96" t="s">
        <v>751</v>
      </c>
      <c r="H100" s="96" t="s">
        <v>161</v>
      </c>
      <c r="I100" s="93">
        <v>1412.9999999999998</v>
      </c>
      <c r="J100" s="95">
        <v>615</v>
      </c>
      <c r="K100" s="83"/>
      <c r="L100" s="93">
        <v>31.518449999999998</v>
      </c>
      <c r="M100" s="94">
        <v>5.1988975688034351E-5</v>
      </c>
      <c r="N100" s="94">
        <f t="shared" si="3"/>
        <v>1.1983317038205272E-3</v>
      </c>
      <c r="O100" s="94">
        <f>L100/'סכום נכסי הקרן'!$C$42</f>
        <v>6.7438871922992968E-5</v>
      </c>
    </row>
    <row r="101" spans="2:15" s="134" customFormat="1">
      <c r="B101" s="86" t="s">
        <v>752</v>
      </c>
      <c r="C101" s="83" t="s">
        <v>753</v>
      </c>
      <c r="D101" s="96" t="s">
        <v>736</v>
      </c>
      <c r="E101" s="96" t="s">
        <v>731</v>
      </c>
      <c r="F101" s="83" t="s">
        <v>754</v>
      </c>
      <c r="G101" s="96" t="s">
        <v>552</v>
      </c>
      <c r="H101" s="96" t="s">
        <v>161</v>
      </c>
      <c r="I101" s="93">
        <v>187.99999999999997</v>
      </c>
      <c r="J101" s="95">
        <v>7345</v>
      </c>
      <c r="K101" s="83"/>
      <c r="L101" s="93">
        <v>50.083800000000004</v>
      </c>
      <c r="M101" s="94">
        <v>3.5491614936064682E-6</v>
      </c>
      <c r="N101" s="94">
        <f t="shared" si="3"/>
        <v>1.9041864491371413E-3</v>
      </c>
      <c r="O101" s="94">
        <f>L101/'סכום נכסי הקרן'!$C$42</f>
        <v>1.0716247066771355E-4</v>
      </c>
    </row>
    <row r="102" spans="2:15" s="134" customFormat="1">
      <c r="B102" s="86" t="s">
        <v>755</v>
      </c>
      <c r="C102" s="83" t="s">
        <v>756</v>
      </c>
      <c r="D102" s="96" t="s">
        <v>736</v>
      </c>
      <c r="E102" s="96" t="s">
        <v>731</v>
      </c>
      <c r="F102" s="83" t="s">
        <v>665</v>
      </c>
      <c r="G102" s="96" t="s">
        <v>552</v>
      </c>
      <c r="H102" s="96" t="s">
        <v>161</v>
      </c>
      <c r="I102" s="93">
        <v>111.99999999999999</v>
      </c>
      <c r="J102" s="95">
        <v>2631</v>
      </c>
      <c r="K102" s="83"/>
      <c r="L102" s="93">
        <v>10.687749999999998</v>
      </c>
      <c r="M102" s="94">
        <v>3.996552260005698E-6</v>
      </c>
      <c r="N102" s="94">
        <f t="shared" si="3"/>
        <v>4.0634833462647552E-4</v>
      </c>
      <c r="O102" s="94">
        <f>L102/'סכום נכסי הקרן'!$C$42</f>
        <v>2.2868186836439229E-5</v>
      </c>
    </row>
    <row r="103" spans="2:15" s="134" customFormat="1">
      <c r="B103" s="86" t="s">
        <v>759</v>
      </c>
      <c r="C103" s="83" t="s">
        <v>760</v>
      </c>
      <c r="D103" s="96" t="s">
        <v>736</v>
      </c>
      <c r="E103" s="96" t="s">
        <v>731</v>
      </c>
      <c r="F103" s="83" t="s">
        <v>761</v>
      </c>
      <c r="G103" s="96" t="s">
        <v>762</v>
      </c>
      <c r="H103" s="96" t="s">
        <v>161</v>
      </c>
      <c r="I103" s="93">
        <v>592.99999999999989</v>
      </c>
      <c r="J103" s="95">
        <v>3765</v>
      </c>
      <c r="K103" s="83"/>
      <c r="L103" s="93">
        <v>80.97802999999999</v>
      </c>
      <c r="M103" s="94">
        <v>1.3033421340796624E-5</v>
      </c>
      <c r="N103" s="94">
        <f t="shared" si="3"/>
        <v>3.0787853039070689E-3</v>
      </c>
      <c r="O103" s="94">
        <f>L103/'סכום נכסי הקרן'!$C$42</f>
        <v>1.7326572194210953E-4</v>
      </c>
    </row>
    <row r="104" spans="2:15" s="134" customFormat="1">
      <c r="B104" s="86" t="s">
        <v>763</v>
      </c>
      <c r="C104" s="83" t="s">
        <v>764</v>
      </c>
      <c r="D104" s="96" t="s">
        <v>736</v>
      </c>
      <c r="E104" s="96" t="s">
        <v>731</v>
      </c>
      <c r="F104" s="83" t="s">
        <v>555</v>
      </c>
      <c r="G104" s="96" t="s">
        <v>374</v>
      </c>
      <c r="H104" s="96" t="s">
        <v>161</v>
      </c>
      <c r="I104" s="93">
        <v>42.999999999999993</v>
      </c>
      <c r="J104" s="95">
        <v>2154</v>
      </c>
      <c r="K104" s="83"/>
      <c r="L104" s="93">
        <v>3.3593899999999994</v>
      </c>
      <c r="M104" s="94">
        <v>4.2227965862818112E-8</v>
      </c>
      <c r="N104" s="94">
        <f t="shared" si="3"/>
        <v>1.2772403282831614E-4</v>
      </c>
      <c r="O104" s="94">
        <f>L104/'סכום נכסי הקרן'!$C$42</f>
        <v>7.187963619701582E-6</v>
      </c>
    </row>
    <row r="105" spans="2:15" s="134" customFormat="1">
      <c r="B105" s="86" t="s">
        <v>765</v>
      </c>
      <c r="C105" s="83" t="s">
        <v>766</v>
      </c>
      <c r="D105" s="96" t="s">
        <v>736</v>
      </c>
      <c r="E105" s="96" t="s">
        <v>731</v>
      </c>
      <c r="F105" s="83" t="s">
        <v>551</v>
      </c>
      <c r="G105" s="96" t="s">
        <v>552</v>
      </c>
      <c r="H105" s="96" t="s">
        <v>161</v>
      </c>
      <c r="I105" s="93">
        <v>277.99999999999994</v>
      </c>
      <c r="J105" s="95">
        <v>2176</v>
      </c>
      <c r="K105" s="83"/>
      <c r="L105" s="93">
        <v>21.940740000000002</v>
      </c>
      <c r="M105" s="94">
        <v>2.8048632616043695E-6</v>
      </c>
      <c r="N105" s="94">
        <f t="shared" si="3"/>
        <v>8.3418709826413415E-4</v>
      </c>
      <c r="O105" s="94">
        <f>L105/'סכום נכסי הקרן'!$C$42</f>
        <v>4.6945796977823755E-5</v>
      </c>
    </row>
    <row r="106" spans="2:15" s="134" customFormat="1">
      <c r="B106" s="86" t="s">
        <v>767</v>
      </c>
      <c r="C106" s="83" t="s">
        <v>768</v>
      </c>
      <c r="D106" s="96" t="s">
        <v>736</v>
      </c>
      <c r="E106" s="96" t="s">
        <v>731</v>
      </c>
      <c r="F106" s="83" t="s">
        <v>769</v>
      </c>
      <c r="G106" s="96" t="s">
        <v>733</v>
      </c>
      <c r="H106" s="96" t="s">
        <v>161</v>
      </c>
      <c r="I106" s="93">
        <v>102.99999999999999</v>
      </c>
      <c r="J106" s="95">
        <v>11970</v>
      </c>
      <c r="K106" s="83"/>
      <c r="L106" s="93">
        <v>44.717649999999992</v>
      </c>
      <c r="M106" s="94">
        <v>2.130318005391938E-6</v>
      </c>
      <c r="N106" s="94">
        <f t="shared" si="3"/>
        <v>1.7001653861579485E-3</v>
      </c>
      <c r="O106" s="94">
        <f>L106/'סכום נכסי הקרן'!$C$42</f>
        <v>9.5680716248648843E-5</v>
      </c>
    </row>
    <row r="107" spans="2:15" s="134" customFormat="1">
      <c r="B107" s="82"/>
      <c r="C107" s="83"/>
      <c r="D107" s="83"/>
      <c r="E107" s="83"/>
      <c r="F107" s="83"/>
      <c r="G107" s="83"/>
      <c r="H107" s="83"/>
      <c r="I107" s="93"/>
      <c r="J107" s="95"/>
      <c r="K107" s="83"/>
      <c r="L107" s="83"/>
      <c r="M107" s="83"/>
      <c r="N107" s="94"/>
      <c r="O107" s="83"/>
    </row>
    <row r="108" spans="2:15" s="134" customFormat="1">
      <c r="B108" s="101" t="s">
        <v>57</v>
      </c>
      <c r="C108" s="81"/>
      <c r="D108" s="81"/>
      <c r="E108" s="81"/>
      <c r="F108" s="81"/>
      <c r="G108" s="81"/>
      <c r="H108" s="81"/>
      <c r="I108" s="90"/>
      <c r="J108" s="92"/>
      <c r="K108" s="81"/>
      <c r="L108" s="90">
        <f>SUM(L109:L112)</f>
        <v>116.27307999999998</v>
      </c>
      <c r="M108" s="81"/>
      <c r="N108" s="91">
        <f t="shared" si="3"/>
        <v>4.4207033678642337E-3</v>
      </c>
      <c r="O108" s="91">
        <f>L108/'סכום נכסי הקרן'!$C$42</f>
        <v>2.4878524642588437E-4</v>
      </c>
    </row>
    <row r="109" spans="2:15" s="134" customFormat="1">
      <c r="B109" s="86" t="s">
        <v>770</v>
      </c>
      <c r="C109" s="83" t="s">
        <v>771</v>
      </c>
      <c r="D109" s="96" t="s">
        <v>121</v>
      </c>
      <c r="E109" s="96" t="s">
        <v>731</v>
      </c>
      <c r="F109" s="83"/>
      <c r="G109" s="96" t="s">
        <v>772</v>
      </c>
      <c r="H109" s="96" t="s">
        <v>164</v>
      </c>
      <c r="I109" s="93">
        <v>1613.9999999999998</v>
      </c>
      <c r="J109" s="95">
        <v>577</v>
      </c>
      <c r="K109" s="83"/>
      <c r="L109" s="93">
        <v>44.128609999999995</v>
      </c>
      <c r="M109" s="94">
        <v>1.0561221062466951E-5</v>
      </c>
      <c r="N109" s="94">
        <f t="shared" si="3"/>
        <v>1.6777700809694498E-3</v>
      </c>
      <c r="O109" s="94">
        <f>L109/'סכום נכסי הקרן'!$C$42</f>
        <v>9.4420368956268688E-5</v>
      </c>
    </row>
    <row r="110" spans="2:15" s="134" customFormat="1">
      <c r="B110" s="86" t="s">
        <v>773</v>
      </c>
      <c r="C110" s="83" t="s">
        <v>774</v>
      </c>
      <c r="D110" s="96" t="s">
        <v>736</v>
      </c>
      <c r="E110" s="96" t="s">
        <v>731</v>
      </c>
      <c r="F110" s="83"/>
      <c r="G110" s="96" t="s">
        <v>775</v>
      </c>
      <c r="H110" s="96" t="s">
        <v>161</v>
      </c>
      <c r="I110" s="93">
        <v>434.99999999999994</v>
      </c>
      <c r="J110" s="95">
        <v>3660</v>
      </c>
      <c r="K110" s="83"/>
      <c r="L110" s="93">
        <v>57.745459999999994</v>
      </c>
      <c r="M110" s="94">
        <v>8.437308549468115E-7</v>
      </c>
      <c r="N110" s="94">
        <f t="shared" si="3"/>
        <v>2.1954828194184709E-3</v>
      </c>
      <c r="O110" s="94">
        <f>L110/'סכום נכסי הקרן'!$C$42</f>
        <v>1.2355584367487339E-4</v>
      </c>
    </row>
    <row r="111" spans="2:15" s="134" customFormat="1">
      <c r="B111" s="86" t="s">
        <v>757</v>
      </c>
      <c r="C111" s="83" t="s">
        <v>758</v>
      </c>
      <c r="D111" s="96" t="s">
        <v>736</v>
      </c>
      <c r="E111" s="96" t="s">
        <v>731</v>
      </c>
      <c r="F111" s="83"/>
      <c r="G111" s="96" t="s">
        <v>886</v>
      </c>
      <c r="H111" s="96" t="s">
        <v>161</v>
      </c>
      <c r="I111" s="93">
        <v>23.999999999999996</v>
      </c>
      <c r="J111" s="95">
        <v>7080</v>
      </c>
      <c r="K111" s="83"/>
      <c r="L111" s="93">
        <v>6.1629999999999994</v>
      </c>
      <c r="M111" s="94">
        <v>1.7539681794362063E-7</v>
      </c>
      <c r="N111" s="94">
        <f>L111/$L$11</f>
        <v>2.343173059159289E-4</v>
      </c>
      <c r="O111" s="94">
        <f>L111/'סכום נכסי הקרן'!$C$42</f>
        <v>1.3186745149631586E-5</v>
      </c>
    </row>
    <row r="112" spans="2:15" s="134" customFormat="1">
      <c r="B112" s="86" t="s">
        <v>776</v>
      </c>
      <c r="C112" s="83" t="s">
        <v>777</v>
      </c>
      <c r="D112" s="96" t="s">
        <v>736</v>
      </c>
      <c r="E112" s="96" t="s">
        <v>731</v>
      </c>
      <c r="F112" s="83"/>
      <c r="G112" s="96" t="s">
        <v>733</v>
      </c>
      <c r="H112" s="96" t="s">
        <v>161</v>
      </c>
      <c r="I112" s="93">
        <v>30.999999999999996</v>
      </c>
      <c r="J112" s="95">
        <v>7325</v>
      </c>
      <c r="K112" s="83"/>
      <c r="L112" s="93">
        <v>8.2360099999999985</v>
      </c>
      <c r="M112" s="94">
        <v>1.0609061788305205E-6</v>
      </c>
      <c r="N112" s="94">
        <f t="shared" si="3"/>
        <v>3.1313316156038443E-4</v>
      </c>
      <c r="O112" s="94">
        <f>L112/'סכום נכסי הקרן'!$C$42</f>
        <v>1.7622288645110697E-5</v>
      </c>
    </row>
    <row r="113" spans="2:7" s="134" customFormat="1">
      <c r="B113" s="138"/>
      <c r="C113" s="138"/>
      <c r="D113" s="138"/>
    </row>
    <row r="114" spans="2:7">
      <c r="E114" s="1"/>
      <c r="F114" s="1"/>
      <c r="G114" s="1"/>
    </row>
    <row r="115" spans="2:7">
      <c r="E115" s="1"/>
      <c r="F115" s="1"/>
      <c r="G115" s="1"/>
    </row>
    <row r="116" spans="2:7">
      <c r="B116" s="98" t="s">
        <v>245</v>
      </c>
      <c r="E116" s="1"/>
      <c r="F116" s="1"/>
      <c r="G116" s="1"/>
    </row>
    <row r="117" spans="2:7">
      <c r="B117" s="98" t="s">
        <v>110</v>
      </c>
      <c r="E117" s="1"/>
      <c r="F117" s="1"/>
      <c r="G117" s="1"/>
    </row>
    <row r="118" spans="2:7">
      <c r="B118" s="98" t="s">
        <v>228</v>
      </c>
      <c r="E118" s="1"/>
      <c r="F118" s="1"/>
      <c r="G118" s="1"/>
    </row>
    <row r="119" spans="2:7">
      <c r="B119" s="98" t="s">
        <v>236</v>
      </c>
      <c r="E119" s="1"/>
      <c r="F119" s="1"/>
      <c r="G119" s="1"/>
    </row>
    <row r="120" spans="2:7">
      <c r="B120" s="98" t="s">
        <v>242</v>
      </c>
      <c r="E120" s="1"/>
      <c r="F120" s="1"/>
      <c r="G120" s="1"/>
    </row>
    <row r="121" spans="2:7">
      <c r="E121" s="1"/>
      <c r="F121" s="1"/>
      <c r="G121" s="1"/>
    </row>
    <row r="122" spans="2:7">
      <c r="E122" s="1"/>
      <c r="F122" s="1"/>
      <c r="G122" s="1"/>
    </row>
    <row r="123" spans="2:7">
      <c r="E123" s="1"/>
      <c r="F123" s="1"/>
      <c r="G123" s="1"/>
    </row>
    <row r="124" spans="2:7">
      <c r="E124" s="1"/>
      <c r="F124" s="1"/>
      <c r="G124" s="1"/>
    </row>
    <row r="125" spans="2:7">
      <c r="E125" s="1"/>
      <c r="F125" s="1"/>
      <c r="G125" s="1"/>
    </row>
    <row r="126" spans="2:7">
      <c r="E126" s="1"/>
      <c r="F126" s="1"/>
      <c r="G126" s="1"/>
    </row>
    <row r="127" spans="2:7">
      <c r="E127" s="1"/>
      <c r="F127" s="1"/>
      <c r="G127" s="1"/>
    </row>
    <row r="128" spans="2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5:I35 B118 B120"/>
    <dataValidation type="list" allowBlank="1" showInputMessage="1" showErrorMessage="1" sqref="E12:E34 E36:E37 E38:E357">
      <formula1>$BF$6:$BF$23</formula1>
    </dataValidation>
    <dataValidation type="list" allowBlank="1" showInputMessage="1" showErrorMessage="1" sqref="H12:H34 H36:H37 H38:H357">
      <formula1>$BJ$6:$BJ$19</formula1>
    </dataValidation>
    <dataValidation type="list" allowBlank="1" showInputMessage="1" showErrorMessage="1" sqref="G12:G34 G36:G37 G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4"/>
  <sheetViews>
    <sheetView rightToLeft="1" topLeftCell="A10" workbookViewId="0">
      <selection activeCell="I28" sqref="I28"/>
    </sheetView>
  </sheetViews>
  <sheetFormatPr defaultColWidth="9.140625" defaultRowHeight="18"/>
  <cols>
    <col min="1" max="1" width="6.28515625" style="1" customWidth="1"/>
    <col min="2" max="2" width="99.855468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177</v>
      </c>
      <c r="C1" s="77" t="s" vm="1">
        <v>246</v>
      </c>
    </row>
    <row r="2" spans="2:63">
      <c r="B2" s="56" t="s">
        <v>176</v>
      </c>
      <c r="C2" s="77" t="s">
        <v>247</v>
      </c>
    </row>
    <row r="3" spans="2:63">
      <c r="B3" s="56" t="s">
        <v>178</v>
      </c>
      <c r="C3" s="77" t="s">
        <v>248</v>
      </c>
    </row>
    <row r="4" spans="2:63">
      <c r="B4" s="56" t="s">
        <v>179</v>
      </c>
      <c r="C4" s="77">
        <v>12145</v>
      </c>
    </row>
    <row r="6" spans="2:63" ht="26.25" customHeight="1">
      <c r="B6" s="189" t="s">
        <v>207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1"/>
      <c r="BK6" s="3"/>
    </row>
    <row r="7" spans="2:63" ht="26.25" customHeight="1">
      <c r="B7" s="189" t="s">
        <v>88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1"/>
      <c r="BH7" s="3"/>
      <c r="BK7" s="3"/>
    </row>
    <row r="8" spans="2:63" s="3" customFormat="1" ht="74.25" customHeight="1">
      <c r="B8" s="22" t="s">
        <v>113</v>
      </c>
      <c r="C8" s="30" t="s">
        <v>41</v>
      </c>
      <c r="D8" s="30" t="s">
        <v>117</v>
      </c>
      <c r="E8" s="30" t="s">
        <v>115</v>
      </c>
      <c r="F8" s="30" t="s">
        <v>59</v>
      </c>
      <c r="G8" s="30" t="s">
        <v>99</v>
      </c>
      <c r="H8" s="30" t="s">
        <v>230</v>
      </c>
      <c r="I8" s="30" t="s">
        <v>229</v>
      </c>
      <c r="J8" s="30" t="s">
        <v>244</v>
      </c>
      <c r="K8" s="30" t="s">
        <v>56</v>
      </c>
      <c r="L8" s="30" t="s">
        <v>53</v>
      </c>
      <c r="M8" s="30" t="s">
        <v>180</v>
      </c>
      <c r="N8" s="14" t="s">
        <v>182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237</v>
      </c>
      <c r="I9" s="32"/>
      <c r="J9" s="16" t="s">
        <v>233</v>
      </c>
      <c r="K9" s="32" t="s">
        <v>233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78" t="s">
        <v>30</v>
      </c>
      <c r="C11" s="79"/>
      <c r="D11" s="79"/>
      <c r="E11" s="79"/>
      <c r="F11" s="79"/>
      <c r="G11" s="79"/>
      <c r="H11" s="87"/>
      <c r="I11" s="89"/>
      <c r="J11" s="87">
        <v>68.237439999999992</v>
      </c>
      <c r="K11" s="87">
        <v>85277.43110999999</v>
      </c>
      <c r="L11" s="79"/>
      <c r="M11" s="88">
        <f>K11/$K$11</f>
        <v>1</v>
      </c>
      <c r="N11" s="88">
        <f>K11/'סכום נכסי הקרן'!$C$42</f>
        <v>0.18246499287081522</v>
      </c>
      <c r="O11" s="5"/>
      <c r="BH11" s="1"/>
      <c r="BI11" s="3"/>
      <c r="BK11" s="1"/>
    </row>
    <row r="12" spans="2:63" ht="20.25">
      <c r="B12" s="80" t="s">
        <v>227</v>
      </c>
      <c r="C12" s="81"/>
      <c r="D12" s="81"/>
      <c r="E12" s="81"/>
      <c r="F12" s="81"/>
      <c r="G12" s="81"/>
      <c r="H12" s="90"/>
      <c r="I12" s="92"/>
      <c r="J12" s="81"/>
      <c r="K12" s="90">
        <v>25081.992100000003</v>
      </c>
      <c r="L12" s="81"/>
      <c r="M12" s="91">
        <f t="shared" ref="M12:M13" si="0">K12/$K$11</f>
        <v>0.29412227565399518</v>
      </c>
      <c r="N12" s="91">
        <f>K12/'סכום נכסי הקרן'!$C$42</f>
        <v>5.3667018930354186E-2</v>
      </c>
      <c r="BI12" s="4"/>
    </row>
    <row r="13" spans="2:63">
      <c r="B13" s="101" t="s">
        <v>61</v>
      </c>
      <c r="C13" s="81"/>
      <c r="D13" s="81"/>
      <c r="E13" s="81"/>
      <c r="F13" s="81"/>
      <c r="G13" s="81"/>
      <c r="H13" s="90"/>
      <c r="I13" s="92"/>
      <c r="J13" s="81"/>
      <c r="K13" s="90">
        <v>1004.3599999999999</v>
      </c>
      <c r="L13" s="81"/>
      <c r="M13" s="91">
        <f t="shared" si="0"/>
        <v>1.1777559278309738E-2</v>
      </c>
      <c r="N13" s="91">
        <f>K13/'סכום נכסי הקרן'!$C$42</f>
        <v>2.1489922697523899E-3</v>
      </c>
    </row>
    <row r="14" spans="2:63">
      <c r="B14" s="86" t="s">
        <v>778</v>
      </c>
      <c r="C14" s="83" t="s">
        <v>779</v>
      </c>
      <c r="D14" s="96" t="s">
        <v>118</v>
      </c>
      <c r="E14" s="83" t="s">
        <v>780</v>
      </c>
      <c r="F14" s="96" t="s">
        <v>781</v>
      </c>
      <c r="G14" s="96" t="s">
        <v>162</v>
      </c>
      <c r="H14" s="93">
        <v>6799.9999999999991</v>
      </c>
      <c r="I14" s="95">
        <v>14770</v>
      </c>
      <c r="J14" s="83"/>
      <c r="K14" s="93">
        <v>1004.3599999999999</v>
      </c>
      <c r="L14" s="94">
        <v>1.6446354048886786E-4</v>
      </c>
      <c r="M14" s="94">
        <f>K14/$K$11</f>
        <v>1.1777559278309738E-2</v>
      </c>
      <c r="N14" s="94">
        <f>K14/'סכום נכסי הקרן'!$C$42</f>
        <v>2.1489922697523899E-3</v>
      </c>
    </row>
    <row r="15" spans="2:63">
      <c r="B15" s="82"/>
      <c r="C15" s="83"/>
      <c r="D15" s="83"/>
      <c r="E15" s="83"/>
      <c r="F15" s="83"/>
      <c r="G15" s="83"/>
      <c r="H15" s="93"/>
      <c r="I15" s="95"/>
      <c r="J15" s="83"/>
      <c r="K15" s="83"/>
      <c r="L15" s="83"/>
      <c r="M15" s="94"/>
      <c r="N15" s="83"/>
    </row>
    <row r="16" spans="2:63" ht="20.25">
      <c r="B16" s="101" t="s">
        <v>62</v>
      </c>
      <c r="C16" s="81"/>
      <c r="D16" s="81"/>
      <c r="E16" s="81"/>
      <c r="F16" s="81"/>
      <c r="G16" s="81"/>
      <c r="H16" s="90"/>
      <c r="I16" s="92"/>
      <c r="J16" s="81"/>
      <c r="K16" s="90">
        <v>24077.632100000003</v>
      </c>
      <c r="L16" s="81"/>
      <c r="M16" s="91">
        <f t="shared" ref="M16:M24" si="1">K16/$K$11</f>
        <v>0.28234471637568548</v>
      </c>
      <c r="N16" s="91">
        <f>K16/'סכום נכסי הקרן'!$C$42</f>
        <v>5.151802666060179E-2</v>
      </c>
      <c r="BH16" s="4"/>
    </row>
    <row r="17" spans="2:14">
      <c r="B17" s="86" t="s">
        <v>782</v>
      </c>
      <c r="C17" s="83" t="s">
        <v>783</v>
      </c>
      <c r="D17" s="96" t="s">
        <v>118</v>
      </c>
      <c r="E17" s="83" t="s">
        <v>784</v>
      </c>
      <c r="F17" s="96" t="s">
        <v>785</v>
      </c>
      <c r="G17" s="96" t="s">
        <v>162</v>
      </c>
      <c r="H17" s="93">
        <v>2087999.9999999998</v>
      </c>
      <c r="I17" s="95">
        <v>329.11</v>
      </c>
      <c r="J17" s="83"/>
      <c r="K17" s="93">
        <v>6871.8167999999987</v>
      </c>
      <c r="L17" s="94">
        <v>6.7583114631989977E-3</v>
      </c>
      <c r="M17" s="94">
        <f t="shared" si="1"/>
        <v>8.0581892659688487E-2</v>
      </c>
      <c r="N17" s="94">
        <f>K17/'סכום נכסי הקרן'!$C$42</f>
        <v>1.4703374469666857E-2</v>
      </c>
    </row>
    <row r="18" spans="2:14">
      <c r="B18" s="86" t="s">
        <v>786</v>
      </c>
      <c r="C18" s="83" t="s">
        <v>787</v>
      </c>
      <c r="D18" s="96" t="s">
        <v>118</v>
      </c>
      <c r="E18" s="83" t="s">
        <v>788</v>
      </c>
      <c r="F18" s="96" t="s">
        <v>785</v>
      </c>
      <c r="G18" s="96" t="s">
        <v>162</v>
      </c>
      <c r="H18" s="93">
        <v>599999.99999999988</v>
      </c>
      <c r="I18" s="95">
        <v>317.99</v>
      </c>
      <c r="J18" s="83"/>
      <c r="K18" s="93">
        <v>1907.9399999999998</v>
      </c>
      <c r="L18" s="94">
        <v>6.2910680463340964E-4</v>
      </c>
      <c r="M18" s="94">
        <f t="shared" si="1"/>
        <v>2.2373328736168586E-2</v>
      </c>
      <c r="N18" s="94">
        <f>K18/'סכום נכסי הקרן'!$C$42</f>
        <v>4.0823492683414063E-3</v>
      </c>
    </row>
    <row r="19" spans="2:14">
      <c r="B19" s="86" t="s">
        <v>789</v>
      </c>
      <c r="C19" s="83" t="s">
        <v>790</v>
      </c>
      <c r="D19" s="96" t="s">
        <v>118</v>
      </c>
      <c r="E19" s="83" t="s">
        <v>788</v>
      </c>
      <c r="F19" s="96" t="s">
        <v>785</v>
      </c>
      <c r="G19" s="96" t="s">
        <v>162</v>
      </c>
      <c r="H19" s="93">
        <v>1261999.9999999998</v>
      </c>
      <c r="I19" s="95">
        <v>329.8</v>
      </c>
      <c r="J19" s="83"/>
      <c r="K19" s="93">
        <v>4162.0759999999991</v>
      </c>
      <c r="L19" s="94">
        <v>9.1801104291923332E-4</v>
      </c>
      <c r="M19" s="94">
        <f t="shared" si="1"/>
        <v>4.8806301337000951E-2</v>
      </c>
      <c r="N19" s="94">
        <f>K19/'סכום נכסי הקרן'!$C$42</f>
        <v>8.9054414255067375E-3</v>
      </c>
    </row>
    <row r="20" spans="2:14">
      <c r="B20" s="86" t="s">
        <v>791</v>
      </c>
      <c r="C20" s="83" t="s">
        <v>792</v>
      </c>
      <c r="D20" s="96" t="s">
        <v>118</v>
      </c>
      <c r="E20" s="83" t="s">
        <v>788</v>
      </c>
      <c r="F20" s="96" t="s">
        <v>785</v>
      </c>
      <c r="G20" s="96" t="s">
        <v>162</v>
      </c>
      <c r="H20" s="93">
        <v>219999.99999999997</v>
      </c>
      <c r="I20" s="95">
        <v>360.78</v>
      </c>
      <c r="J20" s="83"/>
      <c r="K20" s="93">
        <v>793.71599999999989</v>
      </c>
      <c r="L20" s="94">
        <v>1.4715208312936882E-3</v>
      </c>
      <c r="M20" s="94">
        <f t="shared" si="1"/>
        <v>9.3074567288053012E-3</v>
      </c>
      <c r="N20" s="94">
        <f>K20/'סכום נכסי הקרן'!$C$42</f>
        <v>1.6982850256668804E-3</v>
      </c>
    </row>
    <row r="21" spans="2:14">
      <c r="B21" s="86" t="s">
        <v>793</v>
      </c>
      <c r="C21" s="83" t="s">
        <v>794</v>
      </c>
      <c r="D21" s="96" t="s">
        <v>118</v>
      </c>
      <c r="E21" s="83" t="s">
        <v>795</v>
      </c>
      <c r="F21" s="96" t="s">
        <v>785</v>
      </c>
      <c r="G21" s="96" t="s">
        <v>162</v>
      </c>
      <c r="H21" s="93">
        <v>110999.99999999999</v>
      </c>
      <c r="I21" s="95">
        <v>3632.95</v>
      </c>
      <c r="J21" s="83"/>
      <c r="K21" s="93">
        <v>4032.5744999999997</v>
      </c>
      <c r="L21" s="94">
        <v>4.8340985290317223E-3</v>
      </c>
      <c r="M21" s="94">
        <f t="shared" si="1"/>
        <v>4.7287710798867191E-2</v>
      </c>
      <c r="N21" s="94">
        <f>K21/'סכום נכסי הקרן'!$C$42</f>
        <v>8.6283518137924738E-3</v>
      </c>
    </row>
    <row r="22" spans="2:14">
      <c r="B22" s="86" t="s">
        <v>796</v>
      </c>
      <c r="C22" s="83" t="s">
        <v>797</v>
      </c>
      <c r="D22" s="96" t="s">
        <v>118</v>
      </c>
      <c r="E22" s="83" t="s">
        <v>795</v>
      </c>
      <c r="F22" s="96" t="s">
        <v>785</v>
      </c>
      <c r="G22" s="96" t="s">
        <v>162</v>
      </c>
      <c r="H22" s="93">
        <v>9999.9999999999982</v>
      </c>
      <c r="I22" s="95">
        <v>3281.64</v>
      </c>
      <c r="J22" s="83"/>
      <c r="K22" s="93">
        <v>328.16399999999993</v>
      </c>
      <c r="L22" s="94">
        <v>7.142857142857142E-5</v>
      </c>
      <c r="M22" s="94">
        <f t="shared" si="1"/>
        <v>3.8481928422151781E-3</v>
      </c>
      <c r="N22" s="94">
        <f>K22/'סכום נכסי הקרן'!$C$42</f>
        <v>7.0216047952031469E-4</v>
      </c>
    </row>
    <row r="23" spans="2:14">
      <c r="B23" s="86" t="s">
        <v>798</v>
      </c>
      <c r="C23" s="83" t="s">
        <v>799</v>
      </c>
      <c r="D23" s="96" t="s">
        <v>118</v>
      </c>
      <c r="E23" s="83" t="s">
        <v>780</v>
      </c>
      <c r="F23" s="96" t="s">
        <v>785</v>
      </c>
      <c r="G23" s="96" t="s">
        <v>162</v>
      </c>
      <c r="H23" s="93">
        <v>95999.999999999985</v>
      </c>
      <c r="I23" s="95">
        <v>3176.31</v>
      </c>
      <c r="J23" s="83"/>
      <c r="K23" s="93">
        <v>3049.2575999999995</v>
      </c>
      <c r="L23" s="94">
        <v>6.4106844741235387E-4</v>
      </c>
      <c r="M23" s="94">
        <f t="shared" si="1"/>
        <v>3.575691200250556E-2</v>
      </c>
      <c r="N23" s="94">
        <f>K23/'סכום נכסי הקרן'!$C$42</f>
        <v>6.524384693619544E-3</v>
      </c>
    </row>
    <row r="24" spans="2:14">
      <c r="B24" s="86" t="s">
        <v>800</v>
      </c>
      <c r="C24" s="83" t="s">
        <v>801</v>
      </c>
      <c r="D24" s="96" t="s">
        <v>118</v>
      </c>
      <c r="E24" s="83" t="s">
        <v>780</v>
      </c>
      <c r="F24" s="96" t="s">
        <v>785</v>
      </c>
      <c r="G24" s="96" t="s">
        <v>162</v>
      </c>
      <c r="H24" s="93">
        <v>88999.999999999985</v>
      </c>
      <c r="I24" s="95">
        <v>3294.48</v>
      </c>
      <c r="J24" s="83"/>
      <c r="K24" s="93">
        <v>2932.0872000000004</v>
      </c>
      <c r="L24" s="94">
        <v>5.9432387312186973E-4</v>
      </c>
      <c r="M24" s="94">
        <f t="shared" si="1"/>
        <v>3.4382921270434137E-2</v>
      </c>
      <c r="N24" s="94">
        <f>K24/'סכום נכסי הקרן'!$C$42</f>
        <v>6.2736794844875654E-3</v>
      </c>
    </row>
    <row r="25" spans="2:14">
      <c r="B25" s="82"/>
      <c r="C25" s="83"/>
      <c r="D25" s="83"/>
      <c r="E25" s="83"/>
      <c r="F25" s="83"/>
      <c r="G25" s="83"/>
      <c r="H25" s="93"/>
      <c r="I25" s="95"/>
      <c r="J25" s="83"/>
      <c r="K25" s="83"/>
      <c r="L25" s="83"/>
      <c r="M25" s="94"/>
      <c r="N25" s="83"/>
    </row>
    <row r="26" spans="2:14">
      <c r="B26" s="80" t="s">
        <v>226</v>
      </c>
      <c r="C26" s="81"/>
      <c r="D26" s="81"/>
      <c r="E26" s="81"/>
      <c r="F26" s="81"/>
      <c r="G26" s="81"/>
      <c r="H26" s="90"/>
      <c r="I26" s="92"/>
      <c r="J26" s="90">
        <v>68.237439999999992</v>
      </c>
      <c r="K26" s="90">
        <v>60195.439009999987</v>
      </c>
      <c r="L26" s="81"/>
      <c r="M26" s="91">
        <f t="shared" ref="M26:M37" si="2">K26/$K$11</f>
        <v>0.70587772434600482</v>
      </c>
      <c r="N26" s="91">
        <f>K26/'סכום נכסי הקרן'!$C$42</f>
        <v>0.12879797394046105</v>
      </c>
    </row>
    <row r="27" spans="2:14">
      <c r="B27" s="101" t="s">
        <v>63</v>
      </c>
      <c r="C27" s="81"/>
      <c r="D27" s="81"/>
      <c r="E27" s="81"/>
      <c r="F27" s="81"/>
      <c r="G27" s="81"/>
      <c r="H27" s="90"/>
      <c r="I27" s="92"/>
      <c r="J27" s="90">
        <v>68.237439999999992</v>
      </c>
      <c r="K27" s="90">
        <v>60195.439009999987</v>
      </c>
      <c r="L27" s="81"/>
      <c r="M27" s="91">
        <f t="shared" si="2"/>
        <v>0.70587772434600482</v>
      </c>
      <c r="N27" s="91">
        <f>K27/'סכום נכסי הקרן'!$C$42</f>
        <v>0.12879797394046105</v>
      </c>
    </row>
    <row r="28" spans="2:14">
      <c r="B28" s="86" t="s">
        <v>802</v>
      </c>
      <c r="C28" s="83" t="s">
        <v>803</v>
      </c>
      <c r="D28" s="96" t="s">
        <v>122</v>
      </c>
      <c r="E28" s="83"/>
      <c r="F28" s="96" t="s">
        <v>781</v>
      </c>
      <c r="G28" s="96" t="s">
        <v>171</v>
      </c>
      <c r="H28" s="93">
        <v>49978.999999999993</v>
      </c>
      <c r="I28" s="95">
        <v>1899</v>
      </c>
      <c r="J28" s="83"/>
      <c r="K28" s="93">
        <v>3033.5172899999998</v>
      </c>
      <c r="L28" s="94">
        <v>2.2608855357428815E-5</v>
      </c>
      <c r="M28" s="94">
        <f t="shared" si="2"/>
        <v>3.5572334327086418E-2</v>
      </c>
      <c r="N28" s="94">
        <f>K28/'סכום נכסי הקרן'!$C$42</f>
        <v>6.490705729390079E-3</v>
      </c>
    </row>
    <row r="29" spans="2:14">
      <c r="B29" s="86" t="s">
        <v>804</v>
      </c>
      <c r="C29" s="83" t="s">
        <v>805</v>
      </c>
      <c r="D29" s="96" t="s">
        <v>27</v>
      </c>
      <c r="E29" s="83"/>
      <c r="F29" s="96" t="s">
        <v>781</v>
      </c>
      <c r="G29" s="96" t="s">
        <v>170</v>
      </c>
      <c r="H29" s="93">
        <v>8306.9999999999982</v>
      </c>
      <c r="I29" s="95">
        <v>3395</v>
      </c>
      <c r="J29" s="83"/>
      <c r="K29" s="93">
        <v>785.96892000000003</v>
      </c>
      <c r="L29" s="94">
        <v>1.3738910650755153E-4</v>
      </c>
      <c r="M29" s="94">
        <f t="shared" si="2"/>
        <v>9.2166111217183936E-3</v>
      </c>
      <c r="N29" s="94">
        <f>K29/'סכום נכסי הקרן'!$C$42</f>
        <v>1.681708882617423E-3</v>
      </c>
    </row>
    <row r="30" spans="2:14">
      <c r="B30" s="86" t="s">
        <v>806</v>
      </c>
      <c r="C30" s="83" t="s">
        <v>807</v>
      </c>
      <c r="D30" s="96" t="s">
        <v>730</v>
      </c>
      <c r="E30" s="83"/>
      <c r="F30" s="96" t="s">
        <v>781</v>
      </c>
      <c r="G30" s="96" t="s">
        <v>161</v>
      </c>
      <c r="H30" s="93">
        <v>17327.999999999996</v>
      </c>
      <c r="I30" s="95">
        <v>2533</v>
      </c>
      <c r="J30" s="83"/>
      <c r="K30" s="93">
        <v>1591.9564599999997</v>
      </c>
      <c r="L30" s="94">
        <v>1.2835555555555554E-3</v>
      </c>
      <c r="M30" s="94">
        <f t="shared" si="2"/>
        <v>1.866796923029404E-2</v>
      </c>
      <c r="N30" s="94">
        <f>K30/'סכום נכסי הקרן'!$C$42</f>
        <v>3.4062508725182E-3</v>
      </c>
    </row>
    <row r="31" spans="2:14">
      <c r="B31" s="86" t="s">
        <v>808</v>
      </c>
      <c r="C31" s="83" t="s">
        <v>809</v>
      </c>
      <c r="D31" s="96" t="s">
        <v>730</v>
      </c>
      <c r="E31" s="83"/>
      <c r="F31" s="96" t="s">
        <v>781</v>
      </c>
      <c r="G31" s="96" t="s">
        <v>161</v>
      </c>
      <c r="H31" s="93">
        <v>18323.999999999996</v>
      </c>
      <c r="I31" s="95">
        <v>3425</v>
      </c>
      <c r="J31" s="83"/>
      <c r="K31" s="93">
        <v>2276.2943199999995</v>
      </c>
      <c r="L31" s="94">
        <v>5.4535714285714279E-4</v>
      </c>
      <c r="M31" s="94">
        <f t="shared" si="2"/>
        <v>2.6692810634314144E-2</v>
      </c>
      <c r="N31" s="94">
        <f>K31/'סכום נכסי הקרן'!$C$42</f>
        <v>4.8705035020921508E-3</v>
      </c>
    </row>
    <row r="32" spans="2:14">
      <c r="B32" s="86" t="s">
        <v>810</v>
      </c>
      <c r="C32" s="83" t="s">
        <v>811</v>
      </c>
      <c r="D32" s="96" t="s">
        <v>121</v>
      </c>
      <c r="E32" s="83"/>
      <c r="F32" s="96" t="s">
        <v>781</v>
      </c>
      <c r="G32" s="96" t="s">
        <v>161</v>
      </c>
      <c r="H32" s="93">
        <v>16746.999999999996</v>
      </c>
      <c r="I32" s="95">
        <v>52077</v>
      </c>
      <c r="J32" s="83"/>
      <c r="K32" s="93">
        <v>31632.282739999995</v>
      </c>
      <c r="L32" s="94">
        <v>2.7347278099136368E-3</v>
      </c>
      <c r="M32" s="94">
        <f t="shared" si="2"/>
        <v>0.37093381365108524</v>
      </c>
      <c r="N32" s="94">
        <f>K32/'סכום נכסי הקרן'!$C$42</f>
        <v>6.7682435663389565E-2</v>
      </c>
    </row>
    <row r="33" spans="2:14">
      <c r="B33" s="86" t="s">
        <v>812</v>
      </c>
      <c r="C33" s="83" t="s">
        <v>813</v>
      </c>
      <c r="D33" s="96" t="s">
        <v>27</v>
      </c>
      <c r="E33" s="83"/>
      <c r="F33" s="96" t="s">
        <v>781</v>
      </c>
      <c r="G33" s="96" t="s">
        <v>163</v>
      </c>
      <c r="H33" s="93">
        <v>18383.999999999996</v>
      </c>
      <c r="I33" s="95">
        <v>7945</v>
      </c>
      <c r="J33" s="83"/>
      <c r="K33" s="93">
        <v>6157.3424599999989</v>
      </c>
      <c r="L33" s="94">
        <v>5.3515989444681356E-3</v>
      </c>
      <c r="M33" s="94">
        <f t="shared" si="2"/>
        <v>7.2203657871185128E-2</v>
      </c>
      <c r="N33" s="94">
        <f>K33/'סכום נכסי הקרן'!$C$42</f>
        <v>1.3174639918712577E-2</v>
      </c>
    </row>
    <row r="34" spans="2:14">
      <c r="B34" s="86" t="s">
        <v>814</v>
      </c>
      <c r="C34" s="83" t="s">
        <v>815</v>
      </c>
      <c r="D34" s="96" t="s">
        <v>133</v>
      </c>
      <c r="E34" s="83"/>
      <c r="F34" s="96" t="s">
        <v>781</v>
      </c>
      <c r="G34" s="96" t="s">
        <v>165</v>
      </c>
      <c r="H34" s="93">
        <v>2382.9999999999995</v>
      </c>
      <c r="I34" s="95">
        <v>8001</v>
      </c>
      <c r="J34" s="83"/>
      <c r="K34" s="93">
        <v>498.8909799999999</v>
      </c>
      <c r="L34" s="94">
        <v>6.5085245420673954E-5</v>
      </c>
      <c r="M34" s="94">
        <f t="shared" si="2"/>
        <v>5.850211169664301E-3</v>
      </c>
      <c r="N34" s="94">
        <f>K34/'סכום נכסי הקרן'!$C$42</f>
        <v>1.0674587393655602E-3</v>
      </c>
    </row>
    <row r="35" spans="2:14">
      <c r="B35" s="86" t="s">
        <v>816</v>
      </c>
      <c r="C35" s="83" t="s">
        <v>817</v>
      </c>
      <c r="D35" s="96" t="s">
        <v>730</v>
      </c>
      <c r="E35" s="83"/>
      <c r="F35" s="96" t="s">
        <v>781</v>
      </c>
      <c r="G35" s="96" t="s">
        <v>161</v>
      </c>
      <c r="H35" s="93">
        <v>39326.999999999985</v>
      </c>
      <c r="I35" s="95">
        <v>4100</v>
      </c>
      <c r="J35" s="93">
        <v>67.696469999999991</v>
      </c>
      <c r="K35" s="93">
        <v>5915.8966599999994</v>
      </c>
      <c r="L35" s="94">
        <v>2.7732614230249804E-5</v>
      </c>
      <c r="M35" s="94">
        <f t="shared" si="2"/>
        <v>6.9372360107436165E-2</v>
      </c>
      <c r="N35" s="94">
        <f>K35/'סכום נכסי הקרן'!$C$42</f>
        <v>1.2658027192434968E-2</v>
      </c>
    </row>
    <row r="36" spans="2:14">
      <c r="B36" s="86" t="s">
        <v>818</v>
      </c>
      <c r="C36" s="83" t="s">
        <v>819</v>
      </c>
      <c r="D36" s="96" t="s">
        <v>121</v>
      </c>
      <c r="E36" s="83"/>
      <c r="F36" s="96" t="s">
        <v>781</v>
      </c>
      <c r="G36" s="96" t="s">
        <v>161</v>
      </c>
      <c r="H36" s="93">
        <v>10169.999999999998</v>
      </c>
      <c r="I36" s="95">
        <v>5536.25</v>
      </c>
      <c r="J36" s="93">
        <v>0.54096999999999995</v>
      </c>
      <c r="K36" s="93">
        <v>2042.6748299999997</v>
      </c>
      <c r="L36" s="94">
        <v>2.1789602974600898E-5</v>
      </c>
      <c r="M36" s="94">
        <f t="shared" si="2"/>
        <v>2.3953287562862188E-2</v>
      </c>
      <c r="N36" s="94">
        <f>K36/'סכום נכסי הקרן'!$C$42</f>
        <v>4.3706364443902362E-3</v>
      </c>
    </row>
    <row r="37" spans="2:14">
      <c r="B37" s="86" t="s">
        <v>820</v>
      </c>
      <c r="C37" s="83" t="s">
        <v>821</v>
      </c>
      <c r="D37" s="96" t="s">
        <v>730</v>
      </c>
      <c r="E37" s="83"/>
      <c r="F37" s="96" t="s">
        <v>781</v>
      </c>
      <c r="G37" s="96" t="s">
        <v>161</v>
      </c>
      <c r="H37" s="93">
        <v>60416.999999999993</v>
      </c>
      <c r="I37" s="95">
        <v>2857</v>
      </c>
      <c r="J37" s="83"/>
      <c r="K37" s="93">
        <v>6260.6143499999989</v>
      </c>
      <c r="L37" s="94">
        <v>1.5672373134309385E-3</v>
      </c>
      <c r="M37" s="94">
        <f t="shared" si="2"/>
        <v>7.3414668670358826E-2</v>
      </c>
      <c r="N37" s="94">
        <f>K37/'סכום נכסי הקרן'!$C$42</f>
        <v>1.3395606995550284E-2</v>
      </c>
    </row>
    <row r="38" spans="2:14">
      <c r="D38" s="1"/>
      <c r="E38" s="1"/>
      <c r="F38" s="1"/>
      <c r="G38" s="1"/>
    </row>
    <row r="39" spans="2:14">
      <c r="D39" s="1"/>
      <c r="E39" s="1"/>
      <c r="F39" s="1"/>
      <c r="G39" s="1"/>
    </row>
    <row r="40" spans="2:14">
      <c r="D40" s="1"/>
      <c r="E40" s="1"/>
      <c r="F40" s="1"/>
      <c r="G40" s="1"/>
    </row>
    <row r="41" spans="2:14">
      <c r="B41" s="98" t="s">
        <v>245</v>
      </c>
      <c r="D41" s="1"/>
      <c r="E41" s="1"/>
      <c r="F41" s="1"/>
      <c r="G41" s="1"/>
    </row>
    <row r="42" spans="2:14">
      <c r="B42" s="98" t="s">
        <v>110</v>
      </c>
      <c r="D42" s="1"/>
      <c r="E42" s="1"/>
      <c r="F42" s="1"/>
      <c r="G42" s="1"/>
    </row>
    <row r="43" spans="2:14">
      <c r="B43" s="98" t="s">
        <v>228</v>
      </c>
      <c r="D43" s="1"/>
      <c r="E43" s="1"/>
      <c r="F43" s="1"/>
      <c r="G43" s="1"/>
    </row>
    <row r="44" spans="2:14">
      <c r="B44" s="98" t="s">
        <v>236</v>
      </c>
      <c r="D44" s="1"/>
      <c r="E44" s="1"/>
      <c r="F44" s="1"/>
      <c r="G44" s="1"/>
    </row>
    <row r="45" spans="2:14">
      <c r="B45" s="98" t="s">
        <v>243</v>
      </c>
      <c r="D45" s="1"/>
      <c r="E45" s="1"/>
      <c r="F45" s="1"/>
      <c r="G45" s="1"/>
    </row>
    <row r="46" spans="2:14">
      <c r="D46" s="1"/>
      <c r="E46" s="1"/>
      <c r="F46" s="1"/>
      <c r="G46" s="1"/>
    </row>
    <row r="47" spans="2:14"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2:7">
      <c r="D225" s="1"/>
      <c r="E225" s="1"/>
      <c r="F225" s="1"/>
      <c r="G225" s="1"/>
    </row>
    <row r="226" spans="2:7">
      <c r="D226" s="1"/>
      <c r="E226" s="1"/>
      <c r="F226" s="1"/>
      <c r="G226" s="1"/>
    </row>
    <row r="227" spans="2:7">
      <c r="D227" s="1"/>
      <c r="E227" s="1"/>
      <c r="F227" s="1"/>
      <c r="G227" s="1"/>
    </row>
    <row r="228" spans="2:7">
      <c r="D228" s="1"/>
      <c r="E228" s="1"/>
      <c r="F228" s="1"/>
      <c r="G228" s="1"/>
    </row>
    <row r="229" spans="2:7">
      <c r="D229" s="1"/>
      <c r="E229" s="1"/>
      <c r="F229" s="1"/>
      <c r="G229" s="1"/>
    </row>
    <row r="230" spans="2:7">
      <c r="D230" s="1"/>
      <c r="E230" s="1"/>
      <c r="F230" s="1"/>
      <c r="G230" s="1"/>
    </row>
    <row r="231" spans="2:7">
      <c r="D231" s="1"/>
      <c r="E231" s="1"/>
      <c r="F231" s="1"/>
      <c r="G231" s="1"/>
    </row>
    <row r="232" spans="2:7">
      <c r="D232" s="1"/>
      <c r="E232" s="1"/>
      <c r="F232" s="1"/>
      <c r="G232" s="1"/>
    </row>
    <row r="233" spans="2:7">
      <c r="D233" s="1"/>
      <c r="E233" s="1"/>
      <c r="F233" s="1"/>
      <c r="G233" s="1"/>
    </row>
    <row r="234" spans="2:7">
      <c r="D234" s="1"/>
      <c r="E234" s="1"/>
      <c r="F234" s="1"/>
      <c r="G234" s="1"/>
    </row>
    <row r="235" spans="2:7">
      <c r="D235" s="1"/>
      <c r="E235" s="1"/>
      <c r="F235" s="1"/>
      <c r="G235" s="1"/>
    </row>
    <row r="236" spans="2:7">
      <c r="D236" s="1"/>
      <c r="E236" s="1"/>
      <c r="F236" s="1"/>
      <c r="G236" s="1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B239" s="43"/>
      <c r="D239" s="1"/>
      <c r="E239" s="1"/>
      <c r="F239" s="1"/>
      <c r="G239" s="1"/>
    </row>
    <row r="240" spans="2:7">
      <c r="B240" s="43"/>
      <c r="D240" s="1"/>
      <c r="E240" s="1"/>
      <c r="F240" s="1"/>
      <c r="G240" s="1"/>
    </row>
    <row r="241" spans="2:7">
      <c r="B241" s="3"/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1:J7 B42:B1048576 K1:XFD1048576 B1:B40 J9:J1048576 A1:A1048576 C5:C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177</v>
      </c>
      <c r="C1" s="77" t="s" vm="1">
        <v>246</v>
      </c>
    </row>
    <row r="2" spans="2:65">
      <c r="B2" s="56" t="s">
        <v>176</v>
      </c>
      <c r="C2" s="77" t="s">
        <v>247</v>
      </c>
    </row>
    <row r="3" spans="2:65">
      <c r="B3" s="56" t="s">
        <v>178</v>
      </c>
      <c r="C3" s="77" t="s">
        <v>248</v>
      </c>
    </row>
    <row r="4" spans="2:65">
      <c r="B4" s="56" t="s">
        <v>179</v>
      </c>
      <c r="C4" s="77">
        <v>12145</v>
      </c>
    </row>
    <row r="6" spans="2:65" ht="26.25" customHeight="1">
      <c r="B6" s="189" t="s">
        <v>207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2:65" ht="26.25" customHeight="1">
      <c r="B7" s="189" t="s">
        <v>89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1"/>
      <c r="BM7" s="3"/>
    </row>
    <row r="8" spans="2:65" s="3" customFormat="1" ht="78.75">
      <c r="B8" s="22" t="s">
        <v>113</v>
      </c>
      <c r="C8" s="30" t="s">
        <v>41</v>
      </c>
      <c r="D8" s="30" t="s">
        <v>117</v>
      </c>
      <c r="E8" s="30" t="s">
        <v>115</v>
      </c>
      <c r="F8" s="30" t="s">
        <v>59</v>
      </c>
      <c r="G8" s="30" t="s">
        <v>15</v>
      </c>
      <c r="H8" s="30" t="s">
        <v>60</v>
      </c>
      <c r="I8" s="30" t="s">
        <v>99</v>
      </c>
      <c r="J8" s="30" t="s">
        <v>230</v>
      </c>
      <c r="K8" s="30" t="s">
        <v>229</v>
      </c>
      <c r="L8" s="30" t="s">
        <v>56</v>
      </c>
      <c r="M8" s="30" t="s">
        <v>53</v>
      </c>
      <c r="N8" s="30" t="s">
        <v>180</v>
      </c>
      <c r="O8" s="20" t="s">
        <v>182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237</v>
      </c>
      <c r="K9" s="32"/>
      <c r="L9" s="32" t="s">
        <v>233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5"/>
      <c r="BG11" s="1"/>
      <c r="BH11" s="3"/>
      <c r="BI11" s="1"/>
      <c r="BM11" s="1"/>
    </row>
    <row r="12" spans="2:65" s="4" customFormat="1" ht="18" customHeight="1">
      <c r="B12" s="98" t="s">
        <v>245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5"/>
      <c r="BG12" s="1"/>
      <c r="BH12" s="3"/>
      <c r="BI12" s="1"/>
      <c r="BM12" s="1"/>
    </row>
    <row r="13" spans="2:65">
      <c r="B13" s="98" t="s">
        <v>110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BH13" s="3"/>
    </row>
    <row r="14" spans="2:65" ht="20.25">
      <c r="B14" s="98" t="s">
        <v>228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BH14" s="4"/>
    </row>
    <row r="15" spans="2:65">
      <c r="B15" s="98" t="s">
        <v>236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5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5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2018-12-04T08:53:09+00:00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1DD3AC9-E099-453A-BB3D-29AB398194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