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_FilterDatabase" localSheetId="5" hidden="1">'אג"ח קונצרני'!$B$245:$AU$321</definedName>
    <definedName name="_xlnm._FilterDatabase" localSheetId="6" hidden="1">מניות!$B$148:$AW$244</definedName>
    <definedName name="_xlnm._FilterDatabase" localSheetId="7" hidden="1">'תעודות סל'!$B$13:$BC$74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קונצרני'!$B$6:$U$31</definedName>
    <definedName name="Print_Area" localSheetId="10">אופציות!$B$6:$L$41</definedName>
    <definedName name="Print_Area" localSheetId="22">הלוואות!$B$6:$Q$52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להשקעה'!$B$6:$D$15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מובנים'!$B$6:$Q$42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L63" i="58" l="1"/>
  <c r="L62" i="58"/>
  <c r="L61" i="58"/>
  <c r="L60" i="58"/>
  <c r="L59" i="58"/>
  <c r="L58" i="58"/>
  <c r="L57" i="58"/>
  <c r="L56" i="58"/>
  <c r="L55" i="58"/>
  <c r="L54" i="58"/>
  <c r="L53" i="58"/>
  <c r="L52" i="58"/>
  <c r="L51" i="58"/>
  <c r="J50" i="58"/>
  <c r="J49" i="58" s="1"/>
  <c r="L46" i="58"/>
  <c r="J45" i="58"/>
  <c r="L45" i="58" s="1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J20" i="58"/>
  <c r="L20" i="58" s="1"/>
  <c r="L18" i="58"/>
  <c r="L17" i="58"/>
  <c r="L16" i="58"/>
  <c r="L15" i="58"/>
  <c r="L14" i="58"/>
  <c r="L13" i="58"/>
  <c r="J12" i="58"/>
  <c r="L12" i="58" s="1"/>
  <c r="L49" i="58" l="1"/>
  <c r="L50" i="58"/>
  <c r="J11" i="58"/>
  <c r="L11" i="58" l="1"/>
  <c r="J10" i="58"/>
  <c r="K11" i="58" s="1"/>
  <c r="K63" i="58" l="1"/>
  <c r="K61" i="58"/>
  <c r="K59" i="58"/>
  <c r="K57" i="58"/>
  <c r="K55" i="58"/>
  <c r="K53" i="58"/>
  <c r="K51" i="58"/>
  <c r="K46" i="58"/>
  <c r="K17" i="58"/>
  <c r="K15" i="58"/>
  <c r="K13" i="58"/>
  <c r="K10" i="58"/>
  <c r="K27" i="58"/>
  <c r="K25" i="58"/>
  <c r="K21" i="58"/>
  <c r="K62" i="58"/>
  <c r="K58" i="58"/>
  <c r="K56" i="58"/>
  <c r="K52" i="58"/>
  <c r="K14" i="58"/>
  <c r="K42" i="58"/>
  <c r="K40" i="58"/>
  <c r="K38" i="58"/>
  <c r="K36" i="58"/>
  <c r="K34" i="58"/>
  <c r="K32" i="58"/>
  <c r="K30" i="58"/>
  <c r="K28" i="58"/>
  <c r="K26" i="58"/>
  <c r="K24" i="58"/>
  <c r="K22" i="58"/>
  <c r="K20" i="58"/>
  <c r="K43" i="58"/>
  <c r="K41" i="58"/>
  <c r="K39" i="58"/>
  <c r="K37" i="58"/>
  <c r="K35" i="58"/>
  <c r="K33" i="58"/>
  <c r="K31" i="58"/>
  <c r="K29" i="58"/>
  <c r="K23" i="58"/>
  <c r="K60" i="58"/>
  <c r="K54" i="58"/>
  <c r="K18" i="58"/>
  <c r="K16" i="58"/>
  <c r="L10" i="58"/>
  <c r="K49" i="58"/>
  <c r="K12" i="58"/>
  <c r="K45" i="58"/>
  <c r="K50" i="58"/>
  <c r="J13" i="81" l="1"/>
  <c r="I10" i="81"/>
  <c r="I11" i="81"/>
  <c r="O12" i="78" l="1"/>
  <c r="L44" i="62" l="1"/>
  <c r="N44" i="62" s="1"/>
  <c r="L13" i="62"/>
  <c r="E38" i="80" l="1"/>
  <c r="E37" i="80"/>
  <c r="E36" i="80"/>
  <c r="E35" i="80"/>
  <c r="E34" i="80"/>
  <c r="E33" i="80"/>
  <c r="E32" i="80"/>
  <c r="E31" i="80"/>
  <c r="E30" i="80"/>
  <c r="E29" i="80"/>
  <c r="E28" i="80"/>
  <c r="E26" i="80"/>
  <c r="E25" i="80"/>
  <c r="E24" i="80"/>
  <c r="E23" i="80"/>
  <c r="E22" i="80"/>
  <c r="E21" i="80"/>
  <c r="E20" i="80"/>
  <c r="E19" i="80"/>
  <c r="E18" i="80"/>
  <c r="E17" i="80"/>
  <c r="E16" i="80"/>
  <c r="E15" i="80"/>
  <c r="E14" i="80"/>
  <c r="E13" i="80"/>
  <c r="J196" i="62" l="1"/>
  <c r="C11" i="84" l="1"/>
  <c r="C50" i="84"/>
  <c r="S196" i="61" l="1"/>
  <c r="O196" i="61"/>
  <c r="S177" i="61"/>
  <c r="O177" i="61"/>
  <c r="Q157" i="61" l="1"/>
  <c r="O214" i="61" l="1"/>
  <c r="O67" i="61"/>
  <c r="C10" i="84" l="1"/>
  <c r="C43" i="88" s="1"/>
  <c r="O31" i="78"/>
  <c r="O28" i="78"/>
  <c r="O27" i="78"/>
  <c r="O26" i="78"/>
  <c r="O24" i="78"/>
  <c r="O17" i="78"/>
  <c r="O21" i="78"/>
  <c r="O16" i="78" l="1"/>
  <c r="O11" i="78" s="1"/>
  <c r="O10" i="78" s="1"/>
  <c r="O208" i="78"/>
  <c r="O207" i="78" s="1"/>
  <c r="O203" i="78"/>
  <c r="C22" i="88" l="1"/>
  <c r="R13" i="61"/>
  <c r="R12" i="61" s="1"/>
  <c r="R11" i="61" s="1"/>
  <c r="P13" i="68"/>
  <c r="P11" i="68"/>
  <c r="P12" i="68"/>
  <c r="P13" i="78" l="1"/>
  <c r="P14" i="78"/>
  <c r="L128" i="62"/>
  <c r="L148" i="62"/>
  <c r="L127" i="62" l="1"/>
  <c r="Q67" i="61"/>
  <c r="Q32" i="61"/>
  <c r="Q13" i="61" l="1"/>
  <c r="Q12" i="61" s="1"/>
  <c r="Q11" i="61" s="1"/>
  <c r="O116" i="61"/>
  <c r="S117" i="61" l="1"/>
  <c r="S116" i="61"/>
  <c r="S115" i="61"/>
  <c r="O117" i="61"/>
  <c r="O115" i="61"/>
  <c r="S109" i="61"/>
  <c r="S108" i="61"/>
  <c r="O109" i="61"/>
  <c r="O108" i="61"/>
  <c r="O99" i="61"/>
  <c r="S99" i="61"/>
  <c r="O62" i="61"/>
  <c r="S62" i="61"/>
  <c r="S61" i="61"/>
  <c r="O61" i="61"/>
  <c r="O13" i="93"/>
  <c r="O12" i="93"/>
  <c r="O11" i="93"/>
  <c r="O10" i="93"/>
  <c r="O16" i="92"/>
  <c r="O15" i="92"/>
  <c r="O14" i="92"/>
  <c r="O13" i="92"/>
  <c r="O12" i="92"/>
  <c r="O11" i="92"/>
  <c r="O10" i="92"/>
  <c r="J12" i="81"/>
  <c r="J11" i="81"/>
  <c r="J10" i="81"/>
  <c r="H45" i="80"/>
  <c r="H44" i="80"/>
  <c r="H43" i="80"/>
  <c r="H42" i="80"/>
  <c r="H40" i="80"/>
  <c r="H39" i="80"/>
  <c r="H38" i="80"/>
  <c r="H37" i="80"/>
  <c r="H36" i="80"/>
  <c r="H35" i="80"/>
  <c r="H34" i="80"/>
  <c r="H33" i="80"/>
  <c r="H32" i="80"/>
  <c r="H31" i="80"/>
  <c r="H30" i="80"/>
  <c r="H29" i="80"/>
  <c r="H28" i="80"/>
  <c r="H27" i="80"/>
  <c r="H26" i="80"/>
  <c r="H25" i="80"/>
  <c r="H24" i="80"/>
  <c r="H23" i="80"/>
  <c r="H22" i="80"/>
  <c r="H21" i="80"/>
  <c r="H20" i="80"/>
  <c r="H19" i="80"/>
  <c r="H18" i="80"/>
  <c r="H17" i="80"/>
  <c r="H16" i="80"/>
  <c r="H15" i="80"/>
  <c r="H14" i="80"/>
  <c r="H13" i="80"/>
  <c r="H12" i="80"/>
  <c r="H11" i="80"/>
  <c r="H10" i="80"/>
  <c r="N41" i="79"/>
  <c r="N40" i="79"/>
  <c r="N39" i="79"/>
  <c r="N38" i="79"/>
  <c r="N37" i="79"/>
  <c r="N36" i="79"/>
  <c r="N35" i="79"/>
  <c r="N34" i="79"/>
  <c r="N33" i="79"/>
  <c r="N32" i="79"/>
  <c r="N31" i="79"/>
  <c r="N30" i="79"/>
  <c r="N28" i="79"/>
  <c r="N27" i="79"/>
  <c r="N26" i="79"/>
  <c r="N25" i="79"/>
  <c r="N24" i="79"/>
  <c r="N23" i="79"/>
  <c r="N22" i="79"/>
  <c r="N21" i="79"/>
  <c r="N20" i="79"/>
  <c r="N19" i="79"/>
  <c r="N18" i="79"/>
  <c r="N17" i="79"/>
  <c r="N16" i="79"/>
  <c r="N15" i="79"/>
  <c r="N14" i="79"/>
  <c r="N13" i="79"/>
  <c r="N12" i="79"/>
  <c r="N11" i="79"/>
  <c r="N10" i="79"/>
  <c r="P253" i="78"/>
  <c r="P252" i="78"/>
  <c r="P251" i="78"/>
  <c r="P250" i="78"/>
  <c r="P249" i="78"/>
  <c r="P248" i="78"/>
  <c r="P247" i="78"/>
  <c r="P246" i="78"/>
  <c r="P245" i="78"/>
  <c r="P244" i="78"/>
  <c r="P243" i="78"/>
  <c r="P242" i="78"/>
  <c r="P241" i="78"/>
  <c r="P240" i="78"/>
  <c r="P239" i="78"/>
  <c r="P238" i="78"/>
  <c r="P237" i="78"/>
  <c r="P236" i="78"/>
  <c r="P235" i="78"/>
  <c r="P234" i="78"/>
  <c r="P233" i="78"/>
  <c r="P232" i="78"/>
  <c r="P231" i="78"/>
  <c r="P230" i="78"/>
  <c r="P229" i="78"/>
  <c r="P228" i="78"/>
  <c r="P227" i="78"/>
  <c r="P226" i="78"/>
  <c r="P225" i="78"/>
  <c r="P224" i="78"/>
  <c r="P223" i="78"/>
  <c r="P222" i="78"/>
  <c r="P221" i="78"/>
  <c r="P220" i="78"/>
  <c r="P219" i="78"/>
  <c r="P218" i="78"/>
  <c r="P217" i="78"/>
  <c r="P216" i="78"/>
  <c r="P215" i="78"/>
  <c r="P214" i="78"/>
  <c r="P213" i="78"/>
  <c r="P212" i="78"/>
  <c r="P211" i="78"/>
  <c r="P210" i="78"/>
  <c r="P209" i="78"/>
  <c r="P208" i="78"/>
  <c r="P207" i="78"/>
  <c r="P205" i="78"/>
  <c r="P204" i="78"/>
  <c r="P203" i="78"/>
  <c r="P201" i="78"/>
  <c r="P200" i="78"/>
  <c r="P199" i="78"/>
  <c r="P198" i="78"/>
  <c r="P197" i="78"/>
  <c r="P196" i="78"/>
  <c r="P195" i="78"/>
  <c r="P194" i="78"/>
  <c r="P193" i="78"/>
  <c r="P192" i="78"/>
  <c r="P191" i="78"/>
  <c r="P190" i="78"/>
  <c r="P189" i="78"/>
  <c r="P188" i="78"/>
  <c r="P187" i="78"/>
  <c r="P186" i="78"/>
  <c r="P185" i="78"/>
  <c r="P184" i="78"/>
  <c r="P183" i="78"/>
  <c r="P182" i="78"/>
  <c r="P181" i="78"/>
  <c r="P180" i="78"/>
  <c r="P179" i="78"/>
  <c r="P178" i="78"/>
  <c r="P177" i="78"/>
  <c r="P176" i="78"/>
  <c r="P175" i="78"/>
  <c r="P174" i="78"/>
  <c r="P173" i="78"/>
  <c r="P172" i="78"/>
  <c r="P171" i="78"/>
  <c r="P170" i="78"/>
  <c r="P169" i="78"/>
  <c r="P168" i="78"/>
  <c r="P167" i="78"/>
  <c r="P166" i="78"/>
  <c r="P165" i="78"/>
  <c r="P164" i="78"/>
  <c r="P163" i="78"/>
  <c r="P162" i="78"/>
  <c r="P161" i="78"/>
  <c r="P160" i="78"/>
  <c r="P159" i="78"/>
  <c r="P158" i="78"/>
  <c r="P157" i="78"/>
  <c r="P156" i="78"/>
  <c r="P155" i="78"/>
  <c r="P154" i="78"/>
  <c r="P153" i="78"/>
  <c r="P152" i="78"/>
  <c r="P151" i="78"/>
  <c r="P150" i="78"/>
  <c r="P149" i="78"/>
  <c r="P148" i="78"/>
  <c r="P147" i="78"/>
  <c r="P146" i="78"/>
  <c r="P145" i="78"/>
  <c r="P144" i="78"/>
  <c r="P143" i="78"/>
  <c r="P142" i="78"/>
  <c r="P141" i="78"/>
  <c r="P140" i="78"/>
  <c r="P139" i="78"/>
  <c r="P138" i="78"/>
  <c r="P137" i="78"/>
  <c r="P136" i="78"/>
  <c r="P135" i="78"/>
  <c r="P134" i="78"/>
  <c r="P133" i="78"/>
  <c r="P132" i="78"/>
  <c r="P131" i="78"/>
  <c r="P130" i="78"/>
  <c r="P129" i="78"/>
  <c r="P128" i="78"/>
  <c r="P127" i="78"/>
  <c r="P126" i="78"/>
  <c r="P125" i="78"/>
  <c r="P124" i="78"/>
  <c r="P123" i="78"/>
  <c r="P122" i="78"/>
  <c r="P121" i="78"/>
  <c r="P120" i="78"/>
  <c r="P119" i="78"/>
  <c r="P118" i="78"/>
  <c r="P117" i="78"/>
  <c r="P116" i="78"/>
  <c r="P115" i="78"/>
  <c r="P114" i="78"/>
  <c r="P113" i="78"/>
  <c r="P112" i="78"/>
  <c r="P111" i="78"/>
  <c r="P110" i="78"/>
  <c r="P109" i="78"/>
  <c r="P108" i="78"/>
  <c r="P107" i="78"/>
  <c r="P106" i="78"/>
  <c r="P105" i="78"/>
  <c r="P104" i="78"/>
  <c r="P103" i="78"/>
  <c r="P102" i="78"/>
  <c r="P101" i="78"/>
  <c r="P100" i="78"/>
  <c r="P99" i="78"/>
  <c r="P98" i="78"/>
  <c r="P97" i="78"/>
  <c r="P96" i="78"/>
  <c r="P95" i="78"/>
  <c r="P94" i="78"/>
  <c r="P93" i="78"/>
  <c r="P92" i="78"/>
  <c r="P91" i="78"/>
  <c r="P90" i="78"/>
  <c r="P89" i="78"/>
  <c r="P88" i="78"/>
  <c r="P87" i="78"/>
  <c r="P86" i="78"/>
  <c r="P85" i="78"/>
  <c r="P84" i="78"/>
  <c r="P83" i="78"/>
  <c r="P82" i="78"/>
  <c r="P81" i="78"/>
  <c r="P80" i="78"/>
  <c r="P79" i="78"/>
  <c r="P78" i="78"/>
  <c r="P77" i="78"/>
  <c r="P76" i="78"/>
  <c r="P75" i="78"/>
  <c r="P74" i="78"/>
  <c r="P73" i="78"/>
  <c r="P72" i="78"/>
  <c r="P71" i="78"/>
  <c r="P70" i="78"/>
  <c r="P69" i="78"/>
  <c r="P68" i="78"/>
  <c r="P67" i="78"/>
  <c r="P66" i="78"/>
  <c r="P65" i="78"/>
  <c r="P64" i="78"/>
  <c r="P63" i="78"/>
  <c r="P62" i="78"/>
  <c r="P61" i="78"/>
  <c r="P60" i="78"/>
  <c r="P59" i="78"/>
  <c r="P58" i="78"/>
  <c r="P57" i="78"/>
  <c r="P56" i="78"/>
  <c r="P55" i="78"/>
  <c r="P54" i="78"/>
  <c r="P53" i="78"/>
  <c r="P52" i="78"/>
  <c r="P51" i="78"/>
  <c r="P50" i="78"/>
  <c r="P49" i="78"/>
  <c r="P48" i="78"/>
  <c r="P47" i="78"/>
  <c r="P46" i="78"/>
  <c r="P45" i="78"/>
  <c r="P44" i="78"/>
  <c r="P43" i="78"/>
  <c r="P42" i="78"/>
  <c r="P41" i="78"/>
  <c r="P40" i="78"/>
  <c r="P39" i="78"/>
  <c r="P38" i="78"/>
  <c r="P37" i="78"/>
  <c r="P36" i="78"/>
  <c r="P35" i="78"/>
  <c r="P34" i="78"/>
  <c r="P33" i="78"/>
  <c r="P32" i="78"/>
  <c r="P31" i="78"/>
  <c r="P29" i="78"/>
  <c r="P28" i="78"/>
  <c r="P27" i="78"/>
  <c r="P26" i="78"/>
  <c r="P25" i="78"/>
  <c r="P24" i="78"/>
  <c r="P23" i="78"/>
  <c r="P22" i="78"/>
  <c r="P21" i="78"/>
  <c r="P20" i="78"/>
  <c r="P19" i="78"/>
  <c r="P18" i="78"/>
  <c r="P17" i="78"/>
  <c r="P16" i="78"/>
  <c r="P12" i="78"/>
  <c r="P11" i="78"/>
  <c r="P10" i="78"/>
  <c r="P16" i="77"/>
  <c r="P15" i="77"/>
  <c r="P14" i="77"/>
  <c r="P13" i="77"/>
  <c r="P12" i="77"/>
  <c r="P11" i="77"/>
  <c r="J181" i="76"/>
  <c r="J180" i="76"/>
  <c r="J179" i="76"/>
  <c r="J177" i="76"/>
  <c r="J176" i="76"/>
  <c r="J174" i="76"/>
  <c r="J173" i="76"/>
  <c r="J172" i="76"/>
  <c r="J171" i="76"/>
  <c r="J170" i="76"/>
  <c r="J169" i="76"/>
  <c r="J168" i="76"/>
  <c r="J167" i="76"/>
  <c r="J166" i="76"/>
  <c r="J165" i="76"/>
  <c r="J164" i="76"/>
  <c r="J163" i="76"/>
  <c r="J162" i="76"/>
  <c r="J161" i="76"/>
  <c r="J160" i="76"/>
  <c r="J159" i="76"/>
  <c r="J158" i="76"/>
  <c r="J157" i="76"/>
  <c r="J156" i="76"/>
  <c r="J155" i="76"/>
  <c r="J154" i="76"/>
  <c r="J153" i="76"/>
  <c r="J152" i="76"/>
  <c r="J151" i="76"/>
  <c r="J150" i="76"/>
  <c r="J149" i="76"/>
  <c r="J148" i="76"/>
  <c r="J147" i="76"/>
  <c r="J146" i="76"/>
  <c r="J145" i="76"/>
  <c r="J144" i="76"/>
  <c r="J143" i="76"/>
  <c r="J142" i="76"/>
  <c r="J141" i="76"/>
  <c r="J140" i="76"/>
  <c r="J139" i="76"/>
  <c r="J138" i="76"/>
  <c r="J137" i="76"/>
  <c r="J136" i="76"/>
  <c r="J135" i="76"/>
  <c r="J134" i="76"/>
  <c r="J133" i="76"/>
  <c r="J132" i="76"/>
  <c r="J131" i="76"/>
  <c r="J130" i="76"/>
  <c r="J129" i="76"/>
  <c r="J128" i="76"/>
  <c r="J127" i="76"/>
  <c r="J126" i="76"/>
  <c r="J125" i="76"/>
  <c r="J124" i="76"/>
  <c r="J123" i="76"/>
  <c r="J122" i="76"/>
  <c r="J121" i="76"/>
  <c r="J120" i="76"/>
  <c r="J119" i="76"/>
  <c r="J118" i="76"/>
  <c r="J117" i="76"/>
  <c r="J116" i="76"/>
  <c r="J115" i="76"/>
  <c r="J114" i="76"/>
  <c r="J113" i="76"/>
  <c r="J112" i="76"/>
  <c r="J110" i="76"/>
  <c r="J109" i="76"/>
  <c r="J108" i="76"/>
  <c r="J107" i="76"/>
  <c r="J106" i="76"/>
  <c r="J105" i="76"/>
  <c r="J104" i="76"/>
  <c r="J103" i="76"/>
  <c r="J102" i="76"/>
  <c r="J101" i="76"/>
  <c r="J100" i="76"/>
  <c r="J99" i="76"/>
  <c r="J98" i="76"/>
  <c r="J97" i="76"/>
  <c r="J96" i="76"/>
  <c r="J95" i="76"/>
  <c r="J94" i="76"/>
  <c r="J93" i="76"/>
  <c r="J92" i="76"/>
  <c r="J91" i="76"/>
  <c r="J90" i="76"/>
  <c r="J89" i="76"/>
  <c r="J88" i="76"/>
  <c r="J87" i="76"/>
  <c r="J86" i="76"/>
  <c r="J85" i="76"/>
  <c r="J84" i="76"/>
  <c r="J83" i="76"/>
  <c r="J82" i="76"/>
  <c r="J81" i="76"/>
  <c r="J80" i="76"/>
  <c r="J79" i="76"/>
  <c r="J78" i="76"/>
  <c r="J77" i="76"/>
  <c r="J76" i="76"/>
  <c r="J75" i="76"/>
  <c r="J74" i="76"/>
  <c r="J73" i="76"/>
  <c r="J72" i="76"/>
  <c r="J71" i="76"/>
  <c r="J70" i="76"/>
  <c r="J69" i="76"/>
  <c r="J68" i="76"/>
  <c r="J67" i="76"/>
  <c r="J66" i="76"/>
  <c r="J65" i="76"/>
  <c r="J64" i="76"/>
  <c r="J63" i="76"/>
  <c r="J62" i="76"/>
  <c r="J61" i="76"/>
  <c r="J60" i="76"/>
  <c r="J59" i="76"/>
  <c r="J58" i="76"/>
  <c r="J57" i="76"/>
  <c r="J56" i="76"/>
  <c r="J55" i="76"/>
  <c r="J54" i="76"/>
  <c r="J53" i="76"/>
  <c r="J52" i="76"/>
  <c r="J51" i="76"/>
  <c r="J50" i="76"/>
  <c r="J49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K15" i="74"/>
  <c r="K14" i="74"/>
  <c r="K13" i="74"/>
  <c r="K12" i="74"/>
  <c r="K11" i="74"/>
  <c r="J149" i="73"/>
  <c r="J148" i="73"/>
  <c r="J147" i="73"/>
  <c r="J146" i="73"/>
  <c r="J145" i="73"/>
  <c r="J144" i="73"/>
  <c r="J143" i="73"/>
  <c r="J142" i="73"/>
  <c r="J141" i="73"/>
  <c r="J140" i="73"/>
  <c r="J139" i="73"/>
  <c r="J138" i="73"/>
  <c r="J137" i="73"/>
  <c r="J136" i="73"/>
  <c r="J135" i="73"/>
  <c r="J134" i="73"/>
  <c r="J133" i="73"/>
  <c r="J132" i="73"/>
  <c r="J131" i="73"/>
  <c r="J130" i="73"/>
  <c r="J129" i="73"/>
  <c r="J128" i="73"/>
  <c r="J127" i="73"/>
  <c r="J126" i="73"/>
  <c r="J125" i="73"/>
  <c r="J124" i="73"/>
  <c r="J123" i="73"/>
  <c r="J122" i="73"/>
  <c r="J121" i="73"/>
  <c r="J120" i="73"/>
  <c r="J119" i="73"/>
  <c r="J118" i="73"/>
  <c r="J117" i="73"/>
  <c r="J116" i="73"/>
  <c r="J115" i="73"/>
  <c r="J114" i="73"/>
  <c r="J113" i="73"/>
  <c r="J112" i="73"/>
  <c r="J111" i="73"/>
  <c r="J110" i="73"/>
  <c r="J109" i="73"/>
  <c r="J108" i="73"/>
  <c r="J107" i="73"/>
  <c r="J106" i="73"/>
  <c r="J105" i="73"/>
  <c r="J104" i="73"/>
  <c r="J103" i="73"/>
  <c r="J102" i="73"/>
  <c r="J101" i="73"/>
  <c r="J100" i="73"/>
  <c r="J99" i="73"/>
  <c r="J98" i="73"/>
  <c r="J97" i="73"/>
  <c r="J96" i="73"/>
  <c r="J95" i="73"/>
  <c r="J94" i="73"/>
  <c r="J93" i="73"/>
  <c r="J92" i="73"/>
  <c r="J91" i="73"/>
  <c r="J90" i="73"/>
  <c r="J89" i="73"/>
  <c r="J88" i="73"/>
  <c r="J87" i="73"/>
  <c r="J86" i="73"/>
  <c r="J85" i="73"/>
  <c r="J84" i="73"/>
  <c r="J83" i="73"/>
  <c r="J82" i="73"/>
  <c r="J81" i="73"/>
  <c r="J80" i="73"/>
  <c r="J78" i="73"/>
  <c r="J77" i="73"/>
  <c r="J76" i="73"/>
  <c r="J75" i="73"/>
  <c r="J74" i="73"/>
  <c r="J73" i="73"/>
  <c r="J71" i="73"/>
  <c r="J70" i="73"/>
  <c r="J69" i="73"/>
  <c r="J68" i="73"/>
  <c r="J67" i="73"/>
  <c r="J66" i="73"/>
  <c r="J64" i="73"/>
  <c r="J63" i="73"/>
  <c r="J62" i="73"/>
  <c r="J61" i="73"/>
  <c r="J60" i="73"/>
  <c r="J59" i="73"/>
  <c r="J58" i="73"/>
  <c r="J57" i="73"/>
  <c r="J56" i="73"/>
  <c r="J55" i="73"/>
  <c r="J54" i="73"/>
  <c r="J53" i="73"/>
  <c r="J51" i="73"/>
  <c r="J50" i="73"/>
  <c r="J49" i="73"/>
  <c r="J48" i="73"/>
  <c r="J47" i="73"/>
  <c r="J46" i="73"/>
  <c r="J45" i="73"/>
  <c r="J44" i="73"/>
  <c r="J43" i="73"/>
  <c r="J42" i="73"/>
  <c r="J41" i="73"/>
  <c r="J40" i="73"/>
  <c r="J39" i="73"/>
  <c r="J38" i="73"/>
  <c r="J37" i="73"/>
  <c r="J36" i="73"/>
  <c r="J35" i="73"/>
  <c r="J34" i="73"/>
  <c r="J33" i="73"/>
  <c r="J32" i="73"/>
  <c r="J31" i="73"/>
  <c r="J30" i="73"/>
  <c r="J29" i="73"/>
  <c r="J28" i="73"/>
  <c r="J27" i="73"/>
  <c r="J25" i="73"/>
  <c r="J24" i="73"/>
  <c r="J22" i="73"/>
  <c r="J21" i="73"/>
  <c r="J20" i="73"/>
  <c r="J19" i="73"/>
  <c r="J18" i="73"/>
  <c r="J17" i="73"/>
  <c r="J16" i="73"/>
  <c r="J15" i="73"/>
  <c r="J14" i="73"/>
  <c r="J13" i="73"/>
  <c r="J12" i="73"/>
  <c r="J11" i="73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L20" i="72"/>
  <c r="L19" i="72"/>
  <c r="L17" i="72"/>
  <c r="L16" i="72"/>
  <c r="L15" i="72"/>
  <c r="L14" i="72"/>
  <c r="L13" i="72"/>
  <c r="L12" i="72"/>
  <c r="L11" i="72"/>
  <c r="R50" i="71"/>
  <c r="R49" i="71"/>
  <c r="R48" i="71"/>
  <c r="R47" i="71"/>
  <c r="R46" i="71"/>
  <c r="R44" i="71"/>
  <c r="R43" i="71"/>
  <c r="R42" i="71"/>
  <c r="R41" i="71"/>
  <c r="R40" i="71"/>
  <c r="R38" i="71"/>
  <c r="R37" i="71"/>
  <c r="R36" i="71"/>
  <c r="R35" i="71"/>
  <c r="R34" i="71"/>
  <c r="R33" i="71"/>
  <c r="R31" i="71"/>
  <c r="R30" i="71"/>
  <c r="R29" i="71"/>
  <c r="R28" i="71"/>
  <c r="R27" i="71"/>
  <c r="R26" i="71"/>
  <c r="R25" i="71"/>
  <c r="R24" i="71"/>
  <c r="R23" i="71"/>
  <c r="R22" i="71"/>
  <c r="R21" i="71"/>
  <c r="R20" i="71"/>
  <c r="R19" i="71"/>
  <c r="R18" i="71"/>
  <c r="R17" i="71"/>
  <c r="R16" i="71"/>
  <c r="R15" i="71"/>
  <c r="R14" i="71"/>
  <c r="R13" i="71"/>
  <c r="R12" i="71"/>
  <c r="R11" i="71"/>
  <c r="O134" i="69"/>
  <c r="O133" i="69"/>
  <c r="O132" i="69"/>
  <c r="O131" i="69"/>
  <c r="O130" i="69"/>
  <c r="O129" i="69"/>
  <c r="O128" i="69"/>
  <c r="O127" i="69"/>
  <c r="O126" i="69"/>
  <c r="O125" i="69"/>
  <c r="O124" i="69"/>
  <c r="O123" i="69"/>
  <c r="O122" i="69"/>
  <c r="O121" i="69"/>
  <c r="O120" i="69"/>
  <c r="O119" i="69"/>
  <c r="O118" i="69"/>
  <c r="O117" i="69"/>
  <c r="O116" i="69"/>
  <c r="O115" i="69"/>
  <c r="O114" i="69"/>
  <c r="O113" i="69"/>
  <c r="O112" i="69"/>
  <c r="O111" i="69"/>
  <c r="O110" i="69"/>
  <c r="O109" i="69"/>
  <c r="O108" i="69"/>
  <c r="O107" i="69"/>
  <c r="O106" i="69"/>
  <c r="O105" i="69"/>
  <c r="O104" i="69"/>
  <c r="O103" i="69"/>
  <c r="O102" i="69"/>
  <c r="O101" i="69"/>
  <c r="O100" i="69"/>
  <c r="O99" i="69"/>
  <c r="O98" i="69"/>
  <c r="O97" i="69"/>
  <c r="O96" i="69"/>
  <c r="O95" i="69"/>
  <c r="O94" i="69"/>
  <c r="O93" i="69"/>
  <c r="O92" i="69"/>
  <c r="O91" i="69"/>
  <c r="O90" i="69"/>
  <c r="O89" i="69"/>
  <c r="O88" i="69"/>
  <c r="O87" i="69"/>
  <c r="O86" i="69"/>
  <c r="O85" i="69"/>
  <c r="O84" i="69"/>
  <c r="O83" i="69"/>
  <c r="O82" i="69"/>
  <c r="O81" i="69"/>
  <c r="O80" i="69"/>
  <c r="O79" i="69"/>
  <c r="O78" i="69"/>
  <c r="O77" i="69"/>
  <c r="O76" i="69"/>
  <c r="O75" i="69"/>
  <c r="O74" i="69"/>
  <c r="O73" i="69"/>
  <c r="O72" i="69"/>
  <c r="O71" i="69"/>
  <c r="O70" i="69"/>
  <c r="O69" i="69"/>
  <c r="O68" i="69"/>
  <c r="O67" i="69"/>
  <c r="O66" i="69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J19" i="67"/>
  <c r="J18" i="67"/>
  <c r="J17" i="67"/>
  <c r="J16" i="67"/>
  <c r="J15" i="67"/>
  <c r="J14" i="67"/>
  <c r="J13" i="67"/>
  <c r="J12" i="67"/>
  <c r="J11" i="67"/>
  <c r="K16" i="66"/>
  <c r="K15" i="66"/>
  <c r="K14" i="66"/>
  <c r="K13" i="66"/>
  <c r="K12" i="66"/>
  <c r="K11" i="66"/>
  <c r="K15" i="65"/>
  <c r="K14" i="65"/>
  <c r="K13" i="65"/>
  <c r="K12" i="65"/>
  <c r="K11" i="65"/>
  <c r="N57" i="64"/>
  <c r="N56" i="64"/>
  <c r="N55" i="64"/>
  <c r="N54" i="64"/>
  <c r="N53" i="64"/>
  <c r="N52" i="64"/>
  <c r="N51" i="64"/>
  <c r="N50" i="64"/>
  <c r="N49" i="64"/>
  <c r="N48" i="64"/>
  <c r="N47" i="64"/>
  <c r="N46" i="64"/>
  <c r="N45" i="64"/>
  <c r="N44" i="64"/>
  <c r="N43" i="64"/>
  <c r="N42" i="64"/>
  <c r="N41" i="64"/>
  <c r="N40" i="64"/>
  <c r="N38" i="64"/>
  <c r="N37" i="64"/>
  <c r="N36" i="64"/>
  <c r="N34" i="64"/>
  <c r="N33" i="64"/>
  <c r="N32" i="64"/>
  <c r="N31" i="64"/>
  <c r="N30" i="64"/>
  <c r="N29" i="64"/>
  <c r="N28" i="64"/>
  <c r="N27" i="64"/>
  <c r="N26" i="64"/>
  <c r="N25" i="64"/>
  <c r="N24" i="64"/>
  <c r="N23" i="64"/>
  <c r="N22" i="64"/>
  <c r="N21" i="64"/>
  <c r="N20" i="64"/>
  <c r="N19" i="64"/>
  <c r="N18" i="64"/>
  <c r="N17" i="64"/>
  <c r="N16" i="64"/>
  <c r="N15" i="64"/>
  <c r="N14" i="64"/>
  <c r="N13" i="64"/>
  <c r="N12" i="64"/>
  <c r="N11" i="64"/>
  <c r="M74" i="63"/>
  <c r="M73" i="63"/>
  <c r="M72" i="63"/>
  <c r="M71" i="63"/>
  <c r="M69" i="63"/>
  <c r="M68" i="63"/>
  <c r="M67" i="63"/>
  <c r="M66" i="63"/>
  <c r="M65" i="63"/>
  <c r="M64" i="63"/>
  <c r="M63" i="63"/>
  <c r="M62" i="63"/>
  <c r="M61" i="63"/>
  <c r="M60" i="63"/>
  <c r="M59" i="63"/>
  <c r="M58" i="63"/>
  <c r="M57" i="63"/>
  <c r="M56" i="63"/>
  <c r="M55" i="63"/>
  <c r="M54" i="63"/>
  <c r="M53" i="63"/>
  <c r="M52" i="63"/>
  <c r="M51" i="63"/>
  <c r="M50" i="63"/>
  <c r="M49" i="63"/>
  <c r="M48" i="63"/>
  <c r="M47" i="63"/>
  <c r="M46" i="63"/>
  <c r="M45" i="63"/>
  <c r="M44" i="63"/>
  <c r="M43" i="63"/>
  <c r="M42" i="63"/>
  <c r="M41" i="63"/>
  <c r="M40" i="63"/>
  <c r="M39" i="63"/>
  <c r="M38" i="63"/>
  <c r="M37" i="63"/>
  <c r="M36" i="63"/>
  <c r="M35" i="63"/>
  <c r="M34" i="63"/>
  <c r="M33" i="63"/>
  <c r="M32" i="63"/>
  <c r="M31" i="63"/>
  <c r="M30" i="63"/>
  <c r="M29" i="63"/>
  <c r="M28" i="63"/>
  <c r="M27" i="63"/>
  <c r="M26" i="63"/>
  <c r="M25" i="63"/>
  <c r="M24" i="63"/>
  <c r="M23" i="63"/>
  <c r="M22" i="63"/>
  <c r="M21" i="63"/>
  <c r="M20" i="63"/>
  <c r="M19" i="63"/>
  <c r="M18" i="63"/>
  <c r="M17" i="63"/>
  <c r="M16" i="63"/>
  <c r="M15" i="63"/>
  <c r="M14" i="63"/>
  <c r="M13" i="63"/>
  <c r="M12" i="63"/>
  <c r="M11" i="63"/>
  <c r="N244" i="62"/>
  <c r="N243" i="62"/>
  <c r="N242" i="62"/>
  <c r="N241" i="62"/>
  <c r="N240" i="62"/>
  <c r="N239" i="62"/>
  <c r="N238" i="62"/>
  <c r="N237" i="62"/>
  <c r="N236" i="62"/>
  <c r="N235" i="62"/>
  <c r="N234" i="62"/>
  <c r="N233" i="62"/>
  <c r="N232" i="62"/>
  <c r="N231" i="62"/>
  <c r="N230" i="62"/>
  <c r="N229" i="62"/>
  <c r="N228" i="62"/>
  <c r="N227" i="62"/>
  <c r="N226" i="62"/>
  <c r="N225" i="62"/>
  <c r="N224" i="62"/>
  <c r="N223" i="62"/>
  <c r="N221" i="62"/>
  <c r="N220" i="62"/>
  <c r="N219" i="62"/>
  <c r="N218" i="62"/>
  <c r="N217" i="62"/>
  <c r="N216" i="62"/>
  <c r="N214" i="62"/>
  <c r="N212" i="62"/>
  <c r="N211" i="62"/>
  <c r="N210" i="62"/>
  <c r="N209" i="62"/>
  <c r="N208" i="62"/>
  <c r="N207" i="62"/>
  <c r="N206" i="62"/>
  <c r="N205" i="62"/>
  <c r="N204" i="62"/>
  <c r="N203" i="62"/>
  <c r="N202" i="62"/>
  <c r="N201" i="62"/>
  <c r="N200" i="62"/>
  <c r="N199" i="62"/>
  <c r="N198" i="62"/>
  <c r="N197" i="62"/>
  <c r="N196" i="62"/>
  <c r="N195" i="62"/>
  <c r="N194" i="62"/>
  <c r="N193" i="62"/>
  <c r="N192" i="62"/>
  <c r="N191" i="62"/>
  <c r="N190" i="62"/>
  <c r="N189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9" i="62"/>
  <c r="N148" i="62"/>
  <c r="N146" i="62"/>
  <c r="N145" i="62"/>
  <c r="N144" i="62"/>
  <c r="N143" i="62"/>
  <c r="N222" i="62"/>
  <c r="N142" i="62"/>
  <c r="N215" i="62"/>
  <c r="N141" i="62"/>
  <c r="N213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5" i="62"/>
  <c r="N124" i="62"/>
  <c r="N123" i="62"/>
  <c r="N122" i="62"/>
  <c r="N121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2" i="62"/>
  <c r="N81" i="62"/>
  <c r="N80" i="62"/>
  <c r="N79" i="62"/>
  <c r="N78" i="62"/>
  <c r="N77" i="62"/>
  <c r="N76" i="62"/>
  <c r="N75" i="62"/>
  <c r="N73" i="62"/>
  <c r="N72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2" i="62"/>
  <c r="N41" i="62"/>
  <c r="N40" i="62"/>
  <c r="N39" i="62"/>
  <c r="N74" i="62"/>
  <c r="N38" i="62"/>
  <c r="N37" i="62"/>
  <c r="N36" i="62"/>
  <c r="N71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T321" i="61"/>
  <c r="T320" i="61"/>
  <c r="T319" i="61"/>
  <c r="T318" i="61"/>
  <c r="T317" i="61"/>
  <c r="T316" i="61"/>
  <c r="T315" i="61"/>
  <c r="T314" i="61"/>
  <c r="T313" i="61"/>
  <c r="T312" i="61"/>
  <c r="T311" i="61"/>
  <c r="T310" i="61"/>
  <c r="T309" i="61"/>
  <c r="T308" i="61"/>
  <c r="T307" i="61"/>
  <c r="T306" i="61"/>
  <c r="T305" i="61"/>
  <c r="T304" i="61"/>
  <c r="T303" i="61"/>
  <c r="T302" i="61"/>
  <c r="T301" i="61"/>
  <c r="T300" i="61"/>
  <c r="T299" i="61"/>
  <c r="T287" i="61"/>
  <c r="T298" i="61"/>
  <c r="T297" i="61"/>
  <c r="T296" i="61"/>
  <c r="T295" i="61"/>
  <c r="T294" i="61"/>
  <c r="T293" i="61"/>
  <c r="T292" i="61"/>
  <c r="T291" i="61"/>
  <c r="T290" i="61"/>
  <c r="T289" i="61"/>
  <c r="T288" i="61"/>
  <c r="T286" i="61"/>
  <c r="T285" i="61"/>
  <c r="T284" i="61"/>
  <c r="T283" i="61"/>
  <c r="T282" i="61"/>
  <c r="T281" i="61"/>
  <c r="T280" i="61"/>
  <c r="T279" i="61"/>
  <c r="T278" i="61"/>
  <c r="T277" i="61"/>
  <c r="T276" i="61"/>
  <c r="T275" i="61"/>
  <c r="T274" i="61"/>
  <c r="T273" i="61"/>
  <c r="T272" i="61"/>
  <c r="T271" i="61"/>
  <c r="T270" i="61"/>
  <c r="T269" i="61"/>
  <c r="T268" i="61"/>
  <c r="T267" i="61"/>
  <c r="T266" i="61"/>
  <c r="T265" i="61"/>
  <c r="T264" i="61"/>
  <c r="T263" i="61"/>
  <c r="T262" i="61"/>
  <c r="T261" i="61"/>
  <c r="T260" i="61"/>
  <c r="T259" i="61"/>
  <c r="T258" i="61"/>
  <c r="T257" i="61"/>
  <c r="T256" i="61"/>
  <c r="T255" i="61"/>
  <c r="T254" i="61"/>
  <c r="T253" i="61"/>
  <c r="T252" i="61"/>
  <c r="T251" i="61"/>
  <c r="T250" i="61"/>
  <c r="T249" i="61"/>
  <c r="T248" i="61"/>
  <c r="T247" i="61"/>
  <c r="T246" i="61"/>
  <c r="T245" i="61"/>
  <c r="T243" i="61"/>
  <c r="T242" i="61"/>
  <c r="T241" i="61"/>
  <c r="T240" i="61"/>
  <c r="T239" i="61"/>
  <c r="T238" i="61"/>
  <c r="T237" i="61"/>
  <c r="T235" i="61"/>
  <c r="T234" i="61"/>
  <c r="T233" i="61"/>
  <c r="T232" i="61"/>
  <c r="T230" i="61"/>
  <c r="T229" i="61"/>
  <c r="T228" i="61"/>
  <c r="T227" i="61"/>
  <c r="T226" i="61"/>
  <c r="T225" i="61"/>
  <c r="T224" i="61"/>
  <c r="T223" i="61"/>
  <c r="T222" i="61"/>
  <c r="T221" i="61"/>
  <c r="T220" i="61"/>
  <c r="T219" i="61"/>
  <c r="T218" i="61"/>
  <c r="T217" i="61"/>
  <c r="T216" i="61"/>
  <c r="T215" i="61"/>
  <c r="T214" i="61"/>
  <c r="T213" i="61"/>
  <c r="T212" i="61"/>
  <c r="T211" i="61"/>
  <c r="T210" i="61"/>
  <c r="T209" i="61"/>
  <c r="T208" i="61"/>
  <c r="T207" i="61"/>
  <c r="T206" i="61"/>
  <c r="T205" i="61"/>
  <c r="T204" i="61"/>
  <c r="T203" i="61"/>
  <c r="T202" i="61"/>
  <c r="T201" i="61"/>
  <c r="T200" i="61"/>
  <c r="T199" i="61"/>
  <c r="T198" i="61"/>
  <c r="T197" i="61"/>
  <c r="T196" i="61"/>
  <c r="T195" i="61"/>
  <c r="T194" i="61"/>
  <c r="T193" i="61"/>
  <c r="T192" i="61"/>
  <c r="T191" i="61"/>
  <c r="T190" i="61"/>
  <c r="T189" i="61"/>
  <c r="T188" i="61"/>
  <c r="T187" i="61"/>
  <c r="T186" i="61"/>
  <c r="T185" i="61"/>
  <c r="T184" i="61"/>
  <c r="T183" i="61"/>
  <c r="T182" i="61"/>
  <c r="T181" i="61"/>
  <c r="T180" i="61"/>
  <c r="T179" i="61"/>
  <c r="T178" i="61"/>
  <c r="T177" i="61"/>
  <c r="T176" i="61"/>
  <c r="T175" i="61"/>
  <c r="T174" i="61"/>
  <c r="T173" i="61"/>
  <c r="T172" i="61"/>
  <c r="T171" i="61"/>
  <c r="T170" i="61"/>
  <c r="T169" i="61"/>
  <c r="T168" i="61"/>
  <c r="T167" i="61"/>
  <c r="T166" i="61"/>
  <c r="T165" i="61"/>
  <c r="T164" i="61"/>
  <c r="T163" i="61"/>
  <c r="T162" i="61"/>
  <c r="T161" i="61"/>
  <c r="T160" i="61"/>
  <c r="T159" i="61"/>
  <c r="T158" i="61"/>
  <c r="T157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5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Q43" i="59"/>
  <c r="Q42" i="59"/>
  <c r="Q41" i="59"/>
  <c r="Q40" i="59"/>
  <c r="Q39" i="59"/>
  <c r="Q38" i="59"/>
  <c r="Q37" i="59"/>
  <c r="Q36" i="59"/>
  <c r="Q35" i="59"/>
  <c r="Q34" i="59"/>
  <c r="Q33" i="59"/>
  <c r="Q32" i="59"/>
  <c r="Q31" i="59"/>
  <c r="Q30" i="59"/>
  <c r="Q29" i="59"/>
  <c r="Q28" i="59"/>
  <c r="Q27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C41" i="88"/>
  <c r="C40" i="88"/>
  <c r="C38" i="88"/>
  <c r="C37" i="88"/>
  <c r="C35" i="88"/>
  <c r="C34" i="88"/>
  <c r="C33" i="88"/>
  <c r="C32" i="88"/>
  <c r="C31" i="88"/>
  <c r="C29" i="88"/>
  <c r="C28" i="88"/>
  <c r="C27" i="88"/>
  <c r="C26" i="88"/>
  <c r="C24" i="88"/>
  <c r="C21" i="88"/>
  <c r="C20" i="88"/>
  <c r="C19" i="88"/>
  <c r="C18" i="88"/>
  <c r="C17" i="88"/>
  <c r="C16" i="88"/>
  <c r="C15" i="88"/>
  <c r="C13" i="88"/>
  <c r="C12" i="88" l="1"/>
  <c r="C23" i="88"/>
  <c r="C11" i="88" l="1"/>
  <c r="C10" i="88" s="1"/>
  <c r="C42" i="88" l="1"/>
  <c r="K13" i="81" s="1"/>
  <c r="Q13" i="78" l="1"/>
  <c r="Q14" i="78"/>
  <c r="L11" i="66"/>
  <c r="O44" i="62"/>
  <c r="D22" i="88"/>
  <c r="K71" i="73"/>
  <c r="Q11" i="68"/>
  <c r="Q13" i="68"/>
  <c r="Q12" i="68"/>
  <c r="U218" i="61"/>
  <c r="O92" i="62"/>
  <c r="P78" i="69"/>
  <c r="U68" i="61"/>
  <c r="N37" i="63"/>
  <c r="U62" i="61"/>
  <c r="P38" i="69"/>
  <c r="O76" i="62"/>
  <c r="D17" i="88"/>
  <c r="L14" i="65"/>
  <c r="O236" i="62"/>
  <c r="D12" i="88"/>
  <c r="U210" i="61"/>
  <c r="P46" i="69"/>
  <c r="U128" i="61"/>
  <c r="P29" i="69"/>
  <c r="P132" i="69"/>
  <c r="U74" i="61"/>
  <c r="P94" i="69"/>
  <c r="R38" i="59"/>
  <c r="U214" i="61"/>
  <c r="U137" i="61"/>
  <c r="U47" i="61"/>
  <c r="U320" i="61"/>
  <c r="S34" i="71"/>
  <c r="P35" i="69"/>
  <c r="K149" i="76"/>
  <c r="U86" i="61"/>
  <c r="U53" i="61"/>
  <c r="U189" i="61"/>
  <c r="O227" i="62"/>
  <c r="D11" i="88"/>
  <c r="U134" i="61"/>
  <c r="U235" i="61"/>
  <c r="U22" i="61"/>
  <c r="U66" i="61"/>
  <c r="U36" i="61"/>
  <c r="O222" i="62"/>
  <c r="O18" i="62"/>
  <c r="U131" i="61"/>
  <c r="O140" i="62"/>
  <c r="U258" i="61"/>
  <c r="U288" i="61"/>
  <c r="P11" i="92"/>
  <c r="Q240" i="78"/>
  <c r="Q188" i="78"/>
  <c r="Q136" i="78"/>
  <c r="Q72" i="78"/>
  <c r="Q23" i="78"/>
  <c r="I26" i="80"/>
  <c r="Q239" i="78"/>
  <c r="Q195" i="78"/>
  <c r="Q147" i="78"/>
  <c r="Q83" i="78"/>
  <c r="Q22" i="78"/>
  <c r="I21" i="80"/>
  <c r="Q230" i="78"/>
  <c r="Q190" i="78"/>
  <c r="Q130" i="78"/>
  <c r="Q66" i="78"/>
  <c r="I20" i="80"/>
  <c r="Q233" i="78"/>
  <c r="Q181" i="78"/>
  <c r="Q129" i="78"/>
  <c r="Q65" i="78"/>
  <c r="Q16" i="78"/>
  <c r="K152" i="76"/>
  <c r="K120" i="76"/>
  <c r="K91" i="76"/>
  <c r="K67" i="76"/>
  <c r="K35" i="76"/>
  <c r="L13" i="74"/>
  <c r="K125" i="73"/>
  <c r="K93" i="73"/>
  <c r="K67" i="73"/>
  <c r="K37" i="73"/>
  <c r="M43" i="72"/>
  <c r="Q11" i="77"/>
  <c r="K155" i="76"/>
  <c r="K123" i="76"/>
  <c r="K94" i="76"/>
  <c r="K66" i="76"/>
  <c r="K34" i="76"/>
  <c r="L12" i="74"/>
  <c r="K124" i="73"/>
  <c r="K92" i="73"/>
  <c r="K61" i="73"/>
  <c r="K36" i="73"/>
  <c r="M38" i="72"/>
  <c r="K174" i="76"/>
  <c r="K150" i="76"/>
  <c r="K126" i="76"/>
  <c r="K105" i="76"/>
  <c r="K85" i="76"/>
  <c r="K61" i="76"/>
  <c r="K41" i="76"/>
  <c r="K21" i="76"/>
  <c r="K143" i="73"/>
  <c r="K123" i="73"/>
  <c r="K103" i="73"/>
  <c r="K78" i="73"/>
  <c r="K56" i="73"/>
  <c r="K35" i="73"/>
  <c r="M45" i="72"/>
  <c r="M25" i="72"/>
  <c r="K165" i="76"/>
  <c r="K145" i="76"/>
  <c r="K129" i="76"/>
  <c r="I15" i="80"/>
  <c r="Q224" i="78"/>
  <c r="Q184" i="78"/>
  <c r="Q120" i="78"/>
  <c r="Q60" i="78"/>
  <c r="Q16" i="77"/>
  <c r="O41" i="79"/>
  <c r="Q235" i="78"/>
  <c r="Q183" i="78"/>
  <c r="Q119" i="78"/>
  <c r="Q67" i="78"/>
  <c r="Q18" i="78"/>
  <c r="O36" i="79"/>
  <c r="Q218" i="78"/>
  <c r="Q174" i="78"/>
  <c r="Q110" i="78"/>
  <c r="Q62" i="78"/>
  <c r="P16" i="92"/>
  <c r="O22" i="79"/>
  <c r="Q217" i="78"/>
  <c r="Q177" i="78"/>
  <c r="Q113" i="78"/>
  <c r="Q53" i="78"/>
  <c r="K172" i="76"/>
  <c r="K140" i="76"/>
  <c r="K116" i="76"/>
  <c r="K87" i="76"/>
  <c r="K55" i="76"/>
  <c r="K27" i="76"/>
  <c r="K149" i="73"/>
  <c r="K117" i="73"/>
  <c r="K89" i="73"/>
  <c r="K58" i="73"/>
  <c r="K24" i="73"/>
  <c r="M39" i="72"/>
  <c r="K176" i="76"/>
  <c r="K143" i="76"/>
  <c r="K115" i="76"/>
  <c r="K90" i="76"/>
  <c r="K58" i="76"/>
  <c r="K30" i="76"/>
  <c r="K144" i="73"/>
  <c r="K112" i="73"/>
  <c r="K88" i="73"/>
  <c r="K57" i="73"/>
  <c r="K22" i="73"/>
  <c r="M30" i="72"/>
  <c r="K170" i="76"/>
  <c r="K142" i="76"/>
  <c r="K122" i="76"/>
  <c r="K101" i="76"/>
  <c r="K77" i="76"/>
  <c r="K57" i="76"/>
  <c r="K37" i="76"/>
  <c r="K13" i="76"/>
  <c r="K139" i="73"/>
  <c r="K119" i="73"/>
  <c r="K95" i="73"/>
  <c r="K74" i="73"/>
  <c r="K51" i="73"/>
  <c r="K27" i="73"/>
  <c r="M41" i="72"/>
  <c r="M21" i="72"/>
  <c r="K157" i="76"/>
  <c r="K141" i="76"/>
  <c r="K125" i="76"/>
  <c r="K108" i="76"/>
  <c r="K92" i="76"/>
  <c r="K76" i="76"/>
  <c r="K60" i="76"/>
  <c r="K44" i="76"/>
  <c r="K28" i="76"/>
  <c r="K12" i="76"/>
  <c r="K138" i="73"/>
  <c r="K122" i="73"/>
  <c r="K106" i="73"/>
  <c r="K90" i="73"/>
  <c r="K73" i="73"/>
  <c r="K55" i="73"/>
  <c r="K38" i="73"/>
  <c r="K20" i="73"/>
  <c r="M44" i="72"/>
  <c r="M28" i="72"/>
  <c r="S47" i="71"/>
  <c r="S28" i="71"/>
  <c r="O34" i="79"/>
  <c r="Q156" i="78"/>
  <c r="Q56" i="78"/>
  <c r="O28" i="79"/>
  <c r="Q163" i="78"/>
  <c r="Q55" i="78"/>
  <c r="O19" i="79"/>
  <c r="Q158" i="78"/>
  <c r="Q46" i="78"/>
  <c r="O18" i="79"/>
  <c r="Q149" i="78"/>
  <c r="Q49" i="78"/>
  <c r="K136" i="76"/>
  <c r="K75" i="76"/>
  <c r="K23" i="76"/>
  <c r="K109" i="73"/>
  <c r="K49" i="73"/>
  <c r="M31" i="72"/>
  <c r="K139" i="76"/>
  <c r="K78" i="76"/>
  <c r="K26" i="76"/>
  <c r="K108" i="73"/>
  <c r="K44" i="73"/>
  <c r="M26" i="72"/>
  <c r="K138" i="76"/>
  <c r="K93" i="76"/>
  <c r="K53" i="76"/>
  <c r="L15" i="74"/>
  <c r="K111" i="73"/>
  <c r="K69" i="73"/>
  <c r="K21" i="73"/>
  <c r="K173" i="76"/>
  <c r="K137" i="76"/>
  <c r="K113" i="76"/>
  <c r="K88" i="76"/>
  <c r="K68" i="76"/>
  <c r="K48" i="76"/>
  <c r="K24" i="76"/>
  <c r="K146" i="73"/>
  <c r="K126" i="73"/>
  <c r="K102" i="73"/>
  <c r="K82" i="73"/>
  <c r="K59" i="73"/>
  <c r="K34" i="73"/>
  <c r="K12" i="73"/>
  <c r="M32" i="72"/>
  <c r="S42" i="71"/>
  <c r="S20" i="71"/>
  <c r="P128" i="69"/>
  <c r="P112" i="69"/>
  <c r="P96" i="69"/>
  <c r="P80" i="69"/>
  <c r="P64" i="69"/>
  <c r="P48" i="69"/>
  <c r="P32" i="69"/>
  <c r="P16" i="69"/>
  <c r="L14" i="66"/>
  <c r="O48" i="64"/>
  <c r="O30" i="64"/>
  <c r="O14" i="64"/>
  <c r="N60" i="63"/>
  <c r="N44" i="63"/>
  <c r="N28" i="63"/>
  <c r="N12" i="63"/>
  <c r="O232" i="62"/>
  <c r="O214" i="62"/>
  <c r="O197" i="62"/>
  <c r="O181" i="62"/>
  <c r="O165" i="62"/>
  <c r="O149" i="62"/>
  <c r="O135" i="62"/>
  <c r="O118" i="62"/>
  <c r="O102" i="62"/>
  <c r="O86" i="62"/>
  <c r="O67" i="62"/>
  <c r="O51" i="62"/>
  <c r="O71" i="62"/>
  <c r="O20" i="62"/>
  <c r="U315" i="61"/>
  <c r="U299" i="61"/>
  <c r="U283" i="61"/>
  <c r="U267" i="61"/>
  <c r="U251" i="61"/>
  <c r="M17" i="72"/>
  <c r="S41" i="71"/>
  <c r="O13" i="79"/>
  <c r="Q152" i="78"/>
  <c r="Q27" i="78"/>
  <c r="O24" i="79"/>
  <c r="Q151" i="78"/>
  <c r="Q35" i="78"/>
  <c r="Q250" i="78"/>
  <c r="Q142" i="78"/>
  <c r="Q29" i="78"/>
  <c r="Q249" i="78"/>
  <c r="Q145" i="78"/>
  <c r="Q20" i="78"/>
  <c r="K132" i="76"/>
  <c r="K71" i="76"/>
  <c r="K11" i="76"/>
  <c r="K105" i="73"/>
  <c r="K41" i="73"/>
  <c r="M23" i="72"/>
  <c r="K131" i="76"/>
  <c r="K74" i="76"/>
  <c r="K14" i="76"/>
  <c r="K104" i="73"/>
  <c r="K40" i="73"/>
  <c r="K181" i="76"/>
  <c r="K134" i="76"/>
  <c r="K89" i="76"/>
  <c r="K45" i="76"/>
  <c r="L11" i="74"/>
  <c r="K107" i="73"/>
  <c r="K60" i="73"/>
  <c r="K17" i="73"/>
  <c r="K169" i="76"/>
  <c r="K133" i="76"/>
  <c r="K104" i="76"/>
  <c r="K84" i="76"/>
  <c r="K64" i="76"/>
  <c r="K40" i="76"/>
  <c r="K20" i="76"/>
  <c r="K142" i="73"/>
  <c r="K118" i="73"/>
  <c r="K98" i="73"/>
  <c r="K77" i="73"/>
  <c r="K50" i="73"/>
  <c r="K30" i="73"/>
  <c r="M48" i="72"/>
  <c r="M24" i="72"/>
  <c r="S37" i="71"/>
  <c r="S16" i="71"/>
  <c r="P124" i="69"/>
  <c r="P108" i="69"/>
  <c r="P92" i="69"/>
  <c r="P76" i="69"/>
  <c r="P60" i="69"/>
  <c r="P44" i="69"/>
  <c r="P28" i="69"/>
  <c r="P12" i="69"/>
  <c r="L12" i="65"/>
  <c r="O44" i="64"/>
  <c r="O26" i="64"/>
  <c r="N73" i="63"/>
  <c r="N56" i="63"/>
  <c r="N40" i="63"/>
  <c r="N24" i="63"/>
  <c r="O244" i="62"/>
  <c r="O228" i="62"/>
  <c r="O209" i="62"/>
  <c r="O193" i="62"/>
  <c r="O177" i="62"/>
  <c r="O161" i="62"/>
  <c r="O144" i="62"/>
  <c r="O131" i="62"/>
  <c r="O114" i="62"/>
  <c r="O98" i="62"/>
  <c r="O81" i="62"/>
  <c r="O63" i="62"/>
  <c r="O47" i="62"/>
  <c r="O32" i="62"/>
  <c r="O16" i="62"/>
  <c r="U311" i="61"/>
  <c r="U296" i="61"/>
  <c r="U279" i="61"/>
  <c r="U263" i="61"/>
  <c r="U247" i="61"/>
  <c r="M13" i="72"/>
  <c r="S36" i="71"/>
  <c r="S19" i="71"/>
  <c r="P127" i="69"/>
  <c r="P111" i="69"/>
  <c r="P95" i="69"/>
  <c r="P79" i="69"/>
  <c r="P63" i="69"/>
  <c r="P47" i="69"/>
  <c r="P31" i="69"/>
  <c r="P15" i="69"/>
  <c r="L13" i="66"/>
  <c r="O51" i="64"/>
  <c r="O33" i="64"/>
  <c r="O17" i="64"/>
  <c r="N63" i="63"/>
  <c r="N47" i="63"/>
  <c r="N31" i="63"/>
  <c r="N15" i="63"/>
  <c r="O235" i="62"/>
  <c r="O218" i="62"/>
  <c r="O200" i="62"/>
  <c r="O184" i="62"/>
  <c r="O168" i="62"/>
  <c r="O152" i="62"/>
  <c r="Q212" i="78"/>
  <c r="P14" i="92"/>
  <c r="Q115" i="78"/>
  <c r="Q214" i="78"/>
  <c r="I36" i="80"/>
  <c r="Q97" i="78"/>
  <c r="K107" i="76"/>
  <c r="K137" i="73"/>
  <c r="K19" i="73"/>
  <c r="K110" i="76"/>
  <c r="K136" i="73"/>
  <c r="K18" i="73"/>
  <c r="K118" i="76"/>
  <c r="K29" i="76"/>
  <c r="K91" i="73"/>
  <c r="M37" i="72"/>
  <c r="K121" i="76"/>
  <c r="K80" i="76"/>
  <c r="K36" i="76"/>
  <c r="K134" i="73"/>
  <c r="K94" i="73"/>
  <c r="K46" i="73"/>
  <c r="M40" i="72"/>
  <c r="S33" i="71"/>
  <c r="P120" i="69"/>
  <c r="P88" i="69"/>
  <c r="P56" i="69"/>
  <c r="P24" i="69"/>
  <c r="O56" i="64"/>
  <c r="O22" i="64"/>
  <c r="N52" i="63"/>
  <c r="N20" i="63"/>
  <c r="O224" i="62"/>
  <c r="O189" i="62"/>
  <c r="O157" i="62"/>
  <c r="O127" i="62"/>
  <c r="O94" i="62"/>
  <c r="O59" i="62"/>
  <c r="O28" i="62"/>
  <c r="U307" i="61"/>
  <c r="U275" i="61"/>
  <c r="U242" i="61"/>
  <c r="S31" i="71"/>
  <c r="S11" i="71"/>
  <c r="P115" i="69"/>
  <c r="P91" i="69"/>
  <c r="P71" i="69"/>
  <c r="P51" i="69"/>
  <c r="P27" i="69"/>
  <c r="K17" i="67"/>
  <c r="O55" i="64"/>
  <c r="O29" i="64"/>
  <c r="N72" i="63"/>
  <c r="N51" i="63"/>
  <c r="N27" i="63"/>
  <c r="O243" i="62"/>
  <c r="O223" i="62"/>
  <c r="O196" i="62"/>
  <c r="O176" i="62"/>
  <c r="O156" i="62"/>
  <c r="O138" i="62"/>
  <c r="O121" i="62"/>
  <c r="O105" i="62"/>
  <c r="O89" i="62"/>
  <c r="O70" i="62"/>
  <c r="O54" i="62"/>
  <c r="O38" i="62"/>
  <c r="O23" i="62"/>
  <c r="U318" i="61"/>
  <c r="U302" i="61"/>
  <c r="U286" i="61"/>
  <c r="U270" i="61"/>
  <c r="U254" i="61"/>
  <c r="U237" i="61"/>
  <c r="U219" i="61"/>
  <c r="U203" i="61"/>
  <c r="U187" i="61"/>
  <c r="M16" i="72"/>
  <c r="S40" i="71"/>
  <c r="S48" i="71"/>
  <c r="S29" i="71"/>
  <c r="S13" i="71"/>
  <c r="P121" i="69"/>
  <c r="P105" i="69"/>
  <c r="P89" i="69"/>
  <c r="P73" i="69"/>
  <c r="P57" i="69"/>
  <c r="P41" i="69"/>
  <c r="P25" i="69"/>
  <c r="K19" i="67"/>
  <c r="O49" i="64"/>
  <c r="O31" i="64"/>
  <c r="O15" i="64"/>
  <c r="N65" i="63"/>
  <c r="N49" i="63"/>
  <c r="N33" i="63"/>
  <c r="N17" i="63"/>
  <c r="O233" i="62"/>
  <c r="O216" i="62"/>
  <c r="O198" i="62"/>
  <c r="O182" i="62"/>
  <c r="O166" i="62"/>
  <c r="O150" i="62"/>
  <c r="O136" i="62"/>
  <c r="O119" i="62"/>
  <c r="O103" i="62"/>
  <c r="O87" i="62"/>
  <c r="O68" i="62"/>
  <c r="O52" i="62"/>
  <c r="O36" i="62"/>
  <c r="O21" i="62"/>
  <c r="U316" i="61"/>
  <c r="U300" i="61"/>
  <c r="U284" i="61"/>
  <c r="U268" i="61"/>
  <c r="U252" i="61"/>
  <c r="U234" i="61"/>
  <c r="U217" i="61"/>
  <c r="U201" i="61"/>
  <c r="U185" i="61"/>
  <c r="S22" i="71"/>
  <c r="P82" i="69"/>
  <c r="P18" i="69"/>
  <c r="O37" i="64"/>
  <c r="N30" i="63"/>
  <c r="O203" i="62"/>
  <c r="O213" i="62"/>
  <c r="O75" i="62"/>
  <c r="U321" i="61"/>
  <c r="U257" i="61"/>
  <c r="U212" i="61"/>
  <c r="U180" i="61"/>
  <c r="I38" i="80"/>
  <c r="Q99" i="78"/>
  <c r="Q194" i="78"/>
  <c r="I24" i="80"/>
  <c r="Q85" i="78"/>
  <c r="K99" i="76"/>
  <c r="K133" i="73"/>
  <c r="K15" i="73"/>
  <c r="K98" i="76"/>
  <c r="K128" i="73"/>
  <c r="M46" i="72"/>
  <c r="K109" i="76"/>
  <c r="K25" i="76"/>
  <c r="K87" i="73"/>
  <c r="M29" i="72"/>
  <c r="K117" i="76"/>
  <c r="K72" i="76"/>
  <c r="K32" i="76"/>
  <c r="K130" i="73"/>
  <c r="K86" i="73"/>
  <c r="K42" i="73"/>
  <c r="M36" i="72"/>
  <c r="S24" i="71"/>
  <c r="P116" i="69"/>
  <c r="P84" i="69"/>
  <c r="P52" i="69"/>
  <c r="P20" i="69"/>
  <c r="O52" i="64"/>
  <c r="O18" i="64"/>
  <c r="N48" i="63"/>
  <c r="N16" i="63"/>
  <c r="O219" i="62"/>
  <c r="O185" i="62"/>
  <c r="O153" i="62"/>
  <c r="O122" i="62"/>
  <c r="O90" i="62"/>
  <c r="O55" i="62"/>
  <c r="O24" i="62"/>
  <c r="U303" i="61"/>
  <c r="U271" i="61"/>
  <c r="U238" i="61"/>
  <c r="S27" i="71"/>
  <c r="P131" i="69"/>
  <c r="P107" i="69"/>
  <c r="P87" i="69"/>
  <c r="P67" i="69"/>
  <c r="P43" i="69"/>
  <c r="P23" i="69"/>
  <c r="K13" i="67"/>
  <c r="O47" i="64"/>
  <c r="O25" i="64"/>
  <c r="N67" i="63"/>
  <c r="N43" i="63"/>
  <c r="N23" i="63"/>
  <c r="O239" i="62"/>
  <c r="O212" i="62"/>
  <c r="O192" i="62"/>
  <c r="O172" i="62"/>
  <c r="O148" i="62"/>
  <c r="O134" i="62"/>
  <c r="O117" i="62"/>
  <c r="O101" i="62"/>
  <c r="O85" i="62"/>
  <c r="O66" i="62"/>
  <c r="O50" i="62"/>
  <c r="O35" i="62"/>
  <c r="O19" i="62"/>
  <c r="U314" i="61"/>
  <c r="U287" i="61"/>
  <c r="U282" i="61"/>
  <c r="U266" i="61"/>
  <c r="U250" i="61"/>
  <c r="U232" i="61"/>
  <c r="U215" i="61"/>
  <c r="U199" i="61"/>
  <c r="U183" i="61"/>
  <c r="M12" i="72"/>
  <c r="S35" i="71"/>
  <c r="S43" i="71"/>
  <c r="S25" i="71"/>
  <c r="P133" i="69"/>
  <c r="P117" i="69"/>
  <c r="P101" i="69"/>
  <c r="P85" i="69"/>
  <c r="P69" i="69"/>
  <c r="P53" i="69"/>
  <c r="P37" i="69"/>
  <c r="P21" i="69"/>
  <c r="K15" i="67"/>
  <c r="L13" i="65"/>
  <c r="O45" i="64"/>
  <c r="O27" i="64"/>
  <c r="O11" i="64"/>
  <c r="N61" i="63"/>
  <c r="N45" i="63"/>
  <c r="N29" i="63"/>
  <c r="N13" i="63"/>
  <c r="O229" i="62"/>
  <c r="O210" i="62"/>
  <c r="O194" i="62"/>
  <c r="O178" i="62"/>
  <c r="O162" i="62"/>
  <c r="O145" i="62"/>
  <c r="O132" i="62"/>
  <c r="O115" i="62"/>
  <c r="O99" i="62"/>
  <c r="O82" i="62"/>
  <c r="O64" i="62"/>
  <c r="O48" i="62"/>
  <c r="O33" i="62"/>
  <c r="O17" i="62"/>
  <c r="U312" i="61"/>
  <c r="U297" i="61"/>
  <c r="U280" i="61"/>
  <c r="U264" i="61"/>
  <c r="U248" i="61"/>
  <c r="U229" i="61"/>
  <c r="U213" i="61"/>
  <c r="U197" i="61"/>
  <c r="U181" i="61"/>
  <c r="P130" i="69"/>
  <c r="P66" i="69"/>
  <c r="K12" i="67"/>
  <c r="O20" i="64"/>
  <c r="N14" i="63"/>
  <c r="O187" i="62"/>
  <c r="O124" i="62"/>
  <c r="O57" i="62"/>
  <c r="U305" i="61"/>
  <c r="U240" i="61"/>
  <c r="U204" i="61"/>
  <c r="U172" i="61"/>
  <c r="U155" i="61"/>
  <c r="U139" i="61"/>
  <c r="U123" i="61"/>
  <c r="U107" i="61"/>
  <c r="U91" i="61"/>
  <c r="U75" i="61"/>
  <c r="U59" i="61"/>
  <c r="U43" i="61"/>
  <c r="U27" i="61"/>
  <c r="U12" i="61"/>
  <c r="R29" i="59"/>
  <c r="R12" i="59"/>
  <c r="D20" i="88"/>
  <c r="P106" i="69"/>
  <c r="P42" i="69"/>
  <c r="O28" i="64"/>
  <c r="N38" i="63"/>
  <c r="O195" i="62"/>
  <c r="O133" i="62"/>
  <c r="O65" i="62"/>
  <c r="U313" i="61"/>
  <c r="U249" i="61"/>
  <c r="U208" i="61"/>
  <c r="U176" i="61"/>
  <c r="U158" i="61"/>
  <c r="U141" i="61"/>
  <c r="U125" i="61"/>
  <c r="U109" i="61"/>
  <c r="U93" i="61"/>
  <c r="U77" i="61"/>
  <c r="U61" i="61"/>
  <c r="U45" i="61"/>
  <c r="U29" i="61"/>
  <c r="Q104" i="78"/>
  <c r="I42" i="80"/>
  <c r="Q204" i="78"/>
  <c r="K51" i="76"/>
  <c r="K163" i="76"/>
  <c r="K80" i="73"/>
  <c r="K73" i="76"/>
  <c r="K43" i="73"/>
  <c r="K100" i="76"/>
  <c r="K16" i="76"/>
  <c r="K68" i="73"/>
  <c r="M20" i="72"/>
  <c r="P104" i="69"/>
  <c r="P40" i="69"/>
  <c r="O40" i="64"/>
  <c r="N36" i="63"/>
  <c r="O205" i="62"/>
  <c r="O215" i="62"/>
  <c r="O77" i="62"/>
  <c r="O12" i="62"/>
  <c r="U259" i="61"/>
  <c r="S23" i="71"/>
  <c r="P103" i="69"/>
  <c r="P59" i="69"/>
  <c r="P19" i="69"/>
  <c r="O43" i="64"/>
  <c r="N59" i="63"/>
  <c r="N19" i="63"/>
  <c r="O208" i="62"/>
  <c r="O164" i="62"/>
  <c r="O130" i="62"/>
  <c r="O97" i="62"/>
  <c r="O62" i="62"/>
  <c r="O31" i="62"/>
  <c r="U310" i="61"/>
  <c r="U278" i="61"/>
  <c r="U246" i="61"/>
  <c r="U211" i="61"/>
  <c r="U179" i="61"/>
  <c r="M15" i="72"/>
  <c r="S21" i="71"/>
  <c r="P113" i="69"/>
  <c r="P81" i="69"/>
  <c r="P49" i="69"/>
  <c r="P17" i="69"/>
  <c r="O57" i="64"/>
  <c r="O23" i="64"/>
  <c r="N57" i="63"/>
  <c r="N25" i="63"/>
  <c r="O225" i="62"/>
  <c r="O190" i="62"/>
  <c r="O158" i="62"/>
  <c r="O128" i="62"/>
  <c r="O95" i="62"/>
  <c r="O60" i="62"/>
  <c r="O29" i="62"/>
  <c r="U308" i="61"/>
  <c r="U276" i="61"/>
  <c r="U243" i="61"/>
  <c r="U209" i="61"/>
  <c r="U177" i="61"/>
  <c r="P50" i="69"/>
  <c r="N62" i="63"/>
  <c r="O171" i="62"/>
  <c r="O40" i="62"/>
  <c r="U228" i="61"/>
  <c r="U168" i="61"/>
  <c r="U147" i="61"/>
  <c r="U127" i="61"/>
  <c r="U103" i="61"/>
  <c r="U83" i="61"/>
  <c r="U63" i="61"/>
  <c r="U39" i="61"/>
  <c r="U19" i="61"/>
  <c r="R33" i="59"/>
  <c r="S30" i="71"/>
  <c r="P74" i="69"/>
  <c r="O46" i="64"/>
  <c r="N22" i="63"/>
  <c r="O163" i="62"/>
  <c r="O84" i="62"/>
  <c r="U298" i="61"/>
  <c r="U224" i="61"/>
  <c r="U184" i="61"/>
  <c r="U153" i="61"/>
  <c r="U133" i="61"/>
  <c r="U113" i="61"/>
  <c r="U89" i="61"/>
  <c r="U69" i="61"/>
  <c r="U49" i="61"/>
  <c r="U25" i="61"/>
  <c r="S26" i="71"/>
  <c r="P86" i="69"/>
  <c r="P22" i="69"/>
  <c r="O24" i="64"/>
  <c r="N18" i="63"/>
  <c r="O191" i="62"/>
  <c r="O129" i="62"/>
  <c r="O61" i="62"/>
  <c r="U309" i="61"/>
  <c r="U245" i="61"/>
  <c r="U206" i="61"/>
  <c r="U174" i="61"/>
  <c r="U157" i="61"/>
  <c r="U140" i="61"/>
  <c r="U124" i="61"/>
  <c r="U108" i="61"/>
  <c r="U92" i="61"/>
  <c r="U76" i="61"/>
  <c r="U60" i="61"/>
  <c r="U44" i="61"/>
  <c r="U28" i="61"/>
  <c r="U13" i="61"/>
  <c r="R30" i="59"/>
  <c r="R13" i="59"/>
  <c r="N26" i="63"/>
  <c r="O22" i="62"/>
  <c r="U163" i="61"/>
  <c r="U98" i="61"/>
  <c r="U34" i="61"/>
  <c r="R22" i="59"/>
  <c r="D35" i="88"/>
  <c r="N42" i="63"/>
  <c r="U102" i="61"/>
  <c r="R15" i="59"/>
  <c r="O32" i="64"/>
  <c r="U317" i="61"/>
  <c r="U159" i="61"/>
  <c r="U94" i="61"/>
  <c r="U30" i="61"/>
  <c r="R19" i="59"/>
  <c r="P62" i="69"/>
  <c r="U167" i="61"/>
  <c r="R32" i="59"/>
  <c r="D42" i="88"/>
  <c r="O16" i="64"/>
  <c r="O53" i="62"/>
  <c r="U171" i="61"/>
  <c r="U106" i="61"/>
  <c r="U42" i="61"/>
  <c r="R27" i="59"/>
  <c r="O104" i="62"/>
  <c r="R23" i="59"/>
  <c r="D21" i="88"/>
  <c r="D32" i="88"/>
  <c r="D38" i="88"/>
  <c r="U265" i="61"/>
  <c r="U166" i="61"/>
  <c r="U101" i="61"/>
  <c r="U57" i="61"/>
  <c r="P118" i="69"/>
  <c r="N50" i="63"/>
  <c r="O96" i="62"/>
  <c r="O30" i="62"/>
  <c r="U222" i="61"/>
  <c r="U190" i="61"/>
  <c r="U132" i="61"/>
  <c r="Q92" i="78"/>
  <c r="I37" i="80"/>
  <c r="Q193" i="78"/>
  <c r="K43" i="76"/>
  <c r="K159" i="76"/>
  <c r="K70" i="73"/>
  <c r="K69" i="76"/>
  <c r="K39" i="73"/>
  <c r="K96" i="76"/>
  <c r="L14" i="74"/>
  <c r="K63" i="73"/>
  <c r="M14" i="72"/>
  <c r="P100" i="69"/>
  <c r="P36" i="69"/>
  <c r="O34" i="64"/>
  <c r="N32" i="63"/>
  <c r="O201" i="62"/>
  <c r="O139" i="62"/>
  <c r="O72" i="62"/>
  <c r="U319" i="61"/>
  <c r="U255" i="61"/>
  <c r="S15" i="71"/>
  <c r="P99" i="69"/>
  <c r="P55" i="69"/>
  <c r="P11" i="69"/>
  <c r="O38" i="64"/>
  <c r="N55" i="63"/>
  <c r="N11" i="63"/>
  <c r="O204" i="62"/>
  <c r="O160" i="62"/>
  <c r="O125" i="62"/>
  <c r="O93" i="62"/>
  <c r="O58" i="62"/>
  <c r="O27" i="62"/>
  <c r="U306" i="61"/>
  <c r="U274" i="61"/>
  <c r="U241" i="61"/>
  <c r="U207" i="61"/>
  <c r="U175" i="61"/>
  <c r="M11" i="72"/>
  <c r="S17" i="71"/>
  <c r="P109" i="69"/>
  <c r="P77" i="69"/>
  <c r="P45" i="69"/>
  <c r="P13" i="69"/>
  <c r="O53" i="64"/>
  <c r="O19" i="64"/>
  <c r="N53" i="63"/>
  <c r="N21" i="63"/>
  <c r="O220" i="62"/>
  <c r="O186" i="62"/>
  <c r="O154" i="62"/>
  <c r="O123" i="62"/>
  <c r="O91" i="62"/>
  <c r="O56" i="62"/>
  <c r="O25" i="62"/>
  <c r="U304" i="61"/>
  <c r="U272" i="61"/>
  <c r="U239" i="61"/>
  <c r="U205" i="61"/>
  <c r="U173" i="61"/>
  <c r="P34" i="69"/>
  <c r="N46" i="63"/>
  <c r="O155" i="62"/>
  <c r="O26" i="62"/>
  <c r="U220" i="61"/>
  <c r="U164" i="61"/>
  <c r="U143" i="61"/>
  <c r="U119" i="61"/>
  <c r="U99" i="61"/>
  <c r="U79" i="61"/>
  <c r="U55" i="61"/>
  <c r="U35" i="61"/>
  <c r="U15" i="61"/>
  <c r="R24" i="59"/>
  <c r="D27" i="88"/>
  <c r="S14" i="71"/>
  <c r="P58" i="69"/>
  <c r="O12" i="64"/>
  <c r="O230" i="62"/>
  <c r="O146" i="62"/>
  <c r="O49" i="62"/>
  <c r="U281" i="61"/>
  <c r="U216" i="61"/>
  <c r="U170" i="61"/>
  <c r="U149" i="61"/>
  <c r="U129" i="61"/>
  <c r="U105" i="61"/>
  <c r="U85" i="61"/>
  <c r="U65" i="61"/>
  <c r="U41" i="61"/>
  <c r="U21" i="61"/>
  <c r="P134" i="69"/>
  <c r="P70" i="69"/>
  <c r="K16" i="67"/>
  <c r="N66" i="63"/>
  <c r="O242" i="62"/>
  <c r="O175" i="62"/>
  <c r="O112" i="62"/>
  <c r="O45" i="62"/>
  <c r="U294" i="61"/>
  <c r="U230" i="61"/>
  <c r="U198" i="61"/>
  <c r="U169" i="61"/>
  <c r="U152" i="61"/>
  <c r="U136" i="61"/>
  <c r="U120" i="61"/>
  <c r="U104" i="61"/>
  <c r="U88" i="61"/>
  <c r="U72" i="61"/>
  <c r="U56" i="61"/>
  <c r="U40" i="61"/>
  <c r="U24" i="61"/>
  <c r="R42" i="59"/>
  <c r="R25" i="59"/>
  <c r="P110" i="69"/>
  <c r="O217" i="62"/>
  <c r="U269" i="61"/>
  <c r="U146" i="61"/>
  <c r="U82" i="61"/>
  <c r="U18" i="61"/>
  <c r="R14" i="59"/>
  <c r="D15" i="88"/>
  <c r="O167" i="62"/>
  <c r="U54" i="61"/>
  <c r="D34" i="88"/>
  <c r="O199" i="62"/>
  <c r="U253" i="61"/>
  <c r="U142" i="61"/>
  <c r="U78" i="61"/>
  <c r="U14" i="61"/>
  <c r="R11" i="59"/>
  <c r="O234" i="62"/>
  <c r="U118" i="61"/>
  <c r="S18" i="71"/>
  <c r="N58" i="63"/>
  <c r="U301" i="61"/>
  <c r="U154" i="61"/>
  <c r="U90" i="61"/>
  <c r="U26" i="61"/>
  <c r="R18" i="59"/>
  <c r="D29" i="88"/>
  <c r="U194" i="61"/>
  <c r="D28" i="88"/>
  <c r="D33" i="88"/>
  <c r="D23" i="88"/>
  <c r="Q219" i="78"/>
  <c r="Q98" i="78"/>
  <c r="K164" i="76"/>
  <c r="K85" i="73"/>
  <c r="K50" i="76"/>
  <c r="K158" i="76"/>
  <c r="K135" i="73"/>
  <c r="K153" i="76"/>
  <c r="K56" i="76"/>
  <c r="K114" i="73"/>
  <c r="K25" i="73"/>
  <c r="S12" i="71"/>
  <c r="P72" i="69"/>
  <c r="K18" i="67"/>
  <c r="N68" i="63"/>
  <c r="O240" i="62"/>
  <c r="O173" i="62"/>
  <c r="O110" i="62"/>
  <c r="O42" i="62"/>
  <c r="U292" i="61"/>
  <c r="S50" i="71"/>
  <c r="P123" i="69"/>
  <c r="P83" i="69"/>
  <c r="P39" i="69"/>
  <c r="L15" i="65"/>
  <c r="O21" i="64"/>
  <c r="N39" i="63"/>
  <c r="O231" i="62"/>
  <c r="O188" i="62"/>
  <c r="O143" i="62"/>
  <c r="O113" i="62"/>
  <c r="O80" i="62"/>
  <c r="O46" i="62"/>
  <c r="O15" i="62"/>
  <c r="U295" i="61"/>
  <c r="U262" i="61"/>
  <c r="U227" i="61"/>
  <c r="U195" i="61"/>
  <c r="S49" i="71"/>
  <c r="S38" i="71"/>
  <c r="P129" i="69"/>
  <c r="P97" i="69"/>
  <c r="P65" i="69"/>
  <c r="P33" i="69"/>
  <c r="K11" i="67"/>
  <c r="O41" i="64"/>
  <c r="N74" i="63"/>
  <c r="N41" i="63"/>
  <c r="O241" i="62"/>
  <c r="O206" i="62"/>
  <c r="O174" i="62"/>
  <c r="O142" i="62"/>
  <c r="O111" i="62"/>
  <c r="O78" i="62"/>
  <c r="O13" i="62"/>
  <c r="U293" i="61"/>
  <c r="U260" i="61"/>
  <c r="U225" i="61"/>
  <c r="U193" i="61"/>
  <c r="P114" i="69"/>
  <c r="L12" i="66"/>
  <c r="O238" i="62"/>
  <c r="O108" i="62"/>
  <c r="U290" i="61"/>
  <c r="U196" i="61"/>
  <c r="U160" i="61"/>
  <c r="U135" i="61"/>
  <c r="U115" i="61"/>
  <c r="U95" i="61"/>
  <c r="U71" i="61"/>
  <c r="U51" i="61"/>
  <c r="U31" i="61"/>
  <c r="R41" i="59"/>
  <c r="R20" i="59"/>
  <c r="D37" i="88"/>
  <c r="P122" i="69"/>
  <c r="P26" i="69"/>
  <c r="N71" i="63"/>
  <c r="O211" i="62"/>
  <c r="O116" i="62"/>
  <c r="O34" i="62"/>
  <c r="U200" i="61"/>
  <c r="U145" i="61"/>
  <c r="U121" i="61"/>
  <c r="U81" i="61"/>
  <c r="U37" i="61"/>
  <c r="U17" i="61"/>
  <c r="P54" i="69"/>
  <c r="L16" i="66"/>
  <c r="O226" i="62"/>
  <c r="O159" i="62"/>
  <c r="U277" i="61"/>
  <c r="U165" i="61"/>
  <c r="U148" i="61"/>
  <c r="U116" i="61"/>
  <c r="U100" i="61"/>
  <c r="U84" i="61"/>
  <c r="U122" i="61"/>
  <c r="U285" i="61"/>
  <c r="R28" i="59"/>
  <c r="U110" i="61"/>
  <c r="O69" i="62"/>
  <c r="U150" i="61"/>
  <c r="R31" i="59"/>
  <c r="U114" i="61"/>
  <c r="O88" i="62"/>
  <c r="R17" i="59"/>
  <c r="U16" i="61"/>
  <c r="U48" i="61"/>
  <c r="U80" i="61"/>
  <c r="U144" i="61"/>
  <c r="U261" i="61"/>
  <c r="O207" i="62"/>
  <c r="P102" i="69"/>
  <c r="U73" i="61"/>
  <c r="U162" i="61"/>
  <c r="O100" i="62"/>
  <c r="P90" i="69"/>
  <c r="R16" i="59"/>
  <c r="U67" i="61"/>
  <c r="U151" i="61"/>
  <c r="O221" i="62"/>
  <c r="U221" i="61"/>
  <c r="O39" i="62"/>
  <c r="O170" i="62"/>
  <c r="N69" i="63"/>
  <c r="P61" i="69"/>
  <c r="S44" i="71"/>
  <c r="U291" i="61"/>
  <c r="O109" i="62"/>
  <c r="N35" i="63"/>
  <c r="P75" i="69"/>
  <c r="O74" i="62"/>
  <c r="N64" i="63"/>
  <c r="K16" i="73"/>
  <c r="K127" i="73"/>
  <c r="K156" i="76"/>
  <c r="D26" i="88"/>
  <c r="D41" i="88"/>
  <c r="U11" i="61"/>
  <c r="U138" i="61"/>
  <c r="O183" i="62"/>
  <c r="O37" i="62"/>
  <c r="R36" i="59"/>
  <c r="U126" i="61"/>
  <c r="O137" i="62"/>
  <c r="U226" i="61"/>
  <c r="D13" i="88"/>
  <c r="R39" i="59"/>
  <c r="U130" i="61"/>
  <c r="O151" i="62"/>
  <c r="R21" i="59"/>
  <c r="U20" i="61"/>
  <c r="U52" i="61"/>
  <c r="U96" i="61"/>
  <c r="U161" i="61"/>
  <c r="O14" i="62"/>
  <c r="N34" i="63"/>
  <c r="R43" i="59"/>
  <c r="U97" i="61"/>
  <c r="U192" i="61"/>
  <c r="O179" i="62"/>
  <c r="D24" i="88"/>
  <c r="R37" i="59"/>
  <c r="U87" i="61"/>
  <c r="U188" i="61"/>
  <c r="O54" i="64"/>
  <c r="U256" i="61"/>
  <c r="O73" i="62"/>
  <c r="O202" i="62"/>
  <c r="O36" i="64"/>
  <c r="P93" i="69"/>
  <c r="U191" i="61"/>
  <c r="O11" i="62"/>
  <c r="O141" i="62"/>
  <c r="O13" i="64"/>
  <c r="P119" i="69"/>
  <c r="O106" i="62"/>
  <c r="K14" i="67"/>
  <c r="K110" i="73"/>
  <c r="K154" i="76"/>
  <c r="Q94" i="78"/>
  <c r="D19" i="88"/>
  <c r="D18" i="88"/>
  <c r="R35" i="59"/>
  <c r="O120" i="62"/>
  <c r="D16" i="88"/>
  <c r="U70" i="61"/>
  <c r="U58" i="61"/>
  <c r="U202" i="61"/>
  <c r="P14" i="69"/>
  <c r="U38" i="61"/>
  <c r="D40" i="88"/>
  <c r="U46" i="61"/>
  <c r="U178" i="61"/>
  <c r="P30" i="69"/>
  <c r="R40" i="59"/>
  <c r="P126" i="69"/>
  <c r="U50" i="61"/>
  <c r="U186" i="61"/>
  <c r="O50" i="64"/>
  <c r="R34" i="59"/>
  <c r="U32" i="61"/>
  <c r="U64" i="61"/>
  <c r="U112" i="61"/>
  <c r="U182" i="61"/>
  <c r="O79" i="62"/>
  <c r="O42" i="64"/>
  <c r="U33" i="61"/>
  <c r="U117" i="61"/>
  <c r="U233" i="61"/>
  <c r="N54" i="63"/>
  <c r="U23" i="61"/>
  <c r="U111" i="61"/>
  <c r="U273" i="61"/>
  <c r="P98" i="69"/>
  <c r="U289" i="61"/>
  <c r="O107" i="62"/>
  <c r="O237" i="62"/>
  <c r="L15" i="66"/>
  <c r="P125" i="69"/>
  <c r="U223" i="61"/>
  <c r="O41" i="62"/>
  <c r="O180" i="62"/>
  <c r="L11" i="65"/>
  <c r="S46" i="71"/>
  <c r="O169" i="62"/>
  <c r="P68" i="69"/>
  <c r="K52" i="76"/>
  <c r="K46" i="76"/>
  <c r="I31" i="80"/>
  <c r="Q244" i="78"/>
  <c r="Q208" i="78"/>
  <c r="Q168" i="78"/>
  <c r="Q124" i="78"/>
  <c r="Q88" i="78"/>
  <c r="Q40" i="78"/>
  <c r="P12" i="93"/>
  <c r="I22" i="80"/>
  <c r="Q251" i="78"/>
  <c r="Q207" i="78"/>
  <c r="Q179" i="78"/>
  <c r="Q131" i="78"/>
  <c r="Q87" i="78"/>
  <c r="Q51" i="78"/>
  <c r="P11" i="93"/>
  <c r="O40" i="79"/>
  <c r="Q246" i="78"/>
  <c r="Q162" i="78"/>
  <c r="Q126" i="78"/>
  <c r="Q78" i="78"/>
  <c r="Q34" i="78"/>
  <c r="P12" i="92"/>
  <c r="O35" i="79"/>
  <c r="Q237" i="78"/>
  <c r="Q161" i="78"/>
  <c r="Q117" i="78"/>
  <c r="Q81" i="78"/>
  <c r="Q33" i="78"/>
  <c r="K168" i="76"/>
  <c r="K148" i="76"/>
  <c r="K124" i="76"/>
  <c r="K103" i="76"/>
  <c r="K83" i="76"/>
  <c r="K59" i="76"/>
  <c r="K39" i="76"/>
  <c r="K19" i="76"/>
  <c r="K141" i="73"/>
  <c r="K121" i="73"/>
  <c r="K101" i="73"/>
  <c r="K76" i="73"/>
  <c r="K54" i="73"/>
  <c r="K33" i="73"/>
  <c r="M47" i="72"/>
  <c r="M27" i="72"/>
  <c r="K171" i="76"/>
  <c r="K147" i="76"/>
  <c r="K127" i="76"/>
  <c r="K106" i="76"/>
  <c r="K82" i="76"/>
  <c r="K62" i="76"/>
  <c r="K42" i="76"/>
  <c r="K18" i="76"/>
  <c r="K140" i="73"/>
  <c r="K120" i="73"/>
  <c r="K96" i="73"/>
  <c r="K75" i="73"/>
  <c r="K53" i="73"/>
  <c r="K28" i="73"/>
  <c r="M42" i="72"/>
  <c r="M22" i="72"/>
  <c r="K162" i="76"/>
  <c r="K146" i="76"/>
  <c r="K130" i="76"/>
  <c r="K114" i="76"/>
  <c r="K97" i="76"/>
  <c r="K81" i="76"/>
  <c r="K65" i="76"/>
  <c r="K49" i="76"/>
  <c r="K33" i="76"/>
  <c r="K17" i="76"/>
  <c r="K147" i="73"/>
  <c r="K131" i="73"/>
  <c r="K115" i="73"/>
  <c r="K99" i="73"/>
  <c r="K83" i="73"/>
  <c r="K64" i="73"/>
  <c r="K47" i="73"/>
  <c r="K31" i="73"/>
  <c r="K13" i="73"/>
  <c r="M33" i="72"/>
  <c r="K180" i="76"/>
  <c r="K161" i="76"/>
  <c r="P15" i="92"/>
  <c r="I35" i="80"/>
  <c r="O30" i="79"/>
  <c r="Q228" i="78"/>
  <c r="Q172" i="78"/>
  <c r="Q140" i="78"/>
  <c r="Q108" i="78"/>
  <c r="Q76" i="78"/>
  <c r="Q44" i="78"/>
  <c r="Q11" i="78"/>
  <c r="I43" i="80"/>
  <c r="I10" i="80"/>
  <c r="O12" i="79"/>
  <c r="Q223" i="78"/>
  <c r="Q199" i="78"/>
  <c r="Q167" i="78"/>
  <c r="Q135" i="78"/>
  <c r="Q103" i="78"/>
  <c r="Q71" i="78"/>
  <c r="Q39" i="78"/>
  <c r="Q15" i="77"/>
  <c r="I25" i="80"/>
  <c r="O23" i="79"/>
  <c r="Q234" i="78"/>
  <c r="Q178" i="78"/>
  <c r="Q146" i="78"/>
  <c r="Q114" i="78"/>
  <c r="Q82" i="78"/>
  <c r="Q50" i="78"/>
  <c r="Q17" i="78"/>
  <c r="I40" i="80"/>
  <c r="O39" i="79"/>
  <c r="Q253" i="78"/>
  <c r="Q221" i="78"/>
  <c r="Q197" i="78"/>
  <c r="Q165" i="78"/>
  <c r="Q133" i="78"/>
  <c r="Q101" i="78"/>
  <c r="Q69" i="78"/>
  <c r="Q37" i="78"/>
  <c r="K177" i="76"/>
  <c r="K160" i="76"/>
  <c r="K144" i="76"/>
  <c r="K128" i="76"/>
  <c r="K112" i="76"/>
  <c r="K95" i="76"/>
  <c r="K79" i="76"/>
  <c r="K63" i="76"/>
  <c r="K47" i="76"/>
  <c r="K31" i="76"/>
  <c r="K15" i="76"/>
  <c r="K145" i="73"/>
  <c r="K129" i="73"/>
  <c r="K113" i="73"/>
  <c r="K97" i="73"/>
  <c r="K81" i="73"/>
  <c r="K62" i="73"/>
  <c r="K45" i="73"/>
  <c r="K29" i="73"/>
  <c r="K11" i="73"/>
  <c r="M35" i="72"/>
  <c r="M19" i="72"/>
  <c r="K167" i="76"/>
  <c r="K151" i="76"/>
  <c r="K135" i="76"/>
  <c r="K119" i="76"/>
  <c r="K102" i="76"/>
  <c r="K86" i="76"/>
  <c r="K70" i="76"/>
  <c r="K54" i="76"/>
  <c r="K38" i="76"/>
  <c r="K22" i="76"/>
  <c r="K148" i="73"/>
  <c r="K132" i="73"/>
  <c r="K116" i="73"/>
  <c r="K100" i="73"/>
  <c r="K84" i="73"/>
  <c r="K66" i="73"/>
  <c r="K48" i="73"/>
  <c r="K32" i="73"/>
  <c r="K14" i="73"/>
  <c r="M34" i="72"/>
  <c r="K166" i="76"/>
  <c r="O17" i="79"/>
  <c r="I19" i="80"/>
  <c r="D10" i="88"/>
  <c r="D31" i="88"/>
  <c r="I44" i="80"/>
  <c r="I27" i="80"/>
  <c r="I11" i="80"/>
  <c r="O25" i="79"/>
  <c r="Q252" i="78"/>
  <c r="Q236" i="78"/>
  <c r="Q220" i="78"/>
  <c r="Q203" i="78"/>
  <c r="Q196" i="78"/>
  <c r="Q180" i="78"/>
  <c r="Q164" i="78"/>
  <c r="Q148" i="78"/>
  <c r="Q132" i="78"/>
  <c r="Q116" i="78"/>
  <c r="Q100" i="78"/>
  <c r="Q84" i="78"/>
  <c r="Q68" i="78"/>
  <c r="Q52" i="78"/>
  <c r="Q36" i="78"/>
  <c r="Q19" i="78"/>
  <c r="Q12" i="77"/>
  <c r="P10" i="92"/>
  <c r="I34" i="80"/>
  <c r="I18" i="80"/>
  <c r="O37" i="79"/>
  <c r="O20" i="79"/>
  <c r="Q247" i="78"/>
  <c r="Q231" i="78"/>
  <c r="Q215" i="78"/>
  <c r="Q191" i="78"/>
  <c r="Q175" i="78"/>
  <c r="Q159" i="78"/>
  <c r="Q143" i="78"/>
  <c r="Q127" i="78"/>
  <c r="Q111" i="78"/>
  <c r="Q95" i="78"/>
  <c r="Q79" i="78"/>
  <c r="Q63" i="78"/>
  <c r="Q47" i="78"/>
  <c r="Q31" i="78"/>
  <c r="P13" i="92"/>
  <c r="I33" i="80"/>
  <c r="I17" i="80"/>
  <c r="O32" i="79"/>
  <c r="O15" i="79"/>
  <c r="Q242" i="78"/>
  <c r="Q226" i="78"/>
  <c r="Q210" i="78"/>
  <c r="Q201" i="78"/>
  <c r="Q186" i="78"/>
  <c r="Q170" i="78"/>
  <c r="Q154" i="78"/>
  <c r="Q138" i="78"/>
  <c r="Q122" i="78"/>
  <c r="Q106" i="78"/>
  <c r="Q90" i="78"/>
  <c r="Q74" i="78"/>
  <c r="Q58" i="78"/>
  <c r="Q42" i="78"/>
  <c r="Q25" i="78"/>
  <c r="Q14" i="77"/>
  <c r="K10" i="81"/>
  <c r="I32" i="80"/>
  <c r="I16" i="80"/>
  <c r="O31" i="79"/>
  <c r="O14" i="79"/>
  <c r="Q245" i="78"/>
  <c r="Q229" i="78"/>
  <c r="Q213" i="78"/>
  <c r="Q189" i="78"/>
  <c r="Q173" i="78"/>
  <c r="Q157" i="78"/>
  <c r="Q141" i="78"/>
  <c r="Q125" i="78"/>
  <c r="Q109" i="78"/>
  <c r="Q93" i="78"/>
  <c r="Q77" i="78"/>
  <c r="Q61" i="78"/>
  <c r="Q45" i="78"/>
  <c r="Q28" i="78"/>
  <c r="Q12" i="78"/>
  <c r="P13" i="93"/>
  <c r="I39" i="80"/>
  <c r="I23" i="80"/>
  <c r="O38" i="79"/>
  <c r="O21" i="79"/>
  <c r="Q248" i="78"/>
  <c r="Q232" i="78"/>
  <c r="Q216" i="78"/>
  <c r="Q192" i="78"/>
  <c r="Q176" i="78"/>
  <c r="Q160" i="78"/>
  <c r="Q144" i="78"/>
  <c r="Q128" i="78"/>
  <c r="Q112" i="78"/>
  <c r="Q96" i="78"/>
  <c r="Q80" i="78"/>
  <c r="Q64" i="78"/>
  <c r="Q48" i="78"/>
  <c r="Q32" i="78"/>
  <c r="K179" i="76"/>
  <c r="K12" i="81"/>
  <c r="I30" i="80"/>
  <c r="I14" i="80"/>
  <c r="O33" i="79"/>
  <c r="O16" i="79"/>
  <c r="Q243" i="78"/>
  <c r="Q227" i="78"/>
  <c r="Q211" i="78"/>
  <c r="Q187" i="78"/>
  <c r="Q171" i="78"/>
  <c r="Q155" i="78"/>
  <c r="Q139" i="78"/>
  <c r="Q123" i="78"/>
  <c r="Q107" i="78"/>
  <c r="Q91" i="78"/>
  <c r="Q75" i="78"/>
  <c r="Q59" i="78"/>
  <c r="Q43" i="78"/>
  <c r="Q26" i="78"/>
  <c r="Q10" i="78"/>
  <c r="K11" i="81"/>
  <c r="I29" i="80"/>
  <c r="I13" i="80"/>
  <c r="O27" i="79"/>
  <c r="O11" i="79"/>
  <c r="Q238" i="78"/>
  <c r="Q222" i="78"/>
  <c r="Q205" i="78"/>
  <c r="Q198" i="78"/>
  <c r="Q182" i="78"/>
  <c r="Q166" i="78"/>
  <c r="Q150" i="78"/>
  <c r="Q134" i="78"/>
  <c r="Q118" i="78"/>
  <c r="Q102" i="78"/>
  <c r="Q86" i="78"/>
  <c r="Q70" i="78"/>
  <c r="Q54" i="78"/>
  <c r="Q38" i="78"/>
  <c r="Q21" i="78"/>
  <c r="P10" i="93"/>
  <c r="I45" i="80"/>
  <c r="I28" i="80"/>
  <c r="I12" i="80"/>
  <c r="O26" i="79"/>
  <c r="O10" i="79"/>
  <c r="Q241" i="78"/>
  <c r="Q225" i="78"/>
  <c r="Q209" i="78"/>
  <c r="Q200" i="78"/>
  <c r="Q185" i="78"/>
  <c r="Q169" i="78"/>
  <c r="Q153" i="78"/>
  <c r="Q137" i="78"/>
  <c r="Q121" i="78"/>
  <c r="Q105" i="78"/>
  <c r="Q89" i="78"/>
  <c r="Q73" i="78"/>
  <c r="Q57" i="78"/>
  <c r="Q41" i="78"/>
  <c r="Q24" i="78"/>
  <c r="Q13" i="77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comments1.xml><?xml version="1.0" encoding="utf-8"?>
<comments xmlns="http://schemas.openxmlformats.org/spreadsheetml/2006/main">
  <authors>
    <author>גבריאל בלונורוביץ</author>
  </authors>
  <commentList>
    <comment ref="E27" authorId="0">
      <text>
        <r>
          <rPr>
            <b/>
            <sz val="9"/>
            <color indexed="81"/>
            <rFont val="Tahoma"/>
            <family val="2"/>
          </rPr>
          <t>גבריאל בלונורוביץ:</t>
        </r>
        <r>
          <rPr>
            <sz val="9"/>
            <color indexed="81"/>
            <rFont val="Tahoma"/>
            <family val="2"/>
          </rPr>
          <t xml:space="preserve">
ע"פ שמאי 12.17
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גבריאל בלונורוביץ:</t>
        </r>
        <r>
          <rPr>
            <sz val="9"/>
            <color indexed="81"/>
            <rFont val="Tahoma"/>
            <family val="2"/>
          </rPr>
          <t xml:space="preserve">
ע"פ שמאי 12.17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גבריאל בלונורוביץ:</t>
        </r>
        <r>
          <rPr>
            <sz val="9"/>
            <color indexed="81"/>
            <rFont val="Tahoma"/>
            <family val="2"/>
          </rPr>
          <t xml:space="preserve">
ע"פ שמאי 12.17
</t>
        </r>
      </text>
    </comment>
  </commentList>
</comment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5">
    <s v="Migdal Hashkaot Neches Boded"/>
    <s v="{[Time].[Hie Time].[Yom].&amp;[20180930]}"/>
    <s v="{[Medida].[Medida].&amp;[2]}"/>
    <s v="{[Keren].[Keren].[All]}"/>
    <s v="{[Cheshbon KM].[Hie Peilut].[Peilut 7].&amp;[Kod_Peilut_L7_306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Neches].[Hie Neches Boded].[Neches Boded L3].&amp;[NechesBoded_L3_105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17">
    <mdx n="0" f="s">
      <ms ns="1" c="0"/>
    </mdx>
    <mdx n="0" f="v">
      <t c="7">
        <n x="1" s="1"/>
        <n x="2" s="1"/>
        <n x="3" s="1"/>
        <n x="4" s="1"/>
        <n x="5" s="1"/>
        <n x="7"/>
        <n x="6"/>
      </t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3" si="14">
        <n x="1" s="1"/>
        <n x="12"/>
        <n x="13"/>
      </t>
    </mdx>
    <mdx n="0" f="v">
      <t c="3" si="14">
        <n x="1" s="1"/>
        <n x="15"/>
        <n x="13"/>
      </t>
    </mdx>
    <mdx n="0" f="v">
      <t c="3" si="14">
        <n x="1" s="1"/>
        <n x="16"/>
        <n x="13"/>
      </t>
    </mdx>
    <mdx n="0" f="v">
      <t c="3" si="14">
        <n x="1" s="1"/>
        <n x="17"/>
        <n x="13"/>
      </t>
    </mdx>
    <mdx n="0" f="v">
      <t c="3" si="14">
        <n x="1" s="1"/>
        <n x="18"/>
        <n x="13"/>
      </t>
    </mdx>
    <mdx n="0" f="v">
      <t c="3" si="14">
        <n x="1" s="1"/>
        <n x="19"/>
        <n x="13"/>
      </t>
    </mdx>
    <mdx n="0" f="v">
      <t c="3" si="14">
        <n x="1" s="1"/>
        <n x="20"/>
        <n x="13"/>
      </t>
    </mdx>
    <mdx n="0" f="v">
      <t c="3" si="14">
        <n x="1" s="1"/>
        <n x="21"/>
        <n x="13"/>
      </t>
    </mdx>
    <mdx n="0" f="v">
      <t c="3" si="14">
        <n x="1" s="1"/>
        <n x="22"/>
        <n x="13"/>
      </t>
    </mdx>
    <mdx n="0" f="v">
      <t c="3" si="14">
        <n x="1" s="1"/>
        <n x="23"/>
        <n x="13"/>
      </t>
    </mdx>
    <mdx n="0" f="v">
      <t c="3" si="14">
        <n x="1" s="1"/>
        <n x="24"/>
        <n x="13"/>
      </t>
    </mdx>
  </mdxMetadata>
  <valueMetadata count="1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</valueMetadata>
</metadata>
</file>

<file path=xl/sharedStrings.xml><?xml version="1.0" encoding="utf-8"?>
<sst xmlns="http://schemas.openxmlformats.org/spreadsheetml/2006/main" count="10364" uniqueCount="3200">
  <si>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</si>
  <si>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</si>
  <si>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</si>
  <si>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</si>
  <si>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</si>
  <si>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</si>
  <si>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</si>
  <si>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</si>
  <si>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</si>
  <si>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</si>
  <si>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</si>
  <si>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</si>
  <si>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</si>
  <si>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</si>
  <si>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</si>
  <si>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</si>
  <si>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</si>
  <si>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</si>
  <si>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</si>
  <si>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</si>
  <si>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</si>
  <si>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</si>
  <si>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</si>
  <si>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</si>
  <si>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</si>
  <si>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</si>
  <si>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</si>
  <si>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</si>
  <si>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</si>
  <si>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</si>
  <si>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</si>
  <si>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</si>
  <si>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</si>
  <si>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</si>
  <si>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</si>
  <si>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</si>
  <si>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</si>
  <si>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</si>
  <si>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</si>
  <si>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</si>
  <si>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</si>
  <si>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</si>
  <si>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</si>
  <si>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</si>
  <si>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</si>
  <si>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</si>
  <si>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</si>
  <si>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</si>
  <si>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</si>
  <si>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</si>
  <si>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</si>
  <si>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</si>
  <si>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</si>
  <si>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</si>
  <si>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</si>
  <si>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</si>
  <si>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</si>
  <si>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</si>
  <si>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</si>
  <si>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</si>
  <si>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</si>
  <si>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</si>
  <si>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</si>
  <si>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</si>
  <si>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</si>
  <si>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</si>
  <si>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</si>
  <si>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</si>
  <si>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שכבת הון (Equity Tranch)</t>
  </si>
  <si>
    <t>סה"כ מוצרים מאוגחים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</si>
  <si>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</si>
  <si>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</si>
  <si>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</si>
  <si>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</si>
  <si>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</si>
  <si>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</t>
  </si>
  <si>
    <t>סה"כ שמחקות מדדים אחרים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</si>
  <si>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</si>
  <si>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</si>
  <si>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</si>
  <si>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</si>
  <si>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</si>
  <si>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</si>
  <si>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</si>
  <si>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</si>
  <si>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</si>
  <si>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</si>
  <si>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</si>
  <si>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</si>
  <si>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</si>
  <si>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</si>
  <si>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</si>
  <si>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</si>
  <si>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</si>
  <si>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</si>
  <si>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</si>
  <si>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</si>
  <si>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</si>
  <si>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</si>
  <si>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</si>
  <si>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</si>
  <si>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</si>
  <si>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</si>
  <si>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</si>
  <si>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</si>
  <si>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</si>
  <si>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</si>
  <si>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</si>
  <si>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</si>
  <si>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</si>
  <si>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</si>
  <si>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</si>
  <si>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</si>
  <si>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</si>
  <si>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</si>
  <si>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</si>
  <si>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</si>
  <si>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</si>
  <si>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</si>
  <si>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</si>
  <si>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</si>
  <si>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</si>
  <si>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</si>
  <si>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</si>
  <si>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</si>
  <si>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</si>
  <si>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</si>
  <si>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</si>
  <si>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</si>
  <si>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</si>
  <si>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</si>
  <si>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</si>
  <si>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</si>
  <si>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</si>
  <si>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</si>
  <si>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</si>
  <si>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</si>
  <si>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</si>
  <si>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</si>
  <si>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</si>
  <si>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</si>
  <si>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</si>
  <si>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</si>
  <si>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</si>
  <si>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</si>
  <si>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</si>
  <si>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</si>
  <si>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</si>
  <si>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</si>
  <si>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</si>
  <si>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</si>
  <si>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</si>
  <si>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</si>
  <si>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</si>
  <si>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</si>
  <si>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</si>
  <si>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</si>
  <si>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</si>
  <si>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</si>
  <si>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</si>
  <si>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</si>
  <si>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</si>
  <si>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</si>
  <si>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</si>
  <si>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</si>
  <si>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</si>
  <si>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</si>
  <si>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</si>
  <si>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</si>
  <si>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</si>
  <si>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</si>
  <si>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</si>
  <si>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</si>
  <si>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</si>
  <si>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</si>
  <si>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</si>
  <si>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</si>
  <si>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</si>
  <si>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</si>
  <si>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</si>
  <si>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</si>
  <si>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</si>
  <si>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</si>
  <si>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</si>
  <si>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</si>
  <si>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</si>
  <si>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</si>
  <si>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</si>
  <si>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</si>
  <si>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</si>
  <si>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</si>
  <si>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</si>
  <si>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</si>
  <si>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</si>
  <si>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</si>
  <si>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</si>
  <si>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</si>
  <si>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</si>
  <si>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</si>
  <si>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</si>
  <si>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</si>
  <si>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</si>
  <si>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</si>
  <si>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</si>
  <si>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</si>
  <si>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</si>
  <si>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</si>
  <si>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</si>
  <si>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</si>
  <si>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</si>
  <si>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</si>
  <si>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</si>
  <si>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</si>
  <si>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</si>
  <si>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</si>
  <si>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</si>
  <si>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</si>
  <si>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</si>
  <si>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</si>
  <si>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</si>
  <si>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</si>
  <si>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</si>
  <si>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</si>
  <si>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</si>
  <si>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</si>
  <si>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</si>
  <si>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</si>
  <si>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</si>
  <si>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</si>
  <si>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</si>
  <si>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</si>
  <si>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</si>
  <si>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</si>
  <si>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</si>
  <si>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</si>
  <si>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</si>
  <si>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</si>
  <si>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</si>
  <si>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</si>
  <si>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</si>
  <si>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</si>
  <si>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</si>
  <si>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</si>
  <si>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</si>
  <si>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</si>
  <si>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</si>
  <si>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</si>
  <si>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</si>
  <si>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</si>
  <si>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</si>
  <si>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</si>
  <si>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</si>
  <si>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</si>
  <si>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חוזים עתידיים בחו"ל: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</si>
  <si>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</si>
  <si>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</si>
  <si>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</si>
  <si>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</si>
  <si>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</si>
  <si>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</si>
  <si>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</si>
  <si>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</si>
  <si>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</si>
  <si>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</si>
  <si>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</si>
  <si>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</si>
  <si>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</si>
  <si>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</si>
  <si>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</si>
  <si>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</si>
  <si>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</si>
  <si>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</si>
  <si>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</si>
  <si>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</si>
  <si>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</si>
  <si>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מקפת קרנות פנסיה וקופות גמל בע"מ</t>
  </si>
  <si>
    <t>מקפת אישית - כללי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</si>
  <si>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</si>
  <si>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</si>
  <si>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</si>
  <si>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</si>
  <si>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</si>
  <si>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</si>
  <si>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</si>
  <si>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</si>
  <si>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</si>
  <si>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</si>
  <si>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</si>
  <si>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</si>
  <si>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</si>
  <si>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</si>
  <si>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</si>
  <si>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</si>
  <si>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</si>
  <si>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</si>
  <si>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</si>
  <si>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</si>
  <si>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</si>
  <si>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</si>
  <si>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</si>
  <si>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</si>
  <si>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</si>
  <si>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</si>
  <si>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</si>
  <si>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</si>
  <si>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</si>
  <si>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</si>
  <si>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</si>
  <si>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</si>
  <si>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</si>
  <si>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</si>
  <si>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</si>
  <si>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</si>
  <si>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</si>
  <si>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</si>
  <si>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</si>
  <si>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</si>
  <si>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</si>
  <si>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</si>
  <si>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</si>
  <si>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</si>
  <si>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</si>
  <si>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</si>
  <si>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</si>
  <si>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</si>
  <si>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</si>
  <si>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</si>
  <si>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</si>
  <si>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</si>
  <si>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</si>
  <si>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אלה פקדונות אגח ב</t>
  </si>
  <si>
    <t>1142215</t>
  </si>
  <si>
    <t>מגמה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</si>
  <si>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</si>
  <si>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</si>
  <si>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</si>
  <si>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</si>
  <si>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</si>
  <si>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</si>
  <si>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</si>
  <si>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</si>
  <si>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</si>
  <si>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</si>
  <si>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</si>
  <si>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</si>
  <si>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</si>
  <si>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</si>
  <si>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</si>
  <si>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</si>
  <si>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</si>
  <si>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</si>
  <si>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</si>
  <si>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</si>
  <si>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</si>
  <si>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</si>
  <si>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</si>
  <si>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</si>
  <si>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</si>
  <si>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</si>
  <si>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</si>
  <si>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</si>
  <si>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</si>
  <si>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</si>
  <si>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</si>
  <si>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</si>
  <si>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</si>
  <si>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</si>
  <si>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</si>
  <si>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</si>
  <si>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</si>
  <si>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</si>
  <si>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</si>
  <si>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</si>
  <si>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</si>
  <si>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</si>
  <si>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</si>
  <si>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</si>
  <si>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</si>
  <si>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</si>
  <si>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</si>
  <si>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</si>
  <si>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</si>
  <si>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</si>
  <si>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</si>
  <si>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</si>
  <si>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</si>
  <si>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</si>
  <si>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</si>
  <si>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</si>
  <si>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</si>
  <si>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</si>
  <si>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</si>
  <si>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</si>
  <si>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</si>
  <si>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</si>
  <si>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</si>
  <si>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</si>
  <si>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</si>
  <si>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</si>
  <si>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</si>
  <si>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</si>
  <si>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</si>
  <si>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</si>
  <si>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</si>
  <si>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</si>
  <si>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</si>
  <si>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</si>
  <si>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</si>
  <si>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</si>
  <si>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</si>
  <si>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</si>
  <si>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</si>
  <si>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</si>
  <si>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</si>
  <si>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</si>
  <si>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</si>
  <si>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</si>
  <si>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</si>
  <si>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</si>
  <si>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</si>
  <si>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</si>
  <si>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</si>
  <si>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</si>
  <si>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</si>
  <si>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</si>
  <si>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</si>
  <si>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</si>
  <si>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</si>
  <si>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</si>
  <si>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</si>
  <si>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דסקמנ.ק4</t>
  </si>
  <si>
    <t>7480049</t>
  </si>
  <si>
    <t>520007030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</si>
  <si>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</si>
  <si>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</si>
  <si>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</si>
  <si>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</si>
  <si>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</si>
  <si>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</si>
  <si>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</si>
  <si>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</si>
  <si>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</si>
  <si>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</si>
  <si>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</si>
  <si>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</si>
  <si>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</si>
  <si>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</si>
  <si>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</si>
  <si>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</si>
  <si>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</si>
  <si>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</si>
  <si>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</si>
  <si>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</si>
  <si>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</si>
  <si>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</si>
  <si>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</si>
  <si>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</si>
  <si>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</si>
  <si>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</si>
  <si>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</si>
  <si>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</si>
  <si>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</si>
  <si>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</si>
  <si>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</si>
  <si>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</si>
  <si>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</si>
  <si>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</si>
  <si>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</si>
  <si>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</si>
  <si>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</si>
  <si>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</si>
  <si>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</si>
  <si>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</si>
  <si>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</si>
  <si>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</si>
  <si>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</si>
  <si>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</si>
  <si>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</si>
  <si>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</si>
  <si>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</si>
  <si>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</si>
  <si>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</si>
  <si>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</si>
  <si>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</si>
  <si>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</si>
  <si>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</si>
  <si>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</si>
  <si>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</si>
  <si>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</si>
  <si>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</si>
  <si>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</si>
  <si>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</si>
  <si>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</si>
  <si>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</si>
  <si>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</si>
  <si>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</si>
  <si>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</si>
  <si>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</si>
  <si>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</si>
  <si>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</si>
  <si>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</si>
  <si>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</si>
  <si>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א</t>
  </si>
  <si>
    <t>1122860</t>
  </si>
  <si>
    <t>34250659</t>
  </si>
  <si>
    <t>בראק אן וי אגח ב</t>
  </si>
  <si>
    <t>1128347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</si>
  <si>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</si>
  <si>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</si>
  <si>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</si>
  <si>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</si>
  <si>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</si>
  <si>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</si>
  <si>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</si>
  <si>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</si>
  <si>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</si>
  <si>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</si>
  <si>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</si>
  <si>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</si>
  <si>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</si>
  <si>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</si>
  <si>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</si>
  <si>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</si>
  <si>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</si>
  <si>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</si>
  <si>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</si>
  <si>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</si>
  <si>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</si>
  <si>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</si>
  <si>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</si>
  <si>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</si>
  <si>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</si>
  <si>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</si>
  <si>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</si>
  <si>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</si>
  <si>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</si>
  <si>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</si>
  <si>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</si>
  <si>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</si>
  <si>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</si>
  <si>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</si>
  <si>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</si>
  <si>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</si>
  <si>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</si>
  <si>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</si>
  <si>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</si>
  <si>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</si>
  <si>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</si>
  <si>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</si>
  <si>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</si>
  <si>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</si>
  <si>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</si>
  <si>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</si>
  <si>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</si>
  <si>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</si>
  <si>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</si>
  <si>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</si>
  <si>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</si>
  <si>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</si>
  <si>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</si>
  <si>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</si>
  <si>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</si>
  <si>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</si>
  <si>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</si>
  <si>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</si>
  <si>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</si>
  <si>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</si>
  <si>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</si>
  <si>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</si>
  <si>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</si>
  <si>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</si>
  <si>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</si>
  <si>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</si>
  <si>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</si>
  <si>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</si>
  <si>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אגוד הנפקות  יט*</t>
  </si>
  <si>
    <t>1124080</t>
  </si>
  <si>
    <t>520018649</t>
  </si>
  <si>
    <t>A+.IL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</si>
  <si>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</si>
  <si>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</si>
  <si>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</si>
  <si>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</si>
  <si>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</si>
  <si>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</si>
  <si>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</si>
  <si>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</si>
  <si>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</si>
  <si>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</si>
  <si>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</si>
  <si>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</si>
  <si>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</si>
  <si>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</si>
  <si>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</si>
  <si>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</si>
  <si>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</si>
  <si>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</si>
  <si>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</si>
  <si>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</si>
  <si>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</si>
  <si>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</si>
  <si>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</si>
  <si>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</si>
  <si>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</si>
  <si>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</si>
  <si>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</si>
  <si>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</si>
  <si>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</si>
  <si>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</si>
  <si>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</si>
  <si>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</si>
  <si>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</si>
  <si>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</si>
  <si>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</si>
  <si>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</si>
  <si>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</si>
  <si>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</si>
  <si>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</si>
  <si>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</si>
  <si>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</si>
  <si>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</si>
  <si>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</si>
  <si>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</si>
  <si>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</si>
  <si>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</si>
  <si>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</si>
  <si>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</si>
  <si>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</si>
  <si>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</si>
  <si>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</si>
  <si>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</si>
  <si>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</si>
  <si>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</si>
  <si>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</si>
  <si>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</si>
  <si>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</si>
  <si>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</si>
  <si>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</si>
  <si>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</si>
  <si>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</si>
  <si>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</si>
  <si>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</si>
  <si>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</si>
  <si>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</si>
  <si>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</si>
  <si>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</si>
  <si>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</si>
  <si>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</si>
  <si>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</si>
  <si>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</si>
  <si>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</si>
  <si>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</si>
  <si>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</si>
  <si>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</si>
  <si>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</si>
  <si>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</si>
  <si>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</si>
  <si>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</si>
  <si>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</si>
  <si>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</si>
  <si>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</si>
  <si>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</si>
  <si>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</si>
  <si>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</si>
  <si>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</si>
  <si>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</si>
  <si>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</si>
  <si>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</si>
  <si>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</si>
  <si>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</si>
  <si>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</si>
  <si>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</si>
  <si>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</si>
  <si>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</si>
  <si>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אלדן סדרה ד</t>
  </si>
  <si>
    <t>1140821</t>
  </si>
  <si>
    <t>510454333</t>
  </si>
  <si>
    <t>BBB+.IL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</si>
  <si>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</si>
  <si>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</si>
  <si>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</si>
  <si>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</si>
  <si>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</si>
  <si>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</si>
  <si>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</si>
  <si>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D.IL</t>
  </si>
  <si>
    <t>קרדן אןוי אגח ב</t>
  </si>
  <si>
    <t>1113034</t>
  </si>
  <si>
    <t>NV1239114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</si>
  <si>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</si>
  <si>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</si>
  <si>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</si>
  <si>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</si>
  <si>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</si>
  <si>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</si>
  <si>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</si>
  <si>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</si>
  <si>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</si>
  <si>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</si>
  <si>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</si>
  <si>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</si>
  <si>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</si>
  <si>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</si>
  <si>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</si>
  <si>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</si>
  <si>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</si>
  <si>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</si>
  <si>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</si>
  <si>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</si>
  <si>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</si>
  <si>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</si>
  <si>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</si>
  <si>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</si>
  <si>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</si>
  <si>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</si>
  <si>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</si>
  <si>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</si>
  <si>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</si>
  <si>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</si>
  <si>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</si>
  <si>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</si>
  <si>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</si>
  <si>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</si>
  <si>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</si>
  <si>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</si>
  <si>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חשמל אגח 26</t>
  </si>
  <si>
    <t>6000202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</si>
  <si>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</si>
  <si>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</si>
  <si>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</si>
  <si>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</si>
  <si>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</si>
  <si>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</si>
  <si>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</si>
  <si>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</si>
  <si>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</si>
  <si>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</si>
  <si>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</si>
  <si>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</si>
  <si>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</si>
  <si>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</si>
  <si>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</si>
  <si>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</si>
  <si>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</si>
  <si>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</si>
  <si>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</si>
  <si>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</si>
  <si>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</si>
  <si>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</si>
  <si>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</si>
  <si>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</si>
  <si>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</si>
  <si>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</si>
  <si>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</si>
  <si>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</si>
  <si>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</si>
  <si>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</si>
  <si>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</si>
  <si>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</si>
  <si>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</si>
  <si>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</si>
  <si>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</si>
  <si>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</si>
  <si>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</si>
  <si>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</si>
  <si>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</si>
  <si>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</si>
  <si>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</si>
  <si>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</si>
  <si>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</si>
  <si>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</si>
  <si>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</si>
  <si>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</si>
  <si>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</si>
  <si>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</si>
  <si>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קרסו אגח ג</t>
  </si>
  <si>
    <t>1141829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</si>
  <si>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</si>
  <si>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</si>
  <si>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</si>
  <si>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</si>
  <si>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</si>
  <si>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</si>
  <si>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</si>
  <si>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</si>
  <si>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לייטסטון אגח א</t>
  </si>
  <si>
    <t>1133891</t>
  </si>
  <si>
    <t>1838682</t>
  </si>
  <si>
    <t>מבני תעשייה אגח טו</t>
  </si>
  <si>
    <t>2260420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</si>
  <si>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</si>
  <si>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</si>
  <si>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</si>
  <si>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</si>
  <si>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</si>
  <si>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</si>
  <si>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</si>
  <si>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</si>
  <si>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</si>
  <si>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</si>
  <si>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</si>
  <si>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</si>
  <si>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</si>
  <si>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</si>
  <si>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</si>
  <si>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</si>
  <si>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</si>
  <si>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</si>
  <si>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</si>
  <si>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</si>
  <si>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</si>
  <si>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</si>
  <si>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</si>
  <si>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</si>
  <si>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</si>
  <si>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</si>
  <si>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</si>
  <si>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</si>
  <si>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</si>
  <si>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</si>
  <si>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</si>
  <si>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</si>
  <si>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</si>
  <si>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</si>
  <si>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</si>
  <si>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</si>
  <si>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</si>
  <si>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</si>
  <si>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</si>
  <si>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</si>
  <si>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</si>
  <si>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</si>
  <si>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</si>
  <si>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</si>
  <si>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</si>
  <si>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</si>
  <si>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</si>
  <si>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</si>
  <si>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או.פי.סי אגח א*</t>
  </si>
  <si>
    <t>1141589</t>
  </si>
  <si>
    <t>514401702</t>
  </si>
  <si>
    <t>חיפוש נפט וגז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</si>
  <si>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</si>
  <si>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</si>
  <si>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</si>
  <si>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</si>
  <si>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</si>
  <si>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</si>
  <si>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</si>
  <si>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</si>
  <si>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</si>
  <si>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</si>
  <si>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</si>
  <si>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</si>
  <si>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</si>
  <si>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</si>
  <si>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</si>
  <si>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</si>
  <si>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</si>
  <si>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</si>
  <si>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</si>
  <si>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</si>
  <si>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</si>
  <si>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</si>
  <si>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</si>
  <si>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</si>
  <si>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</si>
  <si>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</si>
  <si>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</si>
  <si>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</si>
  <si>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</si>
  <si>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</si>
  <si>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</si>
  <si>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</si>
  <si>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</si>
  <si>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</si>
  <si>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</si>
  <si>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</si>
  <si>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</si>
  <si>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</si>
  <si>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</si>
  <si>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</si>
  <si>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TEVA 6 144 04/24</t>
  </si>
  <si>
    <t>US88167AAL52</t>
  </si>
  <si>
    <t>520013954</t>
  </si>
  <si>
    <t>BB</t>
  </si>
  <si>
    <t>TEVA 6.75 03/28</t>
  </si>
  <si>
    <t>US88167AAK79</t>
  </si>
  <si>
    <t>BABA 2.8 06/2023</t>
  </si>
  <si>
    <t>US01609WAS17</t>
  </si>
  <si>
    <t>Retailing</t>
  </si>
  <si>
    <t>A+</t>
  </si>
  <si>
    <t>CNOOC FIN 3 05/2023</t>
  </si>
  <si>
    <t>US12625GAC87</t>
  </si>
  <si>
    <t>CNOOC FIN 4.5 03/10/23</t>
  </si>
  <si>
    <t>USQ25738AA54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</si>
  <si>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</si>
  <si>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</si>
  <si>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</si>
  <si>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</si>
  <si>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</si>
  <si>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</si>
  <si>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</si>
  <si>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</si>
  <si>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</si>
  <si>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</si>
  <si>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</si>
  <si>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DAIMLER FIN 3.35 02/23</t>
  </si>
  <si>
    <t>US233851DD33</t>
  </si>
  <si>
    <t>Automobiles &amp; Components</t>
  </si>
  <si>
    <t>ENI SPA 4.75 09/2028</t>
  </si>
  <si>
    <t>US26874RAE80</t>
  </si>
  <si>
    <t>UTILITIES</t>
  </si>
  <si>
    <t>ZURNVX 5.125 06/48</t>
  </si>
  <si>
    <t>XS1795323952</t>
  </si>
  <si>
    <t>Insurance</t>
  </si>
  <si>
    <t>AQUARIOS 6.375 01/24 01/19</t>
  </si>
  <si>
    <t>XS0901578681</t>
  </si>
  <si>
    <t>BBB+</t>
  </si>
  <si>
    <t>BNFP 2.589 11/23</t>
  </si>
  <si>
    <t>USF12033TN02</t>
  </si>
  <si>
    <t>Food &amp; Beverage &amp; Tobacco</t>
  </si>
  <si>
    <t>HYUCAP 3.75 03/23</t>
  </si>
  <si>
    <t>USY3815NBA82</t>
  </si>
  <si>
    <t>UBS 5.125 05/15/24</t>
  </si>
  <si>
    <t>CH0244100266</t>
  </si>
  <si>
    <t>Banks</t>
  </si>
  <si>
    <t>ABNANV 4.4 03/28 03/23</t>
  </si>
  <si>
    <t>XS1586330604</t>
  </si>
  <si>
    <t>BBB</t>
  </si>
  <si>
    <t>abt 3.4 11/23</t>
  </si>
  <si>
    <t>US002824BE94</t>
  </si>
  <si>
    <t>HEALTH CARE</t>
  </si>
  <si>
    <t>CBAAU 3.375 10/26 10/21</t>
  </si>
  <si>
    <t>XS1506401568</t>
  </si>
  <si>
    <t>CELGENE 3.25 02/23</t>
  </si>
  <si>
    <t>US151020BA12</t>
  </si>
  <si>
    <t>HEWLETT PACKARD 4.9 15/10/2025</t>
  </si>
  <si>
    <t>US42824CAW91</t>
  </si>
  <si>
    <t>Technology Hardware &amp; Equipment</t>
  </si>
  <si>
    <t>INTNED 4.125 18 23</t>
  </si>
  <si>
    <t>XS0995102778</t>
  </si>
  <si>
    <t>PRU 4.5 PRUDENTIAL 09/47</t>
  </si>
  <si>
    <t>US744320AW24</t>
  </si>
  <si>
    <t>SPRNTS 3.36 21</t>
  </si>
  <si>
    <t>US85208NAA81</t>
  </si>
  <si>
    <t>TELECOMMUNICATION SERVICES</t>
  </si>
  <si>
    <t>SRENVX 5.75 08/15/50 08/25</t>
  </si>
  <si>
    <t>XS1261170515</t>
  </si>
  <si>
    <t>T 4.1 02/28</t>
  </si>
  <si>
    <t>US00206RER93</t>
  </si>
  <si>
    <t>AGN 3.45 03/22</t>
  </si>
  <si>
    <t>US00507UAR23</t>
  </si>
  <si>
    <t>Pharmaceuticals&amp; Biotechnology</t>
  </si>
  <si>
    <t>ASHTEAD CAPITAL 5.25 08/26 08/24</t>
  </si>
  <si>
    <t>US045054AH68</t>
  </si>
  <si>
    <t>Other</t>
  </si>
  <si>
    <t>CCI 3.15 07/15/23</t>
  </si>
  <si>
    <t>US22822VAJ08</t>
  </si>
  <si>
    <t>Real Estate</t>
  </si>
  <si>
    <t>DISCA 2.95 03/23</t>
  </si>
  <si>
    <t>US25470DAQ25</t>
  </si>
  <si>
    <t>Media</t>
  </si>
  <si>
    <t>ECOPET 7.625 07/19</t>
  </si>
  <si>
    <t>US279158AB56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</si>
  <si>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</si>
  <si>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</si>
  <si>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</si>
  <si>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</si>
  <si>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</si>
  <si>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</si>
  <si>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</si>
  <si>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</si>
  <si>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</si>
  <si>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ORAFP 5.25 24/49</t>
  </si>
  <si>
    <t>XS1028599287</t>
  </si>
  <si>
    <t>PEMEX 4.875 01/22</t>
  </si>
  <si>
    <t>US71654QBB77</t>
  </si>
  <si>
    <t>SSE SSELN 4.75 9/77 06/22</t>
  </si>
  <si>
    <t>XS1572343744</t>
  </si>
  <si>
    <t>STANDARD CHARTERED 4.3 02/27</t>
  </si>
  <si>
    <t>XS1480699641</t>
  </si>
  <si>
    <t>STZ 3.2 15/02/23</t>
  </si>
  <si>
    <t>US21036PAX69</t>
  </si>
  <si>
    <t>TRPCN 0 05/15/67</t>
  </si>
  <si>
    <t>US89352HAC34</t>
  </si>
  <si>
    <t>TRPCN 5.3 03/77</t>
  </si>
  <si>
    <t>US89356BAC28</t>
  </si>
  <si>
    <t>VODAFONE 6.25 10/78 10/24</t>
  </si>
  <si>
    <t>XS1888180640</t>
  </si>
  <si>
    <t>VW 4.625 PERP 06/28</t>
  </si>
  <si>
    <t>XS1799939027</t>
  </si>
  <si>
    <t>ACAFP 7.875 01/29/49</t>
  </si>
  <si>
    <t>USF22797RT78</t>
  </si>
  <si>
    <t>BB+</t>
  </si>
  <si>
    <t>BDX 2.894 06/06/22</t>
  </si>
  <si>
    <t>US075887BT55</t>
  </si>
  <si>
    <t>BNP PARIBAS 7 PERP 08/28</t>
  </si>
  <si>
    <t>USF1R15XK854</t>
  </si>
  <si>
    <t>CTXS 4.5 12/27</t>
  </si>
  <si>
    <t>US177376AE06</t>
  </si>
  <si>
    <t>DANBNK 7 PERP 26/06/2025</t>
  </si>
  <si>
    <t>XS1825417535</t>
  </si>
  <si>
    <t>FIBRBZ 5.25</t>
  </si>
  <si>
    <t>US31572UAE64</t>
  </si>
  <si>
    <t>LENNAR 4.125 01/22 10/21</t>
  </si>
  <si>
    <t>US526057BY96</t>
  </si>
  <si>
    <t>Consumer Durables &amp; Apparel</t>
  </si>
  <si>
    <t>NATIONWIDE SOCIETY 6.875 06/19</t>
  </si>
  <si>
    <t>XS1043181269</t>
  </si>
  <si>
    <t>NXPI 3.875 09/22</t>
  </si>
  <si>
    <t>US62947QAW87</t>
  </si>
  <si>
    <t>Semiconductors &amp; Semiconductor</t>
  </si>
  <si>
    <t>REPSM 4.5 03/75</t>
  </si>
  <si>
    <t>XS1207058733</t>
  </si>
  <si>
    <t>SYMANTEC 5 04/25 04/20</t>
  </si>
  <si>
    <t>US871503AU26</t>
  </si>
  <si>
    <t>VALE 3.75 01/23</t>
  </si>
  <si>
    <t>XS0802953165</t>
  </si>
  <si>
    <t>WDC 4.75 02/26</t>
  </si>
  <si>
    <t>US958102AM75</t>
  </si>
  <si>
    <t>ASHTEAD CAPITAL 5.62 10/24 10/22</t>
  </si>
  <si>
    <t>US045054AC71</t>
  </si>
  <si>
    <t>CONTINENTAL RES 5 09/22 03/17</t>
  </si>
  <si>
    <t>US212015AH47</t>
  </si>
  <si>
    <t>EDF 6 PREP 01/26</t>
  </si>
  <si>
    <t>FR0011401728</t>
  </si>
  <si>
    <t>ENBCN 5.5 07/77</t>
  </si>
  <si>
    <t>US29250NAS45</t>
  </si>
  <si>
    <t>ENBCN 6 01/27 01/77</t>
  </si>
  <si>
    <t>US29250NAN57</t>
  </si>
  <si>
    <t>LB 5.625 10/23</t>
  </si>
  <si>
    <t>US501797AJ37</t>
  </si>
  <si>
    <t>SYNNVX 5.182 04/28 REGS</t>
  </si>
  <si>
    <t>USN84413CG11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</si>
  <si>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</si>
  <si>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</si>
  <si>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</si>
  <si>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</si>
  <si>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</si>
  <si>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</si>
  <si>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</si>
  <si>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</si>
  <si>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</si>
  <si>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CS 7.25 09/25</t>
  </si>
  <si>
    <t>USH3698DBZ62</t>
  </si>
  <si>
    <t>CS 7.5 PERP</t>
  </si>
  <si>
    <t>USH3698DBW32</t>
  </si>
  <si>
    <t>Diversified Financial Services</t>
  </si>
  <si>
    <t>IRM 4.875 09/27</t>
  </si>
  <si>
    <t>US46284VAC54</t>
  </si>
  <si>
    <t>IRM 5.25 03/28</t>
  </si>
  <si>
    <t>US46284VAE11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</si>
  <si>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</si>
  <si>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</si>
  <si>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</si>
  <si>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</si>
  <si>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</si>
  <si>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</si>
  <si>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</si>
  <si>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BARCLAYS 7.75 PERP 15/09/2023</t>
  </si>
  <si>
    <t>US06738EBA29</t>
  </si>
  <si>
    <t>B+</t>
  </si>
  <si>
    <t>EQIX 5.375 04/23</t>
  </si>
  <si>
    <t>US29444UAM80</t>
  </si>
  <si>
    <t>RBS 5.5 11/29/49</t>
  </si>
  <si>
    <t>XS0205935470</t>
  </si>
  <si>
    <t>TRANSOCEAN 7.75 10/24 10/20</t>
  </si>
  <si>
    <t>US893828AA14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</si>
  <si>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</si>
  <si>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</si>
  <si>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</si>
  <si>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</si>
  <si>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</si>
  <si>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</si>
  <si>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</si>
  <si>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</si>
  <si>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</si>
  <si>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</si>
  <si>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</si>
  <si>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</si>
  <si>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</si>
  <si>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</si>
  <si>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</si>
  <si>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</si>
  <si>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</si>
  <si>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</si>
  <si>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</si>
  <si>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</si>
  <si>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</si>
  <si>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</si>
  <si>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</si>
  <si>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</si>
  <si>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</si>
  <si>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</si>
  <si>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</si>
  <si>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</si>
  <si>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</si>
  <si>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</si>
  <si>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</si>
  <si>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</si>
  <si>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</si>
  <si>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</si>
  <si>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</si>
  <si>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</si>
  <si>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</si>
  <si>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</si>
  <si>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</si>
  <si>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</si>
  <si>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</si>
  <si>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</si>
  <si>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</si>
  <si>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</si>
  <si>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</si>
  <si>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</si>
  <si>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</si>
  <si>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</si>
  <si>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</si>
  <si>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</si>
  <si>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</si>
  <si>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</si>
  <si>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</si>
  <si>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</si>
  <si>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</si>
  <si>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</si>
  <si>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</si>
  <si>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</si>
  <si>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</si>
  <si>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</si>
  <si>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</si>
  <si>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</si>
  <si>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</si>
  <si>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</si>
  <si>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</si>
  <si>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</si>
  <si>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</si>
  <si>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</si>
  <si>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</si>
  <si>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</si>
  <si>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</si>
  <si>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</si>
  <si>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</si>
  <si>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</si>
  <si>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</si>
  <si>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</si>
  <si>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</si>
  <si>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</si>
  <si>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</si>
  <si>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</si>
  <si>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</si>
  <si>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</si>
  <si>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</si>
  <si>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</si>
  <si>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</si>
  <si>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</si>
  <si>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</si>
  <si>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</si>
  <si>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</si>
  <si>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</si>
  <si>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</si>
  <si>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</si>
  <si>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</si>
  <si>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אנלייט אנרגיה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</si>
  <si>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</si>
  <si>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</si>
  <si>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</si>
  <si>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</si>
  <si>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</si>
  <si>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</si>
  <si>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</si>
  <si>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</si>
  <si>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</si>
  <si>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</si>
  <si>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</si>
  <si>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</si>
  <si>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</si>
  <si>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</si>
  <si>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</si>
  <si>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</si>
  <si>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</si>
  <si>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</si>
  <si>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</si>
  <si>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</si>
  <si>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</si>
  <si>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</si>
  <si>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</si>
  <si>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</si>
  <si>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</si>
  <si>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</si>
  <si>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</si>
  <si>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</si>
  <si>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</si>
  <si>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</si>
  <si>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</si>
  <si>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</si>
  <si>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</si>
  <si>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</si>
  <si>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</si>
  <si>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</si>
  <si>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</si>
  <si>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</si>
  <si>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</si>
  <si>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</si>
  <si>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</si>
  <si>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</si>
  <si>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</si>
  <si>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</si>
  <si>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</si>
  <si>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</si>
  <si>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</si>
  <si>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</si>
  <si>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</si>
  <si>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</si>
  <si>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</si>
  <si>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</si>
  <si>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</si>
  <si>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</si>
  <si>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</si>
  <si>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</si>
  <si>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</si>
  <si>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</si>
  <si>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</si>
  <si>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</si>
  <si>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</si>
  <si>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</si>
  <si>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</si>
  <si>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</si>
  <si>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</si>
  <si>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</si>
  <si>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</si>
  <si>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</si>
  <si>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</si>
  <si>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</si>
  <si>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</si>
  <si>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</si>
  <si>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</si>
  <si>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</si>
  <si>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</si>
  <si>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</si>
  <si>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</si>
  <si>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</si>
  <si>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</si>
  <si>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</si>
  <si>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</si>
  <si>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</si>
  <si>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</si>
  <si>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</si>
  <si>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</si>
  <si>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</si>
  <si>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</si>
  <si>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</si>
  <si>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</si>
  <si>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</si>
  <si>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</si>
  <si>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</si>
  <si>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</si>
  <si>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</si>
  <si>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</si>
  <si>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</si>
  <si>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</si>
  <si>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</si>
  <si>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</si>
  <si>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</si>
  <si>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</si>
  <si>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אירונאוטיקס*</t>
  </si>
  <si>
    <t>1141142</t>
  </si>
  <si>
    <t>510422249</t>
  </si>
  <si>
    <t>איתמר מדיקל*</t>
  </si>
  <si>
    <t>1102458</t>
  </si>
  <si>
    <t>512434218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</si>
  <si>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</si>
  <si>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</si>
  <si>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</si>
  <si>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</si>
  <si>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</si>
  <si>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</si>
  <si>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</si>
  <si>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</si>
  <si>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</si>
  <si>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</si>
  <si>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</si>
  <si>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</si>
  <si>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</si>
  <si>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</si>
  <si>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</si>
  <si>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</si>
  <si>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</si>
  <si>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</si>
  <si>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</si>
  <si>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</si>
  <si>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</si>
  <si>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</si>
  <si>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</si>
  <si>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</si>
  <si>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</si>
  <si>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</si>
  <si>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</si>
  <si>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</si>
  <si>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</si>
  <si>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</si>
  <si>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</si>
  <si>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</si>
  <si>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</si>
  <si>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</si>
  <si>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</si>
  <si>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</si>
  <si>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</si>
  <si>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</si>
  <si>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</si>
  <si>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</si>
  <si>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</si>
  <si>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</si>
  <si>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</si>
  <si>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</si>
  <si>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</si>
  <si>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</si>
  <si>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</si>
  <si>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</si>
  <si>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</si>
  <si>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</si>
  <si>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</si>
  <si>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</si>
  <si>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</si>
  <si>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</si>
  <si>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</si>
  <si>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</si>
  <si>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</si>
  <si>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</si>
  <si>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</si>
  <si>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</si>
  <si>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</si>
  <si>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</si>
  <si>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</si>
  <si>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</si>
  <si>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</si>
  <si>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</si>
  <si>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</si>
  <si>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</si>
  <si>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</si>
  <si>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</si>
  <si>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</si>
  <si>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</si>
  <si>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</si>
  <si>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</si>
  <si>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</si>
  <si>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</si>
  <si>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</si>
  <si>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</si>
  <si>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</si>
  <si>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</si>
  <si>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</si>
  <si>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</si>
  <si>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</si>
  <si>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</si>
  <si>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</si>
  <si>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</si>
  <si>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</si>
  <si>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</si>
  <si>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</si>
  <si>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</si>
  <si>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</si>
  <si>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</si>
  <si>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</si>
  <si>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</si>
  <si>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</si>
  <si>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</si>
  <si>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</si>
  <si>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</si>
  <si>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</si>
  <si>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</si>
  <si>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</si>
  <si>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</si>
  <si>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512394776</t>
  </si>
  <si>
    <t>AMDOCS LTD</t>
  </si>
  <si>
    <t>GB0022569080</t>
  </si>
  <si>
    <t>NYSE</t>
  </si>
  <si>
    <t>511251217</t>
  </si>
  <si>
    <t>CHECK POINT SOFTWARE TECH</t>
  </si>
  <si>
    <t>IL0010824113</t>
  </si>
  <si>
    <t>520042821</t>
  </si>
  <si>
    <t>ELLOMAY CAPITAL LTD</t>
  </si>
  <si>
    <t>IL0010826357</t>
  </si>
  <si>
    <t>520039868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</si>
  <si>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</si>
  <si>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</si>
  <si>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</si>
  <si>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</si>
  <si>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</si>
  <si>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</si>
  <si>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</si>
  <si>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</si>
  <si>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</si>
  <si>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</si>
  <si>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</si>
  <si>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</si>
  <si>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</si>
  <si>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</si>
  <si>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</si>
  <si>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</si>
  <si>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</si>
  <si>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NICE</t>
  </si>
  <si>
    <t>US6536561086</t>
  </si>
  <si>
    <t>NOVA MEASURING INSTRUMENTS*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</si>
  <si>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</si>
  <si>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</si>
  <si>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</si>
  <si>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</si>
  <si>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</si>
  <si>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</si>
  <si>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</si>
  <si>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REDHILL BIOPHARMA LTD ADR</t>
  </si>
  <si>
    <t>US7574681034</t>
  </si>
  <si>
    <t>SAPIENS INTERNATIONAL CORP*</t>
  </si>
  <si>
    <t>KYG7T16G1039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</si>
  <si>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</si>
  <si>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</si>
  <si>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</si>
  <si>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</si>
  <si>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</si>
  <si>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</si>
  <si>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</si>
  <si>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</si>
  <si>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</si>
  <si>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</si>
  <si>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</si>
  <si>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</si>
  <si>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</si>
  <si>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</si>
  <si>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</si>
  <si>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</si>
  <si>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AIRBUS</t>
  </si>
  <si>
    <t>NL0000235190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</si>
  <si>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</si>
  <si>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</si>
  <si>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</si>
  <si>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</si>
  <si>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</si>
  <si>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</si>
  <si>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</si>
  <si>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</si>
  <si>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AMERICAN EXPRESS</t>
  </si>
  <si>
    <t>US0258161092</t>
  </si>
  <si>
    <t>APPLE INC</t>
  </si>
  <si>
    <t>US0378331005</t>
  </si>
  <si>
    <t>APTIV PLC</t>
  </si>
  <si>
    <t>JE00B783TY65</t>
  </si>
  <si>
    <t>ASML HOLDING NV</t>
  </si>
  <si>
    <t>NL0010273215</t>
  </si>
  <si>
    <t>ASOS</t>
  </si>
  <si>
    <t>GB0030927254</t>
  </si>
  <si>
    <t>BAE SYSTEMS</t>
  </si>
  <si>
    <t>GB0002634946</t>
  </si>
  <si>
    <t>BANK OF AMERICA CORP</t>
  </si>
  <si>
    <t>US0605051046</t>
  </si>
  <si>
    <t>BECTON DICKINSON AND CO</t>
  </si>
  <si>
    <t>US0758871091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</si>
  <si>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</si>
  <si>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</si>
  <si>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</si>
  <si>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</si>
  <si>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</si>
  <si>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</si>
  <si>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</si>
  <si>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</si>
  <si>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</si>
  <si>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</si>
  <si>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</si>
  <si>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</si>
  <si>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CARREFOUR SA</t>
  </si>
  <si>
    <t>FR0000120172</t>
  </si>
  <si>
    <t>Food &amp; Staples Retailing</t>
  </si>
  <si>
    <t>CF INDUSTRIES HOLDINGS INC</t>
  </si>
  <si>
    <t>US1252691001</t>
  </si>
  <si>
    <t>CHENIERE ENERGY</t>
  </si>
  <si>
    <t>US16411R2085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</si>
  <si>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</si>
  <si>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</si>
  <si>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</si>
  <si>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</si>
  <si>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</si>
  <si>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</si>
  <si>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</si>
  <si>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</si>
  <si>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</si>
  <si>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</si>
  <si>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</si>
  <si>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</si>
  <si>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</si>
  <si>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</si>
  <si>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</si>
  <si>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</si>
  <si>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</si>
  <si>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DANONE</t>
  </si>
  <si>
    <t>FR0000120644</t>
  </si>
  <si>
    <t>DELIVERY HERO AG</t>
  </si>
  <si>
    <t>DE000A2E4K43</t>
  </si>
  <si>
    <t>DELTA AIR LINES</t>
  </si>
  <si>
    <t>US2473617023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</si>
  <si>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</si>
  <si>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</si>
  <si>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</si>
  <si>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</si>
  <si>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</si>
  <si>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</si>
  <si>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</si>
  <si>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</si>
  <si>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</si>
  <si>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</si>
  <si>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</si>
  <si>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</si>
  <si>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</si>
  <si>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</si>
  <si>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</si>
  <si>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</si>
  <si>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</si>
  <si>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</si>
  <si>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GECINA</t>
  </si>
  <si>
    <t>FR0010040865</t>
  </si>
  <si>
    <t>GENERAL DYNAMICS CORP</t>
  </si>
  <si>
    <t>US3695501086</t>
  </si>
  <si>
    <t>GOLDMAN SACHS GROUP INC</t>
  </si>
  <si>
    <t>US38141G1040</t>
  </si>
  <si>
    <t>INPEX</t>
  </si>
  <si>
    <t>JP3294460005</t>
  </si>
  <si>
    <t>JPMORGAN CHASE</t>
  </si>
  <si>
    <t>US46625H1005</t>
  </si>
  <si>
    <t>JUST EAT PLC</t>
  </si>
  <si>
    <t>GB00BKX5CN86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</si>
  <si>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</si>
  <si>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</si>
  <si>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</si>
  <si>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</si>
  <si>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</si>
  <si>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</si>
  <si>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</si>
  <si>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</si>
  <si>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</si>
  <si>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</si>
  <si>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</si>
  <si>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</si>
  <si>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</si>
  <si>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</si>
  <si>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</si>
  <si>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</si>
  <si>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</si>
  <si>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</si>
  <si>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</si>
  <si>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</si>
  <si>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</si>
  <si>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</si>
  <si>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</si>
  <si>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</si>
  <si>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</si>
  <si>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</si>
  <si>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</si>
  <si>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</si>
  <si>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</si>
  <si>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</si>
  <si>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</si>
  <si>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</si>
  <si>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</si>
  <si>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</si>
  <si>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</si>
  <si>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</si>
  <si>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</si>
  <si>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</si>
  <si>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RAYTHEON COMPANY</t>
  </si>
  <si>
    <t>US7551115071</t>
  </si>
  <si>
    <t>ROYAL DUTCH SHELL PLC A SHS</t>
  </si>
  <si>
    <t>GB00B03MLX29</t>
  </si>
  <si>
    <t>S&amp;P GLOBAL</t>
  </si>
  <si>
    <t>US78409V1044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</si>
  <si>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</si>
  <si>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</si>
  <si>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</si>
  <si>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</si>
  <si>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</si>
  <si>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</si>
  <si>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</si>
  <si>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</si>
  <si>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SOCIETE GENERALE</t>
  </si>
  <si>
    <t>FR0000130809</t>
  </si>
  <si>
    <t>SOUTHWEST AIRLINES</t>
  </si>
  <si>
    <t>US8447411088</t>
  </si>
  <si>
    <t>THALES SA</t>
  </si>
  <si>
    <t>FR0000121329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</si>
  <si>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</si>
  <si>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</si>
  <si>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</si>
  <si>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</si>
  <si>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</si>
  <si>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</si>
  <si>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</si>
  <si>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</si>
  <si>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</si>
  <si>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</si>
  <si>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</si>
  <si>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</si>
  <si>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</si>
  <si>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</si>
  <si>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</si>
  <si>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</si>
  <si>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</si>
  <si>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</si>
  <si>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 MART STORES INC</t>
  </si>
  <si>
    <t>US9311421039</t>
  </si>
  <si>
    <t>WELLS FARGO &amp; CO</t>
  </si>
  <si>
    <t>US9497461015</t>
  </si>
  <si>
    <t>WOODSIDE PETROLEUM</t>
  </si>
  <si>
    <t>AU000000WPL2</t>
  </si>
  <si>
    <t>WPP</t>
  </si>
  <si>
    <t>JE00B8KF9B49</t>
  </si>
  <si>
    <t>ZALANDO</t>
  </si>
  <si>
    <t>DE000ZAL1111</t>
  </si>
  <si>
    <t>AMUNDI ETF MSCI EM ASIA UCIT</t>
  </si>
  <si>
    <t>LU1681044563</t>
  </si>
  <si>
    <t>מניות</t>
  </si>
  <si>
    <t>AMUNDI MSCI EM LATIN AME ETF</t>
  </si>
  <si>
    <t>LU1681045024</t>
  </si>
  <si>
    <t>COMM SERV SELECT SECTOR SPDR</t>
  </si>
  <si>
    <t>US81369Y8527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</si>
  <si>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</si>
  <si>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</si>
  <si>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</si>
  <si>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</si>
  <si>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</si>
  <si>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</si>
  <si>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</si>
  <si>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</si>
  <si>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</si>
  <si>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</si>
  <si>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</si>
  <si>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</si>
  <si>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</si>
  <si>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</si>
  <si>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</si>
  <si>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</si>
  <si>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</si>
  <si>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</si>
  <si>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</si>
  <si>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</si>
  <si>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</si>
  <si>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</si>
  <si>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</si>
  <si>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</si>
  <si>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</si>
  <si>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</si>
  <si>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</si>
  <si>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</si>
  <si>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</si>
  <si>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</si>
  <si>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</si>
  <si>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</si>
  <si>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</si>
  <si>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</si>
  <si>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</si>
  <si>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</si>
  <si>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</si>
  <si>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</si>
  <si>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</si>
  <si>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</si>
  <si>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</si>
  <si>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</si>
  <si>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</si>
  <si>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</si>
  <si>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</si>
  <si>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</si>
  <si>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</si>
  <si>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</si>
  <si>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</si>
  <si>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</si>
  <si>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</si>
  <si>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</si>
  <si>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</si>
  <si>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</si>
  <si>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</si>
  <si>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</si>
  <si>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</si>
  <si>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</si>
  <si>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</si>
  <si>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</si>
  <si>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</si>
  <si>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</si>
  <si>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</si>
  <si>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</si>
  <si>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</si>
  <si>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</si>
  <si>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</si>
  <si>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</si>
  <si>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</si>
  <si>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</si>
  <si>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</si>
  <si>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</si>
  <si>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</si>
  <si>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</si>
  <si>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</si>
  <si>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</si>
  <si>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</si>
  <si>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</si>
  <si>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</si>
  <si>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</si>
  <si>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</si>
  <si>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</si>
  <si>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</si>
  <si>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</si>
  <si>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</si>
  <si>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</si>
  <si>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</si>
  <si>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</si>
  <si>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</si>
  <si>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</si>
  <si>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</si>
  <si>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</si>
  <si>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</si>
  <si>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</si>
  <si>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</si>
  <si>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</si>
  <si>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</si>
  <si>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</si>
  <si>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</si>
  <si>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</si>
  <si>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</si>
  <si>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</si>
  <si>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WISDOMTREE INDIA EARNINGS</t>
  </si>
  <si>
    <t>US97717W4226</t>
  </si>
  <si>
    <t>WISDOMTREE JPN S/C DVD FUND</t>
  </si>
  <si>
    <t>US97717W8367</t>
  </si>
  <si>
    <t>REAL ESTATE CREDIT GBP</t>
  </si>
  <si>
    <t>GB00B0HW5366</t>
  </si>
  <si>
    <t>אג"ח</t>
  </si>
  <si>
    <t>SPDR EMERGING MKTS LOCAL BD</t>
  </si>
  <si>
    <t>IE00B4613386</t>
  </si>
  <si>
    <t>VANGUARD S.T CORP BOND</t>
  </si>
  <si>
    <t>US92206C4096</t>
  </si>
  <si>
    <t>LION 4 Series 7</t>
  </si>
  <si>
    <t>IE00BD2YCK45</t>
  </si>
  <si>
    <t>AA-</t>
  </si>
  <si>
    <t>LION 7 S1</t>
  </si>
  <si>
    <t>IE00B62G6V03</t>
  </si>
  <si>
    <t>UBS LUX BD USD</t>
  </si>
  <si>
    <t>LU0396367608</t>
  </si>
  <si>
    <t>SICAV Santander LatAm Corp Fund</t>
  </si>
  <si>
    <t>LU0363170191</t>
  </si>
  <si>
    <t>EURIZON EASYFND BND HI YL Z</t>
  </si>
  <si>
    <t>LU0335991534</t>
  </si>
  <si>
    <t>Guggenheim High Yield NEW</t>
  </si>
  <si>
    <t>IE00BVYPNG42</t>
  </si>
  <si>
    <t>LION III EUR C3 ACC</t>
  </si>
  <si>
    <t>IE00B804LV55</t>
  </si>
  <si>
    <t>NEUBER BERMAN H/Y BD I2A</t>
  </si>
  <si>
    <t>IE00B8QBJF01</t>
  </si>
  <si>
    <t>Pioneer European HY Bond Fund</t>
  </si>
  <si>
    <t>LU0229386908</t>
  </si>
  <si>
    <t>Pioneer Funds US HY</t>
  </si>
  <si>
    <t>LU0132199406</t>
  </si>
  <si>
    <t xml:space="preserve"> BLA/GSO EUR A ACC</t>
  </si>
  <si>
    <t>IE00B3DS7666</t>
  </si>
  <si>
    <t>CS NL GL SEN LO MC</t>
  </si>
  <si>
    <t>LU0635707705</t>
  </si>
  <si>
    <t>Guggenheim US Loan Fund</t>
  </si>
  <si>
    <t>IE00BCFKMH92</t>
  </si>
  <si>
    <t>ING US Senior Loans</t>
  </si>
  <si>
    <t>LU0426533492</t>
  </si>
  <si>
    <t>NOMURA US HIGH YLD BD I USD</t>
  </si>
  <si>
    <t>IE00B3RW8498</t>
  </si>
  <si>
    <t>Babson European Bank Loan Fund</t>
  </si>
  <si>
    <t>IE00B6YX4R11</t>
  </si>
  <si>
    <t>B</t>
  </si>
  <si>
    <t>Specialist M&amp;G European Class R</t>
  </si>
  <si>
    <t>IE00B95WZM02</t>
  </si>
  <si>
    <t>cheyne redf  A1</t>
  </si>
  <si>
    <t>KYG210181171</t>
  </si>
  <si>
    <t>CCC</t>
  </si>
  <si>
    <t>AMUNDI PLANET</t>
  </si>
  <si>
    <t>LU1688575437</t>
  </si>
  <si>
    <t>NR</t>
  </si>
  <si>
    <t>FIDELITY US HIGH YD I ACC</t>
  </si>
  <si>
    <t>LU0891474172</t>
  </si>
  <si>
    <t>MONEDA LATAM CORP DEBT D</t>
  </si>
  <si>
    <t>KYG620101306</t>
  </si>
  <si>
    <t>BGF EMK LOC CURR BD USD I2</t>
  </si>
  <si>
    <t>LU0520955575</t>
  </si>
  <si>
    <t>Neuberger EM LC</t>
  </si>
  <si>
    <t>IE00B9Z1CN71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</si>
  <si>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</si>
  <si>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</si>
  <si>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</si>
  <si>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</si>
  <si>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</si>
  <si>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</si>
  <si>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</si>
  <si>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</si>
  <si>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</si>
  <si>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</si>
  <si>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</si>
  <si>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</si>
  <si>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</si>
  <si>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</si>
  <si>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</si>
  <si>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</si>
  <si>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</si>
  <si>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</si>
  <si>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</si>
  <si>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</si>
  <si>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</si>
  <si>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</si>
  <si>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</si>
  <si>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</si>
  <si>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</si>
  <si>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</si>
  <si>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</si>
  <si>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</si>
  <si>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</si>
  <si>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</si>
  <si>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</si>
  <si>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</si>
  <si>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</si>
  <si>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</si>
  <si>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</si>
  <si>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</si>
  <si>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</si>
  <si>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</si>
  <si>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</si>
  <si>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SPX US 12/18 P2525</t>
  </si>
  <si>
    <t>BBG00BRCL559</t>
  </si>
  <si>
    <t>ל.ר.</t>
  </si>
  <si>
    <t>SPX US 12/18 P2800</t>
  </si>
  <si>
    <t>BBG00BRCL5R5</t>
  </si>
  <si>
    <t>SX5E 10/18 C3500</t>
  </si>
  <si>
    <t>BBG00KR4RCQ3</t>
  </si>
  <si>
    <t>E MINI RUSS 2000 DEC18</t>
  </si>
  <si>
    <t>RTYZ8</t>
  </si>
  <si>
    <t>EURO STOXX 50 DEC18</t>
  </si>
  <si>
    <t>VGZ8</t>
  </si>
  <si>
    <t>FTSE 100 FUT DEC18</t>
  </si>
  <si>
    <t>Z Z8</t>
  </si>
  <si>
    <t>S&amp;P500 EMINI DEC18</t>
  </si>
  <si>
    <t>ESZ8</t>
  </si>
  <si>
    <t>SPI200 FUTURE DEC18</t>
  </si>
  <si>
    <t>XPZ8</t>
  </si>
  <si>
    <t>SX5E DIVIDEND FUT DEC20</t>
  </si>
  <si>
    <t>DEDZ0</t>
  </si>
  <si>
    <t>TOPIX FUT DEC18</t>
  </si>
  <si>
    <t>TPZ8</t>
  </si>
  <si>
    <t>ערד   4.8%   סדרה    8707</t>
  </si>
  <si>
    <t>98707000</t>
  </si>
  <si>
    <t>ערד   4.8%   סדרה    8710</t>
  </si>
  <si>
    <t>98710100</t>
  </si>
  <si>
    <t>ערד   4.8%   סדרה    8711</t>
  </si>
  <si>
    <t>98711100</t>
  </si>
  <si>
    <t>ערד   4.8%   סדרה   8706</t>
  </si>
  <si>
    <t>98706000</t>
  </si>
  <si>
    <t>ערד   4.8%   סדרה   8708</t>
  </si>
  <si>
    <t>98708000</t>
  </si>
  <si>
    <t>ערד   4.8%   סדרה   8712</t>
  </si>
  <si>
    <t>98712000</t>
  </si>
  <si>
    <t>ערד   4.8%   סדרה  8714</t>
  </si>
  <si>
    <t>98715000</t>
  </si>
  <si>
    <t>ערד   4.8%   סדרה  8730</t>
  </si>
  <si>
    <t>8287302</t>
  </si>
  <si>
    <t>ערד   4.8%   סדרה  8731</t>
  </si>
  <si>
    <t>8287310</t>
  </si>
  <si>
    <t>ערד   4.8%   סדרה  8732</t>
  </si>
  <si>
    <t>8287328</t>
  </si>
  <si>
    <t>ערד   4.8%   סדרה  8733</t>
  </si>
  <si>
    <t>8287336</t>
  </si>
  <si>
    <t>ערד   4.8%   סדרה  8735</t>
  </si>
  <si>
    <t>8287351</t>
  </si>
  <si>
    <t>ערד   4.8%   סדרה  8736</t>
  </si>
  <si>
    <t>8287369</t>
  </si>
  <si>
    <t>ערד   4.8%   סדרה  8751  2024</t>
  </si>
  <si>
    <t>8287518</t>
  </si>
  <si>
    <t>ערד   4.8%   סדרה  8752   2024</t>
  </si>
  <si>
    <t>8287526</t>
  </si>
  <si>
    <t>ערד   8754    4%</t>
  </si>
  <si>
    <t>98287542</t>
  </si>
  <si>
    <t>ערד  8701 % 4.8  2018</t>
  </si>
  <si>
    <t>98710000</t>
  </si>
  <si>
    <t>ערד  8702 % 4.8  2018</t>
  </si>
  <si>
    <t>98720000</t>
  </si>
  <si>
    <t>ערד  8705   4.8%</t>
  </si>
  <si>
    <t>98705000</t>
  </si>
  <si>
    <t>ערד  8738 % 4.8  2023</t>
  </si>
  <si>
    <t>98732000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</si>
  <si>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</si>
  <si>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</si>
  <si>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</si>
  <si>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</si>
  <si>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</si>
  <si>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</si>
  <si>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2025 סדרה 8771</t>
  </si>
  <si>
    <t>8287716</t>
  </si>
  <si>
    <t>ערד 8700 % 4.8  2018</t>
  </si>
  <si>
    <t>98700000</t>
  </si>
  <si>
    <t>ערד 8704 % 4.8</t>
  </si>
  <si>
    <t>98704000</t>
  </si>
  <si>
    <t>ערד 8742</t>
  </si>
  <si>
    <t>8287427</t>
  </si>
  <si>
    <t>ערד 8745</t>
  </si>
  <si>
    <t>8287450</t>
  </si>
  <si>
    <t>ערד 8746</t>
  </si>
  <si>
    <t>8287468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</si>
  <si>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</si>
  <si>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</si>
  <si>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</si>
  <si>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</si>
  <si>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</si>
  <si>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</si>
  <si>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</si>
  <si>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</si>
  <si>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</si>
  <si>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</si>
  <si>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</si>
  <si>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</si>
  <si>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</si>
  <si>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</si>
  <si>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</si>
  <si>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</si>
  <si>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</si>
  <si>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</si>
  <si>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</si>
  <si>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</si>
  <si>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</si>
  <si>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</si>
  <si>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</si>
  <si>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</si>
  <si>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</si>
  <si>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</si>
  <si>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</si>
  <si>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</si>
  <si>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</si>
  <si>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</si>
  <si>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</si>
  <si>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</si>
  <si>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</si>
  <si>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</si>
  <si>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</si>
  <si>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</si>
  <si>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</si>
  <si>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</si>
  <si>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</si>
  <si>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</si>
  <si>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</si>
  <si>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</si>
  <si>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</si>
  <si>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</si>
  <si>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</si>
  <si>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</si>
  <si>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</si>
  <si>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</si>
  <si>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</si>
  <si>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</si>
  <si>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</si>
  <si>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</si>
  <si>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</si>
  <si>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</si>
  <si>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</si>
  <si>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</si>
  <si>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</si>
  <si>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</si>
  <si>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</si>
  <si>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</si>
  <si>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</si>
  <si>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</si>
  <si>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</si>
  <si>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</si>
  <si>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</si>
  <si>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</si>
  <si>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</si>
  <si>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</si>
  <si>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</si>
  <si>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</si>
  <si>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</si>
  <si>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</si>
  <si>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</si>
  <si>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</si>
  <si>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</si>
  <si>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</si>
  <si>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</si>
  <si>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</si>
  <si>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</si>
  <si>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</si>
  <si>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</si>
  <si>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</si>
  <si>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</si>
  <si>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</si>
  <si>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</si>
  <si>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</si>
  <si>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</si>
  <si>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</si>
  <si>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</si>
  <si>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</si>
  <si>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</si>
  <si>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</si>
  <si>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</si>
  <si>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</si>
  <si>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</si>
  <si>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</si>
  <si>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</si>
  <si>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</si>
  <si>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</si>
  <si>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</si>
  <si>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</si>
  <si>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</si>
  <si>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</si>
  <si>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8852</t>
  </si>
  <si>
    <t>8852000</t>
  </si>
  <si>
    <t>ערד 8853</t>
  </si>
  <si>
    <t>8853000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</si>
  <si>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</si>
  <si>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</si>
  <si>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</si>
  <si>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</si>
  <si>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</si>
  <si>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</si>
  <si>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</si>
  <si>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</si>
  <si>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</si>
  <si>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</si>
  <si>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</si>
  <si>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</si>
  <si>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8862</t>
  </si>
  <si>
    <t>88620000</t>
  </si>
  <si>
    <t>ערד 8863</t>
  </si>
  <si>
    <t>88630000</t>
  </si>
  <si>
    <t>ערד 8864</t>
  </si>
  <si>
    <t>88640000</t>
  </si>
  <si>
    <t>ערד 8865</t>
  </si>
  <si>
    <t>88650000</t>
  </si>
  <si>
    <t>ערד 8866</t>
  </si>
  <si>
    <t>88660000</t>
  </si>
  <si>
    <t>ערד סדרה 2024  8758  4.8%</t>
  </si>
  <si>
    <t>8287583</t>
  </si>
  <si>
    <t>ערד סדרה 2024  8759  4.8%</t>
  </si>
  <si>
    <t>8287591</t>
  </si>
  <si>
    <t>ערד סדרה 2024  8760  4.8%</t>
  </si>
  <si>
    <t>8287609</t>
  </si>
  <si>
    <t>ערד סדרה 8740  4.8%  2023</t>
  </si>
  <si>
    <t>8287401</t>
  </si>
  <si>
    <t>ערד סדרה 8743  4.8%  2023</t>
  </si>
  <si>
    <t>8287435</t>
  </si>
  <si>
    <t>ערד סדרה 8744  4.8%  2023</t>
  </si>
  <si>
    <t>8287443</t>
  </si>
  <si>
    <t>ערד סדרה 8753 2024 4.8%</t>
  </si>
  <si>
    <t>8287534</t>
  </si>
  <si>
    <t>ערד סדרה 8755 2024 4.8%</t>
  </si>
  <si>
    <t>8287559</t>
  </si>
  <si>
    <t>ערד סדרה 8756 2024 4.8%</t>
  </si>
  <si>
    <t>8287567</t>
  </si>
  <si>
    <t>ערד סדרה 8757 2024 4.8%</t>
  </si>
  <si>
    <t>8287575</t>
  </si>
  <si>
    <t>ערד סדרה 8762 %4.8 2025</t>
  </si>
  <si>
    <t>8287625</t>
  </si>
  <si>
    <t>ערד סדרה 8763 %4.8 2025</t>
  </si>
  <si>
    <t>8287633</t>
  </si>
  <si>
    <t>ערד סדרה 8764 %4.8 2025</t>
  </si>
  <si>
    <t>8287641</t>
  </si>
  <si>
    <t>ערד סדרה 8766 2025 4.8%</t>
  </si>
  <si>
    <t>8287666</t>
  </si>
  <si>
    <t>ערד סדרה 8768 2025 4.8%</t>
  </si>
  <si>
    <t>8287682</t>
  </si>
  <si>
    <t>ערד סדרה 8770   2025   4.8%</t>
  </si>
  <si>
    <t>8287708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</si>
  <si>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</si>
  <si>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</si>
  <si>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</si>
  <si>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</si>
  <si>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</si>
  <si>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</si>
  <si>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</si>
  <si>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</si>
  <si>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8777 2026 4.8%</t>
  </si>
  <si>
    <t>8287773</t>
  </si>
  <si>
    <t>ערד סדרה 8778 2026 4.8%</t>
  </si>
  <si>
    <t>8287781</t>
  </si>
  <si>
    <t>ערד סדרה 8784  4.8%  2026</t>
  </si>
  <si>
    <t>8287849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</si>
  <si>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</si>
  <si>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</si>
  <si>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</si>
  <si>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</si>
  <si>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</si>
  <si>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</si>
  <si>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</si>
  <si>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</si>
  <si>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</si>
  <si>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</si>
  <si>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</si>
  <si>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</si>
  <si>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</si>
  <si>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</si>
  <si>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לאומי למשכנתאות שה</t>
  </si>
  <si>
    <t>6020903</t>
  </si>
  <si>
    <t>אגח ל.ס חשמל 2022</t>
  </si>
  <si>
    <t>6000129</t>
  </si>
  <si>
    <t>דור גז בעמ 4.95% 5.2020 ל.ס</t>
  </si>
  <si>
    <t>1093491</t>
  </si>
  <si>
    <t>513689059</t>
  </si>
  <si>
    <t>הראל ביטוח</t>
  </si>
  <si>
    <t>1089655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</si>
  <si>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</si>
  <si>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</si>
  <si>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</si>
  <si>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</si>
  <si>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</si>
  <si>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</si>
  <si>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פז בתי זיקוק אשדוד</t>
  </si>
  <si>
    <t>1099159</t>
  </si>
  <si>
    <t>513775163</t>
  </si>
  <si>
    <t>פועלים ש.הון נדחה ב  5.75% ל.ס</t>
  </si>
  <si>
    <t>6620215</t>
  </si>
  <si>
    <t>שטרהון נדחה פועלים ג ל.ס 5.75%</t>
  </si>
  <si>
    <t>6620280</t>
  </si>
  <si>
    <t>דור אנרגיה ל.ס.</t>
  </si>
  <si>
    <t>1091578</t>
  </si>
  <si>
    <t>520043878</t>
  </si>
  <si>
    <t>אספיסי אל עד 6.7%   סדרה 2</t>
  </si>
  <si>
    <t>1092774</t>
  </si>
  <si>
    <t>אספיסי אל עד 6.7%   סדרה 3</t>
  </si>
  <si>
    <t>1093939</t>
  </si>
  <si>
    <t>אספיסי אל עד 7%   סדרה 1</t>
  </si>
  <si>
    <t>1092162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</si>
  <si>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</si>
  <si>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</si>
  <si>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</si>
  <si>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</si>
  <si>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</si>
  <si>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</si>
  <si>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</si>
  <si>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</si>
  <si>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</si>
  <si>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</si>
  <si>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</si>
  <si>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</si>
  <si>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</si>
  <si>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</si>
  <si>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</si>
  <si>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</si>
  <si>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</si>
  <si>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</si>
  <si>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</si>
  <si>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</si>
  <si>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</si>
  <si>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</si>
  <si>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</si>
  <si>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</si>
  <si>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</si>
  <si>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</si>
  <si>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</si>
  <si>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</si>
  <si>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USU7501KAB71</t>
  </si>
  <si>
    <t>TRANSED PARTNERS 3.951 09/50 12/37</t>
  </si>
  <si>
    <t>CA89366TAA57</t>
  </si>
  <si>
    <t>אלון דלק מניה לא סחירה</t>
  </si>
  <si>
    <t>אמריקה ישראל   נדלן*</t>
  </si>
  <si>
    <t>512480971</t>
  </si>
  <si>
    <t>מניה לא סחירה BIG USA*</t>
  </si>
  <si>
    <t>35000</t>
  </si>
  <si>
    <t>514435395</t>
  </si>
  <si>
    <t>צים מניה</t>
  </si>
  <si>
    <t>347283</t>
  </si>
  <si>
    <t>120 Wall Street*</t>
  </si>
  <si>
    <t>330507</t>
  </si>
  <si>
    <t xml:space="preserve"> Michelson Program*</t>
  </si>
  <si>
    <t>180 Livingston equity*</t>
  </si>
  <si>
    <t>45499</t>
  </si>
  <si>
    <t>240 West 35th Street  mkf*</t>
  </si>
  <si>
    <t>494382</t>
  </si>
  <si>
    <t>820 Washington*</t>
  </si>
  <si>
    <t>330506</t>
  </si>
  <si>
    <t>Adgar Invest and Dev Poland</t>
  </si>
  <si>
    <t>BERO CENTER*</t>
  </si>
  <si>
    <t>330500</t>
  </si>
  <si>
    <t>Data Center Atlanta*</t>
  </si>
  <si>
    <t>330509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</si>
  <si>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</si>
  <si>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</si>
  <si>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</si>
  <si>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</si>
  <si>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</si>
  <si>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</si>
  <si>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</si>
  <si>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</si>
  <si>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MM Texas*</t>
  </si>
  <si>
    <t>386423</t>
  </si>
  <si>
    <t>North LaSalle   HG 4*</t>
  </si>
  <si>
    <t>Project Hush*</t>
  </si>
  <si>
    <t>RESERVOIR EXPLORATION TECH ל.ס</t>
  </si>
  <si>
    <t>NO0010277957</t>
  </si>
  <si>
    <t>Rialto Elite Portfolio makefet*</t>
  </si>
  <si>
    <t>508308</t>
  </si>
  <si>
    <t>ROBIN*</t>
  </si>
  <si>
    <t>505145</t>
  </si>
  <si>
    <t>Sacramento 353*</t>
  </si>
  <si>
    <t>Terraces*</t>
  </si>
  <si>
    <t>Town Center   HG 6*</t>
  </si>
  <si>
    <t>Walgreens*</t>
  </si>
  <si>
    <t>330511</t>
  </si>
  <si>
    <t>White Oak*</t>
  </si>
  <si>
    <t>white oak 2*</t>
  </si>
  <si>
    <t>white oak 3 mkf*</t>
  </si>
  <si>
    <t>494381</t>
  </si>
  <si>
    <t>הילטון מלונות</t>
  </si>
  <si>
    <t>Hotels Restaurants &amp; Leisure</t>
  </si>
  <si>
    <t>סה"כ קרנות השקעה</t>
  </si>
  <si>
    <t>סה"כ קרנות השקעה בישראל</t>
  </si>
  <si>
    <t>Accelmed Medical Partners LP</t>
  </si>
  <si>
    <t>Evergreen V</t>
  </si>
  <si>
    <t>Evolution Venture Capital Fun I</t>
  </si>
  <si>
    <t>Medica III Investments Israel B LP</t>
  </si>
  <si>
    <t>Orbimed Israel Partners II LP</t>
  </si>
  <si>
    <t>Orbimed Israel Partners LP</t>
  </si>
  <si>
    <t>Vertex III Israel Fund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</si>
  <si>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</si>
  <si>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</si>
  <si>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</si>
  <si>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</si>
  <si>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</si>
  <si>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II</t>
  </si>
  <si>
    <t>Fimi Israel Opportunity IV</t>
  </si>
  <si>
    <t>Fortissimo Capital Fund Israel II</t>
  </si>
  <si>
    <t>Fortissimo Capital Fund Israel III</t>
  </si>
  <si>
    <t>Fortissimo Capital Fund Israel LP</t>
  </si>
  <si>
    <t>50431</t>
  </si>
  <si>
    <t>Helios Renewable Energy 1*</t>
  </si>
  <si>
    <t>MA Movilim Renewable Energies L.P*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</si>
  <si>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</si>
  <si>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</si>
  <si>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</si>
  <si>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</si>
  <si>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</si>
  <si>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</si>
  <si>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</si>
  <si>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</si>
  <si>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Shamrock Israel Growth Fund LP</t>
  </si>
  <si>
    <t>Tene Growth Capital III PEF</t>
  </si>
  <si>
    <t>TENE GROWTH CAPITAL IV</t>
  </si>
  <si>
    <t>Vintage Migdal Co inv</t>
  </si>
  <si>
    <t>Viola Private Equity I LP</t>
  </si>
  <si>
    <t>טנא להשקעה בגדות שותפות מוגבלת</t>
  </si>
  <si>
    <t>טנא להשקעה בקיונרג'י שותפות מוגבלת</t>
  </si>
  <si>
    <t>סה"כ קרנות השקעה בחו"ל</t>
  </si>
  <si>
    <t>Horsley Bridge XII Ventures</t>
  </si>
  <si>
    <t>Infinity I China Fund Israel 2 LP</t>
  </si>
  <si>
    <t>Israel Cleantech Ventures Cayman I A</t>
  </si>
  <si>
    <t>Israel Cleantech Ventures II Israel LP</t>
  </si>
  <si>
    <t>Magma Venture Capital II Israel Fund LP</t>
  </si>
  <si>
    <t>Omega fund lll</t>
  </si>
  <si>
    <t>Strategic Investors Fund IX L.P</t>
  </si>
  <si>
    <t>Strategic Investors Fund VIII LP</t>
  </si>
  <si>
    <t>Vintage Fund of Funds V</t>
  </si>
  <si>
    <t>Vintage IX Migdal LP</t>
  </si>
  <si>
    <t>קרנות גידור</t>
  </si>
  <si>
    <t>Cheyne CRECH3/9/15</t>
  </si>
  <si>
    <t>XD0297816635</t>
  </si>
  <si>
    <t>JP Morgan IIF   עמיתים</t>
  </si>
  <si>
    <t>Laurus Cls A Benchmark 2</t>
  </si>
  <si>
    <t>303000003</t>
  </si>
  <si>
    <t>Pond View class B 02/2008</t>
  </si>
  <si>
    <t>XD0038388035</t>
  </si>
  <si>
    <t>Silver Creek Low Vol Strategie</t>
  </si>
  <si>
    <t>113325</t>
  </si>
  <si>
    <t>Blackstone R E Partners VIII F LP</t>
  </si>
  <si>
    <t>Brookfield Strategic R E Partners II</t>
  </si>
  <si>
    <t>E d R Europportunities S.C.A. SICAR</t>
  </si>
  <si>
    <t>Europan Office Incom Venture S.C.A</t>
  </si>
  <si>
    <t>Waterton Residential P V XIII</t>
  </si>
  <si>
    <t xml:space="preserve">  PGCO IV Co mingled Fund SCSP</t>
  </si>
  <si>
    <t xml:space="preserve"> ICG SDP III</t>
  </si>
  <si>
    <t>ACE IV*</t>
  </si>
  <si>
    <t>Advent International GPE VIII A</t>
  </si>
  <si>
    <t>Aksia Capital III LP</t>
  </si>
  <si>
    <t>Apollo Natural Resources Partners II LP</t>
  </si>
  <si>
    <t>Arclight Energy Partners Fund II LP</t>
  </si>
  <si>
    <t>Ares PCS LP*</t>
  </si>
  <si>
    <t>Ares Special Situations Fund IV LP*</t>
  </si>
  <si>
    <t>Argan Capital LP</t>
  </si>
  <si>
    <t>Avista Capital Partners LP</t>
  </si>
  <si>
    <t>Brookfield Capital Partners IV</t>
  </si>
  <si>
    <t>CDL II</t>
  </si>
  <si>
    <t>CICC Growth capital fund I</t>
  </si>
  <si>
    <t>ClearWater Capital Partner I</t>
  </si>
  <si>
    <t>co investment Anesthesia</t>
  </si>
  <si>
    <t>Copenhagen Infrastructure III</t>
  </si>
  <si>
    <t>Core Infrastructure India Fund Pte Ltd</t>
  </si>
  <si>
    <t>CRECH V</t>
  </si>
  <si>
    <t>Crescent MPVIIC LP</t>
  </si>
  <si>
    <t>Dover Street IX LP</t>
  </si>
  <si>
    <t>Esprit Capital I Fund</t>
  </si>
  <si>
    <t>Gavea Investment Fund III LP</t>
  </si>
  <si>
    <t>Gavea Investment Fund IV LP</t>
  </si>
  <si>
    <t>GrafTech Co Invest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</si>
  <si>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</si>
  <si>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</si>
  <si>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</si>
  <si>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</si>
  <si>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</si>
  <si>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International V</t>
  </si>
  <si>
    <t>harbourvest part' co inv fund IV</t>
  </si>
  <si>
    <t>harbourvest Sec gridiron</t>
  </si>
  <si>
    <t>HBOS Mezzanine Portfolio</t>
  </si>
  <si>
    <t>HIG harbourvest Tranche B</t>
  </si>
  <si>
    <t>Hunter Acquisition Limited</t>
  </si>
  <si>
    <t>ICGL V</t>
  </si>
  <si>
    <t>IK harbourvest tranche B</t>
  </si>
  <si>
    <t>INCLINE</t>
  </si>
  <si>
    <t>InfraRed Infrastructure Fund V</t>
  </si>
  <si>
    <t>Insight harbourvest tranche B</t>
  </si>
  <si>
    <t>Kartesia Credit Opportunities IV SCS</t>
  </si>
  <si>
    <t>Klirmark Opportunity Fund II LP</t>
  </si>
  <si>
    <t>Klirmark Opportunity Fund LP</t>
  </si>
  <si>
    <t>Meridiam Infrastructure Europe III SLP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</si>
  <si>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</si>
  <si>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</si>
  <si>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</si>
  <si>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</si>
  <si>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</si>
  <si>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</si>
  <si>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</si>
  <si>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Olympus Capital Asia III LP</t>
  </si>
  <si>
    <t>ORCC</t>
  </si>
  <si>
    <t>Pamlico capital IV</t>
  </si>
  <si>
    <t>Permira CSIII LP</t>
  </si>
  <si>
    <t>project Celtics</t>
  </si>
  <si>
    <t>Rhone Offshore Partners V LP</t>
  </si>
  <si>
    <t>Rocket Dog L.P</t>
  </si>
  <si>
    <t>Selene RMOF</t>
  </si>
  <si>
    <t>Senior Loan Fund I A SLP</t>
  </si>
  <si>
    <t>Silverfleet Capital Partners II LP</t>
  </si>
  <si>
    <t>Tene Growth Capital LP</t>
  </si>
  <si>
    <t>Thoma Bravo Fund XII A  L P</t>
  </si>
  <si>
    <t>Trilantic Capital Partners V Europe LP</t>
  </si>
  <si>
    <t>VESTCOM</t>
  </si>
  <si>
    <t>Victoria South American Partners II LP</t>
  </si>
  <si>
    <t>Viola Private Equity II B LP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</si>
  <si>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</si>
  <si>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</si>
  <si>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</si>
  <si>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</si>
  <si>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</si>
  <si>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</si>
  <si>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₪ / מט"ח</t>
  </si>
  <si>
    <t>+ILS/-EUR 4.1789 20-11-18 (10) +44</t>
  </si>
  <si>
    <t>10010882</t>
  </si>
  <si>
    <t>+ILS/-EUR 4.236 19-02-19 (12) +80</t>
  </si>
  <si>
    <t>10011049</t>
  </si>
  <si>
    <t>+ILS/-USD 3.3222 31-01-19 (10) --688</t>
  </si>
  <si>
    <t>10010535</t>
  </si>
  <si>
    <t>+ILS/-USD 3.33 05-02-19 (12) --700</t>
  </si>
  <si>
    <t>10010541</t>
  </si>
  <si>
    <t>+ILS/-USD 3.333 05-02-19 (11) --700</t>
  </si>
  <si>
    <t>10010543</t>
  </si>
  <si>
    <t>+ILS/-USD 3.34 22-01-19 (10) --663</t>
  </si>
  <si>
    <t>10010495</t>
  </si>
  <si>
    <t>+ILS/-USD 3.343 07-02-19 (11) --705</t>
  </si>
  <si>
    <t>10010530</t>
  </si>
  <si>
    <t>+ILS/-USD 3.3505 04-02-19 (20) --695</t>
  </si>
  <si>
    <t>10010526</t>
  </si>
  <si>
    <t>+ILS/-USD 3.3512 24-01-19 (10) --668</t>
  </si>
  <si>
    <t>10010497</t>
  </si>
  <si>
    <t>+ILS/-USD 3.35235 04-02-19 (11) --696.5</t>
  </si>
  <si>
    <t>10010522</t>
  </si>
  <si>
    <t>+ILS/-USD 3.3525 04-02-19 (10) --695</t>
  </si>
  <si>
    <t>10010518</t>
  </si>
  <si>
    <t>+ILS/-USD 3.356 17-01-19 (11) --666</t>
  </si>
  <si>
    <t>10010516</t>
  </si>
  <si>
    <t>+ILS/-USD 3.3572 15-01-19 (20) --648</t>
  </si>
  <si>
    <t>10010484</t>
  </si>
  <si>
    <t>+ILS/-USD 3.3583 15-01-19 (12) -647</t>
  </si>
  <si>
    <t>10010486</t>
  </si>
  <si>
    <t>+ILS/-USD 3.364 17-01-19 (12) --666</t>
  </si>
  <si>
    <t>10010514</t>
  </si>
  <si>
    <t>+ILS/-USD 3.3741 28-01-19 (10) --689</t>
  </si>
  <si>
    <t>10010503</t>
  </si>
  <si>
    <t>+ILS/-USD 3.3756 07-01-19 (20) --644</t>
  </si>
  <si>
    <t>10010468</t>
  </si>
  <si>
    <t>+ILS/-USD 3.3771 07-01-19 (11) --644</t>
  </si>
  <si>
    <t>10010470</t>
  </si>
  <si>
    <t>+ILS/-USD 3.38 28-01-19 (11) --689</t>
  </si>
  <si>
    <t>10010505</t>
  </si>
  <si>
    <t>+ILS/-USD 3.3866 19-12-18 (20) --599</t>
  </si>
  <si>
    <t>10010460</t>
  </si>
  <si>
    <t>+ILS/-USD 3.39 03-01-19 (10) --651</t>
  </si>
  <si>
    <t>10010449</t>
  </si>
  <si>
    <t>+ILS/-USD 3.39 03-01-19 (20) --651</t>
  </si>
  <si>
    <t>10010453</t>
  </si>
  <si>
    <t>+ILS/-USD 3.3909 03-01-19 (26) --651</t>
  </si>
  <si>
    <t>10010455</t>
  </si>
  <si>
    <t>+ILS/-USD 3.391 03-01-19 (11) --651</t>
  </si>
  <si>
    <t>10010451</t>
  </si>
  <si>
    <t>+ILS/-USD 3.4108 12-02-19 (10) --722</t>
  </si>
  <si>
    <t>10010588</t>
  </si>
  <si>
    <t>+ILS/-USD 3.4203 19-12-18 (11) --597</t>
  </si>
  <si>
    <t>10010656</t>
  </si>
  <si>
    <t>+ILS/-USD 3.48 05-06-19 (20) --922</t>
  </si>
  <si>
    <t>10010896</t>
  </si>
  <si>
    <t>+ILS/-USD 3.494 29-05-19 (12) --925</t>
  </si>
  <si>
    <t>10010865</t>
  </si>
  <si>
    <t>+ILS/-USD 3.5 11-06-19 (11) --939</t>
  </si>
  <si>
    <t>10010902</t>
  </si>
  <si>
    <t>+ILS/-USD 3.5062 07-02-19 (20) --638</t>
  </si>
  <si>
    <t>10010879</t>
  </si>
  <si>
    <t>+ILS/-USD 3.5089 07-01-19 (10) --526</t>
  </si>
  <si>
    <t>10010892</t>
  </si>
  <si>
    <t>+ILS/-USD 3.5136 22-01-19 (20) --589</t>
  </si>
  <si>
    <t>10010883</t>
  </si>
  <si>
    <t>+ILS/-USD 3.52 11-07-19 (20) --980</t>
  </si>
  <si>
    <t>10010981</t>
  </si>
  <si>
    <t>+ILS/-USD 3.52 19-11-18 (11) --448</t>
  </si>
  <si>
    <t>10010854</t>
  </si>
  <si>
    <t>+ILS/-USD 3.533 18-06-19 (20) --957</t>
  </si>
  <si>
    <t>10010910</t>
  </si>
  <si>
    <t>+ILS/-USD 3.5343 18-06-19 (12) --957</t>
  </si>
  <si>
    <t>10010912</t>
  </si>
  <si>
    <t>+ILS/-USD 3.538 25-06-19 (11) --953</t>
  </si>
  <si>
    <t>10010922</t>
  </si>
  <si>
    <t>+ILS/-USD 3.5382 25-06-19 (10) --953</t>
  </si>
  <si>
    <t>10010918</t>
  </si>
  <si>
    <t>+ILS/-USD 3.54 25-06-19 (20) --953</t>
  </si>
  <si>
    <t>10010920</t>
  </si>
  <si>
    <t>+ILS/-USD 3.5418 25-10-18 (20) --382</t>
  </si>
  <si>
    <t>10010827</t>
  </si>
  <si>
    <t>+ILS/-USD 3.5433 18-07-19 (20) --967</t>
  </si>
  <si>
    <t>10011012</t>
  </si>
  <si>
    <t>+ILS/-USD 3.5437 25-10-18 (12) --383</t>
  </si>
  <si>
    <t>10010825</t>
  </si>
  <si>
    <t>+ILS/-USD 3.5455 23-10-18 (20) --375</t>
  </si>
  <si>
    <t>10010819</t>
  </si>
  <si>
    <t>+ILS/-USD 3.546 20-06-19 (20) --940</t>
  </si>
  <si>
    <t>10010916</t>
  </si>
  <si>
    <t>+ILS/-USD 3.5463 16-07-19 (10) --977</t>
  </si>
  <si>
    <t>10010996</t>
  </si>
  <si>
    <t>+ILS/-USD 3.547 01-11-18 (11) --409</t>
  </si>
  <si>
    <t>10010838</t>
  </si>
  <si>
    <t>+ILS/-USD 3.5471 07-11-18 (20) --422</t>
  </si>
  <si>
    <t>10010847</t>
  </si>
  <si>
    <t>+ILS/-USD 3.5488 18-07-19 (11) --962</t>
  </si>
  <si>
    <t>10011013</t>
  </si>
  <si>
    <t>+ILS/-USD 3.549 25-10-18 (11) --385</t>
  </si>
  <si>
    <t>10010846</t>
  </si>
  <si>
    <t>+ILS/-USD 3.55 07-11-18 (11) --420</t>
  </si>
  <si>
    <t>10010845</t>
  </si>
  <si>
    <t>+ILS/-USD 3.5505 23-10-18 (20) -380</t>
  </si>
  <si>
    <t>10010818</t>
  </si>
  <si>
    <t>+ILS/-USD 3.551 02-07-19 (11) --956</t>
  </si>
  <si>
    <t>10010937</t>
  </si>
  <si>
    <t>+ILS/-USD 3.5585 17-10-18 (11) --365</t>
  </si>
  <si>
    <t>10010815</t>
  </si>
  <si>
    <t>+ILS/-USD 3.5598 26-03-19 (10) --672</t>
  </si>
  <si>
    <t>10010992</t>
  </si>
  <si>
    <t>+ILS/-USD 3.56 26-03-19 (11) --671</t>
  </si>
  <si>
    <t>10010994</t>
  </si>
  <si>
    <t>+ILS/-USD 3.5608 09-07-19 (10) --962</t>
  </si>
  <si>
    <t>10010968</t>
  </si>
  <si>
    <t>+ILS/-USD 3.5619 23-10-18 (20) --381</t>
  </si>
  <si>
    <t>10010817</t>
  </si>
  <si>
    <t>+ILS/-USD 3.565 02-04-19 (20) --688</t>
  </si>
  <si>
    <t>10011007</t>
  </si>
  <si>
    <t>+ILS/-USD 3.565 09-07-19 (11) --958</t>
  </si>
  <si>
    <t>10010970</t>
  </si>
  <si>
    <t>+ILS/-USD 3.565 09-07-19 (11) --960</t>
  </si>
  <si>
    <t>10010972</t>
  </si>
  <si>
    <t>+ILS/-USD 3.567 29-07-19 (20) --980</t>
  </si>
  <si>
    <t>10011017</t>
  </si>
  <si>
    <t>+ILS/-USD 3.5713 02-04-19 (20) --687</t>
  </si>
  <si>
    <t>10010998</t>
  </si>
  <si>
    <t>+ILS/-USD 3.5722 29-07-19 (12) --978</t>
  </si>
  <si>
    <t>10011015</t>
  </si>
  <si>
    <t>+ILS/-USD 3.5729 11-10-18 (10) --366</t>
  </si>
  <si>
    <t>10010799</t>
  </si>
  <si>
    <t>+ILS/-USD 3.5733 19-12-18 (11) --522</t>
  </si>
  <si>
    <t>10010808</t>
  </si>
  <si>
    <t>+ILS/-USD 3.5734 11-10-18 (20) --366</t>
  </si>
  <si>
    <t>10010803</t>
  </si>
  <si>
    <t>+ILS/-USD 3.575 10-09-19 (20) --1060</t>
  </si>
  <si>
    <t>10011060</t>
  </si>
  <si>
    <t>+ILS/-USD 3.57535 11-10-18 (11) --366.5</t>
  </si>
  <si>
    <t>10010801</t>
  </si>
  <si>
    <t>+ILS/-USD 3.576 11-03-19 (10) --655</t>
  </si>
  <si>
    <t>10010982</t>
  </si>
  <si>
    <t>+ILS/-USD 3.5764 10-09-19 (12) --1046</t>
  </si>
  <si>
    <t>10011062</t>
  </si>
  <si>
    <t>+ILS/-USD 3.5785 13-08-19 (10) --1000</t>
  </si>
  <si>
    <t>10011035</t>
  </si>
  <si>
    <t>+ILS/-USD 3.5798 01-08-19 (20) --985</t>
  </si>
  <si>
    <t>10011019</t>
  </si>
  <si>
    <t>+ILS/-USD 3.5816 10-10-18 (10) --364</t>
  </si>
  <si>
    <t>10010795</t>
  </si>
  <si>
    <t>+ILS/-USD 3.5821 16-10-18 (20) --364</t>
  </si>
  <si>
    <t>10010813</t>
  </si>
  <si>
    <t>+ILS/-USD 3.583 04-10-18 (10) --350</t>
  </si>
  <si>
    <t>10010793</t>
  </si>
  <si>
    <t>+ILS/-USD 3.583 08-08-19 (10) --990</t>
  </si>
  <si>
    <t>10011027</t>
  </si>
  <si>
    <t>+ILS/-USD 3.5848 08-08-19 (11) --992</t>
  </si>
  <si>
    <t>10011029</t>
  </si>
  <si>
    <t>+ILS/-USD 3.585 05-09-19 (20) --1033</t>
  </si>
  <si>
    <t>10011058</t>
  </si>
  <si>
    <t>+ILS/-USD 3.5863 11-03-19 (20) --637</t>
  </si>
  <si>
    <t>10010986</t>
  </si>
  <si>
    <t>+ILS/-USD 3.5868 16-10-18 (11) --362</t>
  </si>
  <si>
    <t>10010809</t>
  </si>
  <si>
    <t>+ILS/-USD 3.589 03-09-19 (20) --1030</t>
  </si>
  <si>
    <t>10011054</t>
  </si>
  <si>
    <t>+ILS/-USD 3.5909 03-09-19 (11) --1031</t>
  </si>
  <si>
    <t>10011052</t>
  </si>
  <si>
    <t>+ILS/-USD 3.591 06-08-19 (11) -994</t>
  </si>
  <si>
    <t>10011021</t>
  </si>
  <si>
    <t>+ILS/-USD 3.5965 05-03-19 (10) -635</t>
  </si>
  <si>
    <t>10010953</t>
  </si>
  <si>
    <t>+ILS/-USD 3.5971 05-03-19 (20) --639</t>
  </si>
  <si>
    <t>10010957</t>
  </si>
  <si>
    <t>+ILS/-USD 3.6 05-03-19 (11) -636</t>
  </si>
  <si>
    <t>10010955</t>
  </si>
  <si>
    <t>+ILS/-USD 3.6008 21-11-18 (20) --392</t>
  </si>
  <si>
    <t>10010914</t>
  </si>
  <si>
    <t>+ILS/-USD 3.6121 06-06-19 (10) --799</t>
  </si>
  <si>
    <t>10011056</t>
  </si>
  <si>
    <t>+USD/-ILS 3.422 03-01-19 (26) --615</t>
  </si>
  <si>
    <t>10010657</t>
  </si>
  <si>
    <t>+ILS/-USD 3.5628 07-03-19 (10) --487</t>
  </si>
  <si>
    <t>10011070</t>
  </si>
  <si>
    <t>+ILS/-USD 3.565 07-03-19 (20) --485</t>
  </si>
  <si>
    <t>10011074</t>
  </si>
  <si>
    <t>+ILS/-USD 3.565 13-03-19 (20) -506</t>
  </si>
  <si>
    <t>10011078</t>
  </si>
  <si>
    <t>+ILS/-USD 3.5655 07-03-19 (12) --485</t>
  </si>
  <si>
    <t>10011072</t>
  </si>
  <si>
    <t>+ILS/-USD 3.5665 13-03-19 (12) -505</t>
  </si>
  <si>
    <t>10011076</t>
  </si>
  <si>
    <t>+ILS/-USD 3.534 27-03-19 (12) --499</t>
  </si>
  <si>
    <t>10011090</t>
  </si>
  <si>
    <t>+ILS/-USD 3.535 28-03-19 (20) --490</t>
  </si>
  <si>
    <t>10011096</t>
  </si>
  <si>
    <t>+ILS/-USD 3.536 27-03-19 (20) --499</t>
  </si>
  <si>
    <t>10011092</t>
  </si>
  <si>
    <t>+USD/-CAD 1.28 14-11-18 (11) --43.5</t>
  </si>
  <si>
    <t>10010875</t>
  </si>
  <si>
    <t>+USD/-CAD 1.28065 14-11-18 (20) --43.5</t>
  </si>
  <si>
    <t>10010877</t>
  </si>
  <si>
    <t>+USD/-CAD 1.28069 14-11-18 (10) --43.1</t>
  </si>
  <si>
    <t>10010873</t>
  </si>
  <si>
    <t>+USD/-CAD 1.2813 03-10-18 (10) --42</t>
  </si>
  <si>
    <t>10010790</t>
  </si>
  <si>
    <t>+USD/-CAD 1.29417 12-12-18 (20) --48.3</t>
  </si>
  <si>
    <t>10010900</t>
  </si>
  <si>
    <t>+USD/-CAD 1.2947 12-12-18 (12) --48</t>
  </si>
  <si>
    <t>10010898</t>
  </si>
  <si>
    <t>+USD/-EUR 1.16907 08-11-18 (20) +150.7</t>
  </si>
  <si>
    <t>10010871</t>
  </si>
  <si>
    <t>+USD/-EUR 1.16988 08-11-18 (10) +150.8</t>
  </si>
  <si>
    <t>10010867</t>
  </si>
  <si>
    <t>+USD/-EUR 1.17108 08-11-18 (12) +150.8</t>
  </si>
  <si>
    <t>10010869</t>
  </si>
  <si>
    <t>+USD/-EUR 1.1727 08-01-19 (20) +177</t>
  </si>
  <si>
    <t>10010949</t>
  </si>
  <si>
    <t>+USD/-EUR 1.174 08-01-19 (12) +177</t>
  </si>
  <si>
    <t>10010951</t>
  </si>
  <si>
    <t>+USD/-EUR 1.17402 08-01-19 (10) +177.2</t>
  </si>
  <si>
    <t>10010947</t>
  </si>
  <si>
    <t>+USD/-EUR 1.17497 11-02-19 (12) +174.7</t>
  </si>
  <si>
    <t>10011033</t>
  </si>
  <si>
    <t>+USD/-EUR 1.175 11-02-19 (10) +175</t>
  </si>
  <si>
    <t>10011031</t>
  </si>
  <si>
    <t>+USD/-EUR 1.1756 13-02-19 (10) +173</t>
  </si>
  <si>
    <t>10011042</t>
  </si>
  <si>
    <t>+USD/-EUR 1.17585 13-02-19 (12) +173.5</t>
  </si>
  <si>
    <t>10011044</t>
  </si>
  <si>
    <t>+USD/-EUR 1.17635 13-02-19 (20) +173.5</t>
  </si>
  <si>
    <t>10011046</t>
  </si>
  <si>
    <t>+USD/-EUR 1.18265 14-01-19 (10) +168.5</t>
  </si>
  <si>
    <t>10010985</t>
  </si>
  <si>
    <t>+USD/-EUR 1.18287 14-01-19 (12) +168.7</t>
  </si>
  <si>
    <t>10010989</t>
  </si>
  <si>
    <t>+USD/-EUR 1.18311 26-11-18 (12) +111.1</t>
  </si>
  <si>
    <t>10011009</t>
  </si>
  <si>
    <t>+USD/-EUR 1.18585 29-01-19 (12) +173.5</t>
  </si>
  <si>
    <t>10011011</t>
  </si>
  <si>
    <t>+USD/-EUR 1.188 29-11-18 (11) +150</t>
  </si>
  <si>
    <t>10010908</t>
  </si>
  <si>
    <t>+USD/-EUR 1.18884 26-11-18 (12) +173.4</t>
  </si>
  <si>
    <t>10010857</t>
  </si>
  <si>
    <t>+USD/-EUR 1.19004 15-11-18 (10) +163.4</t>
  </si>
  <si>
    <t>10010849</t>
  </si>
  <si>
    <t>+USD/-EUR 1.19034 15-11-18 (12) +163.4</t>
  </si>
  <si>
    <t>10010851</t>
  </si>
  <si>
    <t>+USD/-EUR 1.191055 28-11-18 (10) +169.55</t>
  </si>
  <si>
    <t>10010859</t>
  </si>
  <si>
    <t>+USD/-EUR 1.191455 28-11-18 (11) +169.55</t>
  </si>
  <si>
    <t>10010861</t>
  </si>
  <si>
    <t>+USD/-EUR 1.19755 29-11-18 (12) +150.5</t>
  </si>
  <si>
    <t>10010906</t>
  </si>
  <si>
    <t>+USD/-EUR 1.19795 03-12-18 (10) +164.5</t>
  </si>
  <si>
    <t>10010894</t>
  </si>
  <si>
    <t>+USD/-EUR 1.19845 03-12-18 (20) +164.5</t>
  </si>
  <si>
    <t>10010891</t>
  </si>
  <si>
    <t>+USD/-EUR 1.2017 31-10-18 (10) +157</t>
  </si>
  <si>
    <t>10010821</t>
  </si>
  <si>
    <t>+USD/-EUR 1.2017 31-10-18 (11) +157</t>
  </si>
  <si>
    <t>10010823</t>
  </si>
  <si>
    <t>+USD/-EUR 1.21605 24-10-18 (20) +160.5</t>
  </si>
  <si>
    <t>10010807</t>
  </si>
  <si>
    <t>+USD/-EUR 1.21608 24-10-18 (12) +160.8</t>
  </si>
  <si>
    <t>10010805</t>
  </si>
  <si>
    <t>+USD/-EUR 1.21645 22-10-18 (10) +164.5</t>
  </si>
  <si>
    <t>10010796</t>
  </si>
  <si>
    <t>+USD/-GBP 1.31195 23-01-19 (10) +109.5</t>
  </si>
  <si>
    <t>10011001</t>
  </si>
  <si>
    <t>+USD/-GBP 1.31195 23-01-19 (12) +109.5</t>
  </si>
  <si>
    <t>10011005</t>
  </si>
  <si>
    <t>+USD/-GBP 1.31196 23-01-19 (20) +109.6</t>
  </si>
  <si>
    <t>10011003</t>
  </si>
  <si>
    <t>+USD/-GBP 1.33538 27-12-18 (10) +110.75</t>
  </si>
  <si>
    <t>10010930</t>
  </si>
  <si>
    <t>+USD/-GBP 1.33607 27-12-18 (20) +110.7</t>
  </si>
  <si>
    <t>10010933</t>
  </si>
  <si>
    <t>+USD/-GBP 1.33707 27-11-18 (12) +93.7</t>
  </si>
  <si>
    <t>10010926</t>
  </si>
  <si>
    <t>+USD/-GBP 1.3374 27-12-18 (12) +111</t>
  </si>
  <si>
    <t>10010928</t>
  </si>
  <si>
    <t>+USD/-GBP 1.35184 27-11-18 (12) +108.4</t>
  </si>
  <si>
    <t>10010885</t>
  </si>
  <si>
    <t>+USD/-GBP 1.35185 27-11-18 (20) +108.5</t>
  </si>
  <si>
    <t>10010887</t>
  </si>
  <si>
    <t>+USD/-GBP 1.36295 06-11-18 (12) +109.5</t>
  </si>
  <si>
    <t>10010842</t>
  </si>
  <si>
    <t>+USD/-GBP 1.36345 06-11-18 (10) +109.5</t>
  </si>
  <si>
    <t>10010840</t>
  </si>
  <si>
    <t>+USD/-GBP 1.363775 18-10-18 (11) +105.75</t>
  </si>
  <si>
    <t>10010811</t>
  </si>
  <si>
    <t>+USD/-GBP 1.4029 15-10-18 (20) +109</t>
  </si>
  <si>
    <t>10010785</t>
  </si>
  <si>
    <t>+USD/-GBP 1.403 15-10-18 (11) +109</t>
  </si>
  <si>
    <t>10010787</t>
  </si>
  <si>
    <t>+USD/-JPY 108.86 05-11-18 (10) --134</t>
  </si>
  <si>
    <t>10010835</t>
  </si>
  <si>
    <t>+USD/-JPY 109.025 16-01-19 (12) --157.5</t>
  </si>
  <si>
    <t>10010979</t>
  </si>
  <si>
    <t>+USD/-JPY 110.028 06-02-19 (10) -1.5</t>
  </si>
  <si>
    <t>10011025</t>
  </si>
  <si>
    <t>+USD/-JPY 111.275 16-01-19 (11) --151.5</t>
  </si>
  <si>
    <t>10010999</t>
  </si>
  <si>
    <t>+USD/-SEK 8.461 13-11-18 (20) --1215</t>
  </si>
  <si>
    <t>10010832</t>
  </si>
  <si>
    <t>+USD/-SEK 8.4632 13-11-18 (10) --1213</t>
  </si>
  <si>
    <t>10010830</t>
  </si>
  <si>
    <t>+USD/-EUR 1.17493 26-02-19 (10) +172.3</t>
  </si>
  <si>
    <t>10011066</t>
  </si>
  <si>
    <t>+USD/-EUR 1.18628 06-03-19 (10) +175.8</t>
  </si>
  <si>
    <t>10011068</t>
  </si>
  <si>
    <t>+JPY/-USD 111.53 05-11-18 (10) -0.4</t>
  </si>
  <si>
    <t>10011094</t>
  </si>
  <si>
    <t>+USD/-EUR 1.17738 18-03-19 (12) +179.8</t>
  </si>
  <si>
    <t>10011080</t>
  </si>
  <si>
    <t>+USD/-EUR 1.17913 20-03-19 (12) +180.3</t>
  </si>
  <si>
    <t>10011087</t>
  </si>
  <si>
    <t>+USD/-EUR 1.1855 06-03-19 (10) +157</t>
  </si>
  <si>
    <t>10011101</t>
  </si>
  <si>
    <t>+USD/-GBP 1.3178 30-01-19 (10) +85</t>
  </si>
  <si>
    <t>10011093</t>
  </si>
  <si>
    <t>496761</t>
  </si>
  <si>
    <t>TRS</t>
  </si>
  <si>
    <t>10010828</t>
  </si>
  <si>
    <t>PANTH IV   X F CDO</t>
  </si>
  <si>
    <t>XS0276075198</t>
  </si>
  <si>
    <t>שכבת הון</t>
  </si>
  <si>
    <t>מרקורי CDO</t>
  </si>
  <si>
    <t>USG6006AAA90</t>
  </si>
  <si>
    <t/>
  </si>
  <si>
    <t>דולר ניו-זילנד</t>
  </si>
  <si>
    <t>כתר נורבגי</t>
  </si>
  <si>
    <t>רובל רוסי</t>
  </si>
  <si>
    <t>פועלים סהר</t>
  </si>
  <si>
    <t>30195000</t>
  </si>
  <si>
    <t>בנק דיסקונט לישראל בע"מ</t>
  </si>
  <si>
    <t>בנק הפועלים בע"מ</t>
  </si>
  <si>
    <t>30112000</t>
  </si>
  <si>
    <t>בנק לאומי לישראל בע"מ</t>
  </si>
  <si>
    <t>30110000</t>
  </si>
  <si>
    <t>בנק מזרחי טפחות בע"מ</t>
  </si>
  <si>
    <t>30120000</t>
  </si>
  <si>
    <t>30011000</t>
  </si>
  <si>
    <t>יו בנק</t>
  </si>
  <si>
    <t>30026000</t>
  </si>
  <si>
    <t>30395000</t>
  </si>
  <si>
    <t>32095000</t>
  </si>
  <si>
    <t>31012000</t>
  </si>
  <si>
    <t>30212000</t>
  </si>
  <si>
    <t>31112000</t>
  </si>
  <si>
    <t>30312000</t>
  </si>
  <si>
    <t>32012000</t>
  </si>
  <si>
    <t>31210000</t>
  </si>
  <si>
    <t>31110000</t>
  </si>
  <si>
    <t>30210000</t>
  </si>
  <si>
    <t>31710000</t>
  </si>
  <si>
    <t>30310000</t>
  </si>
  <si>
    <t>32010000</t>
  </si>
  <si>
    <t>31720000</t>
  </si>
  <si>
    <t>31120000</t>
  </si>
  <si>
    <t>32020000</t>
  </si>
  <si>
    <t>30320000</t>
  </si>
  <si>
    <t>31111000</t>
  </si>
  <si>
    <t>32011000</t>
  </si>
  <si>
    <t>30311000</t>
  </si>
  <si>
    <t>30326000</t>
  </si>
  <si>
    <t>30226000</t>
  </si>
  <si>
    <t>31726000</t>
  </si>
  <si>
    <t>UBS</t>
  </si>
  <si>
    <t>32091000</t>
  </si>
  <si>
    <t>Aa3</t>
  </si>
  <si>
    <t>MOODY'S</t>
  </si>
  <si>
    <t>30991000</t>
  </si>
  <si>
    <t>30891000</t>
  </si>
  <si>
    <t>31291000</t>
  </si>
  <si>
    <t>31191000</t>
  </si>
  <si>
    <t>30791000</t>
  </si>
  <si>
    <t>32291000</t>
  </si>
  <si>
    <t>דולר סינגפורי</t>
  </si>
  <si>
    <t>30291000</t>
  </si>
  <si>
    <t>30391000</t>
  </si>
  <si>
    <t>31791000</t>
  </si>
  <si>
    <t>31091000</t>
  </si>
  <si>
    <t>32691000</t>
  </si>
  <si>
    <t>32791000</t>
  </si>
  <si>
    <t>דירוג פנימי</t>
  </si>
  <si>
    <t>שעבוד פוליסות ב.חיים - לא צמוד</t>
  </si>
  <si>
    <t>לא</t>
  </si>
  <si>
    <t>333360107</t>
  </si>
  <si>
    <t>AA+</t>
  </si>
  <si>
    <t>שעבוד פוליסות ב.חיים - מדד מחירים לצרכן7891</t>
  </si>
  <si>
    <t>333360307</t>
  </si>
  <si>
    <t>כן</t>
  </si>
  <si>
    <t>90148620</t>
  </si>
  <si>
    <t>90148621</t>
  </si>
  <si>
    <t>90148622</t>
  </si>
  <si>
    <t>90148623</t>
  </si>
  <si>
    <t>90148624</t>
  </si>
  <si>
    <t>507852</t>
  </si>
  <si>
    <t>AA</t>
  </si>
  <si>
    <t>90150400</t>
  </si>
  <si>
    <t>520300</t>
  </si>
  <si>
    <t>90150520</t>
  </si>
  <si>
    <t>92322010</t>
  </si>
  <si>
    <t>455531</t>
  </si>
  <si>
    <t>14811160</t>
  </si>
  <si>
    <t>14760843</t>
  </si>
  <si>
    <t>472710</t>
  </si>
  <si>
    <t>454099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</si>
  <si>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</si>
  <si>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</si>
  <si>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</si>
  <si>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</si>
  <si>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</si>
  <si>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</si>
  <si>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</si>
  <si>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</si>
  <si>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</si>
  <si>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</si>
  <si>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</si>
  <si>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</si>
  <si>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</si>
  <si>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</si>
  <si>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</si>
  <si>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</si>
  <si>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</si>
  <si>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</si>
  <si>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</si>
  <si>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</si>
  <si>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</si>
  <si>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</si>
  <si>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</si>
  <si>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</si>
  <si>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</si>
  <si>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</si>
  <si>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</si>
  <si>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</si>
  <si>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</si>
  <si>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</si>
  <si>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</si>
  <si>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</si>
  <si>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</si>
  <si>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90145563</t>
  </si>
  <si>
    <t>90150300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</si>
  <si>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</si>
  <si>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</si>
  <si>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</si>
  <si>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</si>
  <si>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</si>
  <si>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</si>
  <si>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</si>
  <si>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</si>
  <si>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</si>
  <si>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</si>
  <si>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</si>
  <si>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</si>
  <si>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455954</t>
  </si>
  <si>
    <t>90135664</t>
  </si>
  <si>
    <t>90135667</t>
  </si>
  <si>
    <t>90135663</t>
  </si>
  <si>
    <t>90135666</t>
  </si>
  <si>
    <t>90135661</t>
  </si>
  <si>
    <t>507787</t>
  </si>
  <si>
    <t>469285</t>
  </si>
  <si>
    <t>90840002</t>
  </si>
  <si>
    <t>90840004</t>
  </si>
  <si>
    <t>90840006</t>
  </si>
  <si>
    <t>90840008</t>
  </si>
  <si>
    <t>90840000</t>
  </si>
  <si>
    <t>40999</t>
  </si>
  <si>
    <t>14760844</t>
  </si>
  <si>
    <t>90136004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</si>
  <si>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</si>
  <si>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</si>
  <si>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</si>
  <si>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</si>
  <si>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</si>
  <si>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</si>
  <si>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</si>
  <si>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</si>
  <si>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90839550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</si>
  <si>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</si>
  <si>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</si>
  <si>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</si>
  <si>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</si>
  <si>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</si>
  <si>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</si>
  <si>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</si>
  <si>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</si>
  <si>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</si>
  <si>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</si>
  <si>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</si>
  <si>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</si>
  <si>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</si>
  <si>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</si>
  <si>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</si>
  <si>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</si>
  <si>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</si>
  <si>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</si>
  <si>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</si>
  <si>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</si>
  <si>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</si>
  <si>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</si>
  <si>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</si>
  <si>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525458</t>
  </si>
  <si>
    <t>91040003</t>
  </si>
  <si>
    <t>91040004</t>
  </si>
  <si>
    <t>91050020</t>
  </si>
  <si>
    <t>91050021</t>
  </si>
  <si>
    <t>91050022</t>
  </si>
  <si>
    <t>91102799</t>
  </si>
  <si>
    <t>91102798</t>
  </si>
  <si>
    <t>414968</t>
  </si>
  <si>
    <t>487742</t>
  </si>
  <si>
    <t>90240690</t>
  </si>
  <si>
    <t>90240692</t>
  </si>
  <si>
    <t>90240693</t>
  </si>
  <si>
    <t>90240694</t>
  </si>
  <si>
    <t>90240695</t>
  </si>
  <si>
    <t>90240696</t>
  </si>
  <si>
    <t>90240697</t>
  </si>
  <si>
    <t>90240790</t>
  </si>
  <si>
    <t>90240792</t>
  </si>
  <si>
    <t>90240793</t>
  </si>
  <si>
    <t>90240794</t>
  </si>
  <si>
    <t>90240795</t>
  </si>
  <si>
    <t>90240796</t>
  </si>
  <si>
    <t>90240797</t>
  </si>
  <si>
    <t>523716</t>
  </si>
  <si>
    <t>521470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</si>
  <si>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</si>
  <si>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</si>
  <si>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</si>
  <si>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</si>
  <si>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</si>
  <si>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</si>
  <si>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</si>
  <si>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</si>
  <si>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</si>
  <si>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</si>
  <si>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90145362</t>
  </si>
  <si>
    <t>90141407</t>
  </si>
  <si>
    <t>90800100</t>
  </si>
  <si>
    <t>D</t>
  </si>
  <si>
    <t>11898601</t>
  </si>
  <si>
    <t>11898600</t>
  </si>
  <si>
    <t>508506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</si>
  <si>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</si>
  <si>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</si>
  <si>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</si>
  <si>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</si>
  <si>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</si>
  <si>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</si>
  <si>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</si>
  <si>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</si>
  <si>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</si>
  <si>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</si>
  <si>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</si>
  <si>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508310</t>
  </si>
  <si>
    <t>520298</t>
  </si>
  <si>
    <t>469140</t>
  </si>
  <si>
    <t>506982</t>
  </si>
  <si>
    <t>508504</t>
  </si>
  <si>
    <t>513483</t>
  </si>
  <si>
    <t>518286</t>
  </si>
  <si>
    <t>521167</t>
  </si>
  <si>
    <t>475042</t>
  </si>
  <si>
    <t>491469</t>
  </si>
  <si>
    <t>487447</t>
  </si>
  <si>
    <t>487557</t>
  </si>
  <si>
    <t>487556</t>
  </si>
  <si>
    <t>471677</t>
  </si>
  <si>
    <t>521872</t>
  </si>
  <si>
    <t>474437</t>
  </si>
  <si>
    <t>474436</t>
  </si>
  <si>
    <t>525540</t>
  </si>
  <si>
    <t>אדנים 2022 6.2%</t>
  </si>
  <si>
    <t>7252844</t>
  </si>
  <si>
    <t>אדנים 2028 5.65%</t>
  </si>
  <si>
    <t>7252851</t>
  </si>
  <si>
    <t>בנק הפועלים 6</t>
  </si>
  <si>
    <t>6626253</t>
  </si>
  <si>
    <t>בנק הפועלים פקדון</t>
  </si>
  <si>
    <t>6620405</t>
  </si>
  <si>
    <t>בנק הפועלים פקדון 2019 %4.8</t>
  </si>
  <si>
    <t>6620538</t>
  </si>
  <si>
    <t>בנק מזרחי 5.51% 5/2023</t>
  </si>
  <si>
    <t>טפחות פקדון 2029 5.75%</t>
  </si>
  <si>
    <t>6682264</t>
  </si>
  <si>
    <t>משכן 2021 5.25%</t>
  </si>
  <si>
    <t>6477178</t>
  </si>
  <si>
    <t>משכן 2028 5.6%</t>
  </si>
  <si>
    <t>6477574</t>
  </si>
  <si>
    <t>פועלים 2024 5.1%</t>
  </si>
  <si>
    <t>6620264</t>
  </si>
  <si>
    <t>פועלים 26/5/2018 5</t>
  </si>
  <si>
    <t>6626394</t>
  </si>
  <si>
    <t>פועלים פקדון 5.05%</t>
  </si>
  <si>
    <t>6620447</t>
  </si>
  <si>
    <t>פועלים פקדון 5.05% 2027</t>
  </si>
  <si>
    <t>6620512</t>
  </si>
  <si>
    <t>אוצר השלטון 2022 6.5%</t>
  </si>
  <si>
    <t>6396220</t>
  </si>
  <si>
    <t>אוצר השלטון 2023 6.2%</t>
  </si>
  <si>
    <t>6396329</t>
  </si>
  <si>
    <t>ירושלים 2022 6.3%</t>
  </si>
  <si>
    <t>7265499</t>
  </si>
  <si>
    <t>מזרחי 1018</t>
  </si>
  <si>
    <t>482569</t>
  </si>
  <si>
    <t>מזרחי 11.2.18</t>
  </si>
  <si>
    <t>501504</t>
  </si>
  <si>
    <t>מזרחי 3.1.18</t>
  </si>
  <si>
    <t>494679</t>
  </si>
  <si>
    <t>פועלים 11.2.18</t>
  </si>
  <si>
    <t>501502</t>
  </si>
  <si>
    <t>פועלים 11/17  0.55% 2.11.18</t>
  </si>
  <si>
    <t>486981</t>
  </si>
  <si>
    <t>פועלים 11/17  5.11.18</t>
  </si>
  <si>
    <t>487160</t>
  </si>
  <si>
    <t>דיסקונט 0.51 7.12.17</t>
  </si>
  <si>
    <t>491452</t>
  </si>
  <si>
    <t>דיסקונט 02/11/17 0.5%</t>
  </si>
  <si>
    <t>486980</t>
  </si>
  <si>
    <t>הבינלאומי 0.42 7.12.17</t>
  </si>
  <si>
    <t>491454</t>
  </si>
  <si>
    <t>הבינלאומי 2/18</t>
  </si>
  <si>
    <t>501505</t>
  </si>
  <si>
    <t>הבינלאומי 3/11/18</t>
  </si>
  <si>
    <t>485397</t>
  </si>
  <si>
    <t>נדלן קרית הלאום</t>
  </si>
  <si>
    <t>השכרה</t>
  </si>
  <si>
    <t>ישראל גלילי 3, ראשון לציון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</si>
  <si>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</si>
  <si>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</si>
  <si>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</si>
  <si>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</si>
  <si>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</si>
  <si>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</si>
  <si>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קניון הזהב ראשלצ</t>
  </si>
  <si>
    <t>קניון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</si>
  <si>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</si>
  <si>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</si>
  <si>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</si>
  <si>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</si>
  <si>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</si>
  <si>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</si>
  <si>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</si>
  <si>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</si>
  <si>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</si>
  <si>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</si>
  <si>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</si>
  <si>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</si>
  <si>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</si>
  <si>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</si>
  <si>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</si>
  <si>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</si>
  <si>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</si>
  <si>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</si>
  <si>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</si>
  <si>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</si>
  <si>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</si>
  <si>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</si>
  <si>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</si>
  <si>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רוטשילד 1 תא</t>
  </si>
  <si>
    <t>רוטשילד 1, תל אביב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</si>
  <si>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</si>
  <si>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</si>
  <si>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</si>
  <si>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</si>
  <si>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סופר פארם בת ים</t>
  </si>
  <si>
    <t>שד העצמאות 67, בת ים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</si>
  <si>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</si>
  <si>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</si>
  <si>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</si>
  <si>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</si>
  <si>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</si>
  <si>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</si>
  <si>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</si>
  <si>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</si>
  <si>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</si>
  <si>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</si>
  <si>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</si>
  <si>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</si>
  <si>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מקרקעין להשכרה - סטריט מול רמת ישי</t>
  </si>
  <si>
    <t>האקליפטוס 3, פינת רח' הצפצפה, א.ת. רמת ישי</t>
  </si>
  <si>
    <t>נדלן בית גהה</t>
  </si>
  <si>
    <t>אפעל 15, קריית אריה, פתח תקוה</t>
  </si>
  <si>
    <t>נדלן מגדלי הסיבים פת-עלות-לא מניב</t>
  </si>
  <si>
    <t>נדלן פסגות ירושלים</t>
  </si>
  <si>
    <t>מרכז מסחרי, שכונת רוממה, ירושלים</t>
  </si>
  <si>
    <t>קרדן אן.וי אגח ב חש 2/18</t>
  </si>
  <si>
    <t>1143270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</si>
  <si>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</si>
  <si>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</si>
  <si>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</si>
  <si>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</si>
  <si>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</si>
  <si>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</si>
  <si>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</si>
  <si>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אשראי</t>
  </si>
  <si>
    <t>Citymark Building*</t>
  </si>
  <si>
    <t>Accelmed growth partners</t>
  </si>
  <si>
    <t>NOY 2 infra &amp; energy investment LP</t>
  </si>
  <si>
    <t>ANATOMY 2</t>
  </si>
  <si>
    <t>ANATOMY I</t>
  </si>
  <si>
    <t>Ares Special Situations Fund IV</t>
  </si>
  <si>
    <t>Argan Capital L.P</t>
  </si>
  <si>
    <t>Avista Capital Partners L.P</t>
  </si>
  <si>
    <t>Brookfield  RE  II</t>
  </si>
  <si>
    <t>Blackstone RE VIII</t>
  </si>
  <si>
    <t>Fortissimo Capital Fund II</t>
  </si>
  <si>
    <t>Fortissimo Capital Fund I - makefet</t>
  </si>
  <si>
    <t>Fortissimo Capital Fund III</t>
  </si>
  <si>
    <t>Graph Tech Brookfield</t>
  </si>
  <si>
    <t>Infinity I China</t>
  </si>
  <si>
    <t>Gavea III</t>
  </si>
  <si>
    <t>Gavea IV</t>
  </si>
  <si>
    <t>Klirmark Opportunity I</t>
  </si>
  <si>
    <t>Klirmark Opportunity II</t>
  </si>
  <si>
    <t>Israel Cleantech Ventures II</t>
  </si>
  <si>
    <t>KOTAK- CIIF I</t>
  </si>
  <si>
    <t>Olympus Capital Asia III L.P</t>
  </si>
  <si>
    <t>Orbimed Israel Partners I</t>
  </si>
  <si>
    <t>Reality III</t>
  </si>
  <si>
    <t>Rhone Capital Partners V</t>
  </si>
  <si>
    <t>Rothschild Real Estate</t>
  </si>
  <si>
    <t>Selene -mak</t>
  </si>
  <si>
    <t>Shamrock Israel Growth I</t>
  </si>
  <si>
    <t>Silverfleet II</t>
  </si>
  <si>
    <t>Sky I</t>
  </si>
  <si>
    <t>Sky II</t>
  </si>
  <si>
    <t>Tene Growth II</t>
  </si>
  <si>
    <t>Tene Growth II- Qnergy</t>
  </si>
  <si>
    <t>Tene Growth III</t>
  </si>
  <si>
    <t>THOMA BRAVO</t>
  </si>
  <si>
    <t>Trilantic capital partners V</t>
  </si>
  <si>
    <t>VICTORIA I</t>
  </si>
  <si>
    <t>Viola PE II LP</t>
  </si>
  <si>
    <t>FIMI 6</t>
  </si>
  <si>
    <t>Advent</t>
  </si>
  <si>
    <t>meridiam III</t>
  </si>
  <si>
    <t>Orbimed  II</t>
  </si>
  <si>
    <t>NOY 2 co-investment Ashalim plot A</t>
  </si>
  <si>
    <t>Bluebay SLFI</t>
  </si>
  <si>
    <t>harbourvest ח-ן מנוהל</t>
  </si>
  <si>
    <t>harbourvest DOVER</t>
  </si>
  <si>
    <t>Warburg Pincus China I</t>
  </si>
  <si>
    <t>Permira</t>
  </si>
  <si>
    <t>sky III</t>
  </si>
  <si>
    <t>Crescent mezzanine VII</t>
  </si>
  <si>
    <t>ARES private credit solutions</t>
  </si>
  <si>
    <t>Migdal-HarbourVest 2016 Fund L.P. (Tranche B)</t>
  </si>
  <si>
    <t>harbourvest part' co inv fund IV (Tranche B)</t>
  </si>
  <si>
    <t>waterton</t>
  </si>
  <si>
    <t>Vintage Migdal Co-investment</t>
  </si>
  <si>
    <t>Apollo Fund IX</t>
  </si>
  <si>
    <t>ICG SDP III</t>
  </si>
  <si>
    <t>OWL ROCK</t>
  </si>
  <si>
    <t>LS POWER FUND IV</t>
  </si>
  <si>
    <t>Patria VI</t>
  </si>
  <si>
    <t>Enlight</t>
  </si>
  <si>
    <t>Helios Renewable Energy 1</t>
  </si>
  <si>
    <t>ACE IV</t>
  </si>
  <si>
    <t>brookfield III</t>
  </si>
  <si>
    <t>SVB IX</t>
  </si>
  <si>
    <t>Migdal-HarbourVest Project Saxa</t>
  </si>
  <si>
    <t>Pantheon Global Secondary Fund VI</t>
  </si>
  <si>
    <t>Court Square IV</t>
  </si>
  <si>
    <t>PGCO IV Co-mingled Fund SCSP</t>
  </si>
  <si>
    <t>TPG ASIA VII L.P</t>
  </si>
  <si>
    <t>סה"כ יתרות התחייבות להשקעה</t>
  </si>
  <si>
    <t>Accelmed I</t>
  </si>
  <si>
    <t>apollo natural pesources partners II</t>
  </si>
  <si>
    <t>SVB</t>
  </si>
  <si>
    <t>incline</t>
  </si>
  <si>
    <t>סה"כ בחו"ל</t>
  </si>
  <si>
    <t>פורוורד ריבית</t>
  </si>
  <si>
    <t>גורם 80</t>
  </si>
  <si>
    <t>גורם 98</t>
  </si>
  <si>
    <t>גורם 119</t>
  </si>
  <si>
    <t>גורם 111</t>
  </si>
  <si>
    <t>גורם 47</t>
  </si>
  <si>
    <t>גורם 67</t>
  </si>
  <si>
    <t>גורם 43</t>
  </si>
  <si>
    <t>גורם 113</t>
  </si>
  <si>
    <t>גורם 104</t>
  </si>
  <si>
    <t>גורם 102</t>
  </si>
  <si>
    <t>גורם 97</t>
  </si>
  <si>
    <t>גורם 112</t>
  </si>
  <si>
    <t>גורם 88</t>
  </si>
  <si>
    <t>גורם 87</t>
  </si>
  <si>
    <t>גורם 105</t>
  </si>
  <si>
    <t>בבטחונות אחרים - גורם 07</t>
  </si>
  <si>
    <t>מובטחות משכנתא - גורם 01</t>
  </si>
  <si>
    <t>בבטחונות אחרים - גורם 80</t>
  </si>
  <si>
    <t>בבטחונות אחרים - גורם 114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</si>
  <si>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</si>
  <si>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</si>
  <si>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</si>
  <si>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</si>
  <si>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69</t>
  </si>
  <si>
    <t>בבטחונות אחרים - גורם 26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</si>
  <si>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</si>
  <si>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</si>
  <si>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</si>
  <si>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</si>
  <si>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</si>
  <si>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</si>
  <si>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</si>
  <si>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61</t>
  </si>
  <si>
    <t>בבטחונות אחרים-גורם 105</t>
  </si>
  <si>
    <t>בבטחונות אחרים - גורם 62</t>
  </si>
  <si>
    <t>בבטחונות אחרים - גורם 40</t>
  </si>
  <si>
    <t>בבטחונות אחרים - גורם 64</t>
  </si>
  <si>
    <t>בבטחונות אחרים - גורם 43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</si>
  <si>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</si>
  <si>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</si>
  <si>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</si>
  <si>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</si>
  <si>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אחרים-גורם 38</t>
  </si>
  <si>
    <t>בבטחונות אחרים - גורם 76</t>
  </si>
  <si>
    <t>בבטחונות אחרים - גורם 47</t>
  </si>
  <si>
    <t>בבטחונות אחרים - גורם 78</t>
  </si>
  <si>
    <t>בבטחונות אחרים - גורם 67</t>
  </si>
  <si>
    <t>בבטחונות אחרים - גורם 103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</si>
  <si>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</si>
  <si>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</si>
  <si>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</si>
  <si>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</si>
  <si>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111</t>
  </si>
  <si>
    <t>בשיעבוד כלי רכב - גורם 68</t>
  </si>
  <si>
    <t>בשיעבוד כלי רכב - גורם 01</t>
  </si>
  <si>
    <t>בבטחונות אחרים - גורם 115*</t>
  </si>
  <si>
    <t>בבטחונות אחרים - גורם 102</t>
  </si>
  <si>
    <t>בבטחונות אחרים-גורם 108</t>
  </si>
  <si>
    <t>בבטחונות אחרים - גורם 106</t>
  </si>
  <si>
    <t>בבטחונות אחרים - גורם 84</t>
  </si>
  <si>
    <t>בבטחונות אחרים - גורם 117</t>
  </si>
  <si>
    <t>בבטחונות אחרים-גורם 109</t>
  </si>
  <si>
    <t>בבטחונות אחרים - גורם 97</t>
  </si>
  <si>
    <t>בבטחונות אחרים-גורם 110</t>
  </si>
  <si>
    <t>בבטחונות אחרים - גורם 118</t>
  </si>
  <si>
    <t>בבטחונות אחרים - גורם 95</t>
  </si>
  <si>
    <t>בבטחונות אחרים - גורם 100</t>
  </si>
  <si>
    <t>בבטחונות אחרים - גורם 112</t>
  </si>
  <si>
    <t>בבטחונות אחרים - גורם 107</t>
  </si>
  <si>
    <t>בבטחונות אחרים - גורם 88</t>
  </si>
  <si>
    <t>בבטחונות אחרים - גורם 91</t>
  </si>
  <si>
    <t>בבטחונות אחרים - גורם 86</t>
  </si>
  <si>
    <t>בבטחונות אחרים - גורם 101</t>
  </si>
  <si>
    <t>בבטחונות אחרים - גורם 79</t>
  </si>
  <si>
    <t>בבטחונות אחרים - גורם 120</t>
  </si>
  <si>
    <t>בבטחונות אחרים-גורם 93</t>
  </si>
  <si>
    <t>בבטחונות אחרים - גורם 87</t>
  </si>
  <si>
    <t>בבטחונות אחרים - גורם 123</t>
  </si>
  <si>
    <t>בבטחונות אחרים - גורם 122</t>
  </si>
  <si>
    <t>בבטחונות אחרים-גורם 121</t>
  </si>
  <si>
    <t>חייבים שונים</t>
  </si>
  <si>
    <t>פח"ק/פר"י</t>
  </si>
  <si>
    <t>35195000</t>
  </si>
  <si>
    <t>כתר נורווגי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</si>
</sst>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6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indexed="8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</fills>
  <borders count="4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68">
    <xf numFmtId="0" fontId="0" fillId="0" borderId="0"/>
    <xf numFmtId="164" fontId="2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19" fillId="0" borderId="0"/>
    <xf numFmtId="0" fontId="27" fillId="0" borderId="0"/>
    <xf numFmtId="0" fontId="4" fillId="0" borderId="0"/>
    <xf numFmtId="9" fontId="27" fillId="0" borderId="0" applyFont="0" applyFill="0" applyBorder="0" applyAlignment="0" applyProtection="0"/>
    <xf numFmtId="166" fontId="15" fillId="0" borderId="0" applyFill="0" applyBorder="0" applyProtection="0">
      <alignment horizontal="right"/>
    </xf>
    <xf numFmtId="166" fontId="16" fillId="0" borderId="0" applyFill="0" applyBorder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164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4" fillId="9" borderId="0" applyNumberFormat="0" applyBorder="0" applyAlignment="0" applyProtection="0"/>
    <xf numFmtId="0" fontId="34" fillId="11" borderId="0" applyNumberFormat="0" applyBorder="0" applyAlignment="0" applyProtection="0"/>
    <xf numFmtId="0" fontId="34" fillId="13" borderId="0" applyNumberFormat="0" applyBorder="0" applyAlignment="0" applyProtection="0"/>
    <xf numFmtId="0" fontId="34" fillId="15" borderId="0" applyNumberFormat="0" applyBorder="0" applyAlignment="0" applyProtection="0"/>
    <xf numFmtId="0" fontId="34" fillId="17" borderId="0" applyNumberFormat="0" applyBorder="0" applyAlignment="0" applyProtection="0"/>
    <xf numFmtId="0" fontId="34" fillId="19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24" borderId="0" applyNumberFormat="0" applyBorder="0" applyAlignment="0" applyProtection="0"/>
    <xf numFmtId="0" fontId="33" fillId="27" borderId="0" applyNumberFormat="0" applyBorder="0" applyAlignment="0" applyProtection="0"/>
    <xf numFmtId="0" fontId="33" fillId="30" borderId="0" applyNumberFormat="0" applyBorder="0" applyAlignment="0" applyProtection="0"/>
    <xf numFmtId="0" fontId="34" fillId="10" borderId="0" applyNumberFormat="0" applyBorder="0" applyAlignment="0" applyProtection="0"/>
    <xf numFmtId="0" fontId="34" fillId="12" borderId="0" applyNumberFormat="0" applyBorder="0" applyAlignment="0" applyProtection="0"/>
    <xf numFmtId="0" fontId="34" fillId="14" borderId="0" applyNumberFormat="0" applyBorder="0" applyAlignment="0" applyProtection="0"/>
    <xf numFmtId="0" fontId="34" fillId="16" borderId="0" applyNumberFormat="0" applyBorder="0" applyAlignment="0" applyProtection="0"/>
    <xf numFmtId="0" fontId="34" fillId="18" borderId="0" applyNumberFormat="0" applyBorder="0" applyAlignment="0" applyProtection="0"/>
    <xf numFmtId="0" fontId="34" fillId="20" borderId="0" applyNumberFormat="0" applyBorder="0" applyAlignment="0" applyProtection="0"/>
    <xf numFmtId="0" fontId="35" fillId="31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3" borderId="0" applyNumberFormat="0" applyBorder="0" applyAlignment="0" applyProtection="0"/>
    <xf numFmtId="0" fontId="35" fillId="32" borderId="0" applyNumberFormat="0" applyBorder="0" applyAlignment="0" applyProtection="0"/>
    <xf numFmtId="0" fontId="33" fillId="47" borderId="0" applyNumberFormat="0" applyBorder="0" applyAlignment="0" applyProtection="0"/>
    <xf numFmtId="0" fontId="33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33" borderId="0" applyNumberFormat="0" applyBorder="0" applyAlignment="0" applyProtection="0"/>
    <xf numFmtId="0" fontId="33" fillId="36" borderId="0" applyNumberFormat="0" applyBorder="0" applyAlignment="0" applyProtection="0"/>
    <xf numFmtId="0" fontId="33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42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6" fillId="22" borderId="0" applyNumberFormat="0" applyBorder="0" applyAlignment="0" applyProtection="0"/>
    <xf numFmtId="0" fontId="37" fillId="55" borderId="35" applyNumberFormat="0" applyAlignment="0" applyProtection="0"/>
    <xf numFmtId="0" fontId="38" fillId="56" borderId="36" applyNumberFormat="0" applyAlignment="0" applyProtection="0"/>
    <xf numFmtId="164" fontId="3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9" fillId="57" borderId="0" applyNumberFormat="0" applyBorder="0" applyAlignment="0" applyProtection="0"/>
    <xf numFmtId="0" fontId="39" fillId="58" borderId="0" applyNumberFormat="0" applyBorder="0" applyAlignment="0" applyProtection="0"/>
    <xf numFmtId="0" fontId="39" fillId="59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23" borderId="0" applyNumberFormat="0" applyBorder="0" applyAlignment="0" applyProtection="0"/>
    <xf numFmtId="0" fontId="42" fillId="0" borderId="37" applyNumberFormat="0" applyFill="0" applyAlignment="0" applyProtection="0"/>
    <xf numFmtId="0" fontId="43" fillId="0" borderId="38" applyNumberFormat="0" applyFill="0" applyAlignment="0" applyProtection="0"/>
    <xf numFmtId="0" fontId="44" fillId="0" borderId="39" applyNumberFormat="0" applyFill="0" applyAlignment="0" applyProtection="0"/>
    <xf numFmtId="0" fontId="44" fillId="0" borderId="0" applyNumberFormat="0" applyFill="0" applyBorder="0" applyAlignment="0" applyProtection="0"/>
    <xf numFmtId="0" fontId="45" fillId="26" borderId="35" applyNumberFormat="0" applyAlignment="0" applyProtection="0"/>
    <xf numFmtId="0" fontId="46" fillId="0" borderId="40" applyNumberFormat="0" applyFill="0" applyAlignment="0" applyProtection="0"/>
    <xf numFmtId="0" fontId="47" fillId="60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61" borderId="41" applyNumberFormat="0" applyFont="0" applyAlignment="0" applyProtection="0"/>
    <xf numFmtId="0" fontId="48" fillId="55" borderId="42" applyNumberFormat="0" applyAlignment="0" applyProtection="0"/>
    <xf numFmtId="9" fontId="4" fillId="0" borderId="0" applyFont="0" applyFill="0" applyBorder="0" applyAlignment="0" applyProtection="0"/>
    <xf numFmtId="4" fontId="49" fillId="60" borderId="43" applyNumberFormat="0" applyProtection="0">
      <alignment vertical="center"/>
    </xf>
    <xf numFmtId="4" fontId="50" fillId="60" borderId="43" applyNumberFormat="0" applyProtection="0">
      <alignment vertical="center"/>
    </xf>
    <xf numFmtId="4" fontId="49" fillId="60" borderId="43" applyNumberFormat="0" applyProtection="0">
      <alignment horizontal="left" vertical="center" indent="1"/>
    </xf>
    <xf numFmtId="0" fontId="49" fillId="60" borderId="43" applyNumberFormat="0" applyProtection="0">
      <alignment horizontal="left" vertical="top" indent="1"/>
    </xf>
    <xf numFmtId="4" fontId="49" fillId="62" borderId="0" applyNumberFormat="0" applyProtection="0">
      <alignment horizontal="left" vertical="center" indent="1"/>
    </xf>
    <xf numFmtId="4" fontId="51" fillId="22" borderId="43" applyNumberFormat="0" applyProtection="0">
      <alignment horizontal="right" vertical="center"/>
    </xf>
    <xf numFmtId="4" fontId="51" fillId="28" borderId="43" applyNumberFormat="0" applyProtection="0">
      <alignment horizontal="right" vertical="center"/>
    </xf>
    <xf numFmtId="4" fontId="51" fillId="40" borderId="43" applyNumberFormat="0" applyProtection="0">
      <alignment horizontal="right" vertical="center"/>
    </xf>
    <xf numFmtId="4" fontId="51" fillId="30" borderId="43" applyNumberFormat="0" applyProtection="0">
      <alignment horizontal="right" vertical="center"/>
    </xf>
    <xf numFmtId="4" fontId="51" fillId="34" borderId="43" applyNumberFormat="0" applyProtection="0">
      <alignment horizontal="right" vertical="center"/>
    </xf>
    <xf numFmtId="4" fontId="51" fillId="51" borderId="43" applyNumberFormat="0" applyProtection="0">
      <alignment horizontal="right" vertical="center"/>
    </xf>
    <xf numFmtId="4" fontId="51" fillId="45" borderId="43" applyNumberFormat="0" applyProtection="0">
      <alignment horizontal="right" vertical="center"/>
    </xf>
    <xf numFmtId="4" fontId="51" fillId="63" borderId="43" applyNumberFormat="0" applyProtection="0">
      <alignment horizontal="right" vertical="center"/>
    </xf>
    <xf numFmtId="4" fontId="51" fillId="29" borderId="43" applyNumberFormat="0" applyProtection="0">
      <alignment horizontal="right" vertical="center"/>
    </xf>
    <xf numFmtId="4" fontId="49" fillId="64" borderId="44" applyNumberFormat="0" applyProtection="0">
      <alignment horizontal="left" vertical="center" indent="1"/>
    </xf>
    <xf numFmtId="4" fontId="51" fillId="65" borderId="0" applyNumberFormat="0" applyProtection="0">
      <alignment horizontal="left" vertical="center" indent="1"/>
    </xf>
    <xf numFmtId="4" fontId="52" fillId="66" borderId="0" applyNumberFormat="0" applyProtection="0">
      <alignment horizontal="left" vertical="center" indent="1"/>
    </xf>
    <xf numFmtId="4" fontId="51" fillId="62" borderId="43" applyNumberFormat="0" applyProtection="0">
      <alignment horizontal="right" vertical="center"/>
    </xf>
    <xf numFmtId="4" fontId="51" fillId="65" borderId="0" applyNumberFormat="0" applyProtection="0">
      <alignment horizontal="left" vertical="center" indent="1"/>
    </xf>
    <xf numFmtId="4" fontId="51" fillId="62" borderId="0" applyNumberFormat="0" applyProtection="0">
      <alignment horizontal="left" vertical="center" indent="1"/>
    </xf>
    <xf numFmtId="0" fontId="4" fillId="66" borderId="43" applyNumberFormat="0" applyProtection="0">
      <alignment horizontal="left" vertical="center" indent="1"/>
    </xf>
    <xf numFmtId="0" fontId="4" fillId="66" borderId="43" applyNumberFormat="0" applyProtection="0">
      <alignment horizontal="left" vertical="top" indent="1"/>
    </xf>
    <xf numFmtId="0" fontId="4" fillId="62" borderId="43" applyNumberFormat="0" applyProtection="0">
      <alignment horizontal="left" vertical="center" indent="1"/>
    </xf>
    <xf numFmtId="0" fontId="4" fillId="62" borderId="43" applyNumberFormat="0" applyProtection="0">
      <alignment horizontal="left" vertical="top" indent="1"/>
    </xf>
    <xf numFmtId="0" fontId="4" fillId="27" borderId="43" applyNumberFormat="0" applyProtection="0">
      <alignment horizontal="left" vertical="center" indent="1"/>
    </xf>
    <xf numFmtId="0" fontId="4" fillId="27" borderId="43" applyNumberFormat="0" applyProtection="0">
      <alignment horizontal="left" vertical="top" indent="1"/>
    </xf>
    <xf numFmtId="0" fontId="4" fillId="65" borderId="43" applyNumberFormat="0" applyProtection="0">
      <alignment horizontal="left" vertical="center" indent="1"/>
    </xf>
    <xf numFmtId="0" fontId="4" fillId="65" borderId="43" applyNumberFormat="0" applyProtection="0">
      <alignment horizontal="left" vertical="top" indent="1"/>
    </xf>
    <xf numFmtId="0" fontId="4" fillId="67" borderId="33" applyNumberFormat="0">
      <protection locked="0"/>
    </xf>
    <xf numFmtId="4" fontId="51" fillId="61" borderId="43" applyNumberFormat="0" applyProtection="0">
      <alignment vertical="center"/>
    </xf>
    <xf numFmtId="4" fontId="53" fillId="61" borderId="43" applyNumberFormat="0" applyProtection="0">
      <alignment vertical="center"/>
    </xf>
    <xf numFmtId="4" fontId="51" fillId="61" borderId="43" applyNumberFormat="0" applyProtection="0">
      <alignment horizontal="left" vertical="center" indent="1"/>
    </xf>
    <xf numFmtId="0" fontId="51" fillId="61" borderId="43" applyNumberFormat="0" applyProtection="0">
      <alignment horizontal="left" vertical="top" indent="1"/>
    </xf>
    <xf numFmtId="4" fontId="51" fillId="65" borderId="43" applyNumberFormat="0" applyProtection="0">
      <alignment horizontal="right" vertical="center"/>
    </xf>
    <xf numFmtId="4" fontId="53" fillId="65" borderId="43" applyNumberFormat="0" applyProtection="0">
      <alignment horizontal="right" vertical="center"/>
    </xf>
    <xf numFmtId="4" fontId="51" fillId="62" borderId="43" applyNumberFormat="0" applyProtection="0">
      <alignment horizontal="left" vertical="center" indent="1"/>
    </xf>
    <xf numFmtId="0" fontId="51" fillId="62" borderId="43" applyNumberFormat="0" applyProtection="0">
      <alignment horizontal="left" vertical="top" indent="1"/>
    </xf>
    <xf numFmtId="4" fontId="54" fillId="68" borderId="0" applyNumberFormat="0" applyProtection="0">
      <alignment horizontal="left" vertical="center" indent="1"/>
    </xf>
    <xf numFmtId="4" fontId="55" fillId="65" borderId="43" applyNumberFormat="0" applyProtection="0">
      <alignment horizontal="right" vertical="center"/>
    </xf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4" fillId="8" borderId="34" applyNumberFormat="0" applyFont="0" applyAlignment="0" applyProtection="0"/>
    <xf numFmtId="0" fontId="34" fillId="8" borderId="34" applyNumberFormat="0" applyFont="0" applyAlignment="0" applyProtection="0"/>
    <xf numFmtId="0" fontId="2" fillId="0" borderId="0"/>
    <xf numFmtId="0" fontId="29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4" fillId="0" borderId="0"/>
    <xf numFmtId="164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9" fillId="0" borderId="0"/>
    <xf numFmtId="0" fontId="4" fillId="0" borderId="0"/>
    <xf numFmtId="0" fontId="4" fillId="0" borderId="0"/>
    <xf numFmtId="0" fontId="1" fillId="0" borderId="0"/>
    <xf numFmtId="0" fontId="4" fillId="0" borderId="0"/>
  </cellStyleXfs>
  <cellXfs count="196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3" fillId="0" borderId="0" xfId="0" applyFont="1" applyAlignment="1">
      <alignment horizontal="right" readingOrder="2"/>
    </xf>
    <xf numFmtId="0" fontId="7" fillId="0" borderId="0" xfId="0" applyFont="1" applyAlignment="1">
      <alignment horizontal="center" readingOrder="2"/>
    </xf>
    <xf numFmtId="0" fontId="7" fillId="0" borderId="0" xfId="7" applyFont="1" applyAlignment="1">
      <alignment horizontal="right"/>
    </xf>
    <xf numFmtId="0" fontId="7" fillId="0" borderId="0" xfId="7" applyFont="1" applyAlignment="1">
      <alignment horizontal="center"/>
    </xf>
    <xf numFmtId="0" fontId="9" fillId="0" borderId="0" xfId="7" applyFont="1" applyAlignment="1">
      <alignment horizontal="center" vertical="center" wrapText="1"/>
    </xf>
    <xf numFmtId="0" fontId="11" fillId="0" borderId="0" xfId="7" applyFont="1" applyAlignment="1">
      <alignment horizontal="center" wrapText="1"/>
    </xf>
    <xf numFmtId="0" fontId="18" fillId="0" borderId="0" xfId="7" applyFont="1" applyAlignment="1">
      <alignment horizontal="justify" readingOrder="2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49" fontId="17" fillId="2" borderId="1" xfId="7" applyNumberFormat="1" applyFont="1" applyFill="1" applyBorder="1" applyAlignment="1">
      <alignment horizontal="center" vertical="center" wrapText="1" readingOrder="2"/>
    </xf>
    <xf numFmtId="0" fontId="8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12" fillId="2" borderId="2" xfId="7" applyFont="1" applyFill="1" applyBorder="1" applyAlignment="1">
      <alignment horizontal="center" vertical="center" wrapText="1"/>
    </xf>
    <xf numFmtId="0" fontId="12" fillId="2" borderId="3" xfId="7" applyFont="1" applyFill="1" applyBorder="1" applyAlignment="1">
      <alignment horizontal="center" vertical="center" wrapText="1"/>
    </xf>
    <xf numFmtId="49" fontId="8" fillId="2" borderId="3" xfId="7" applyNumberFormat="1" applyFont="1" applyFill="1" applyBorder="1" applyAlignment="1">
      <alignment horizontal="center" wrapText="1"/>
    </xf>
    <xf numFmtId="0" fontId="17" fillId="2" borderId="1" xfId="7" applyNumberFormat="1" applyFont="1" applyFill="1" applyBorder="1" applyAlignment="1">
      <alignment horizontal="right" vertical="center" wrapText="1" indent="1"/>
    </xf>
    <xf numFmtId="49" fontId="17" fillId="2" borderId="1" xfId="7" applyNumberFormat="1" applyFont="1" applyFill="1" applyBorder="1" applyAlignment="1">
      <alignment horizontal="right" vertical="center" wrapText="1" indent="3" readingOrder="2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12" fillId="2" borderId="2" xfId="0" applyNumberFormat="1" applyFont="1" applyFill="1" applyBorder="1" applyAlignment="1">
      <alignment horizontal="center" vertical="center" wrapText="1"/>
    </xf>
    <xf numFmtId="3" fontId="12" fillId="2" borderId="3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wrapText="1"/>
    </xf>
    <xf numFmtId="0" fontId="8" fillId="2" borderId="4" xfId="7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center" vertical="center" wrapText="1" readingOrder="2"/>
    </xf>
    <xf numFmtId="49" fontId="17" fillId="2" borderId="7" xfId="7" applyNumberFormat="1" applyFont="1" applyFill="1" applyBorder="1" applyAlignment="1">
      <alignment horizontal="center" vertical="center" wrapText="1" readingOrder="2"/>
    </xf>
    <xf numFmtId="0" fontId="8" fillId="2" borderId="8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vertical="center" wrapText="1"/>
    </xf>
    <xf numFmtId="49" fontId="20" fillId="2" borderId="2" xfId="0" applyNumberFormat="1" applyFont="1" applyFill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22" fillId="0" borderId="0" xfId="11" applyFont="1" applyFill="1" applyBorder="1" applyAlignment="1" applyProtection="1">
      <alignment horizontal="center" readingOrder="2"/>
    </xf>
    <xf numFmtId="49" fontId="8" fillId="2" borderId="6" xfId="0" applyNumberFormat="1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right" vertical="center" wrapText="1" indent="2" readingOrder="2"/>
    </xf>
    <xf numFmtId="0" fontId="25" fillId="3" borderId="0" xfId="0" applyFont="1" applyFill="1" applyAlignment="1">
      <alignment horizontal="right" indent="2" readingOrder="2"/>
    </xf>
    <xf numFmtId="3" fontId="8" fillId="4" borderId="2" xfId="0" applyNumberFormat="1" applyFont="1" applyFill="1" applyBorder="1" applyAlignment="1">
      <alignment horizontal="center" vertical="center" wrapText="1"/>
    </xf>
    <xf numFmtId="3" fontId="8" fillId="4" borderId="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5" borderId="0" xfId="0" applyFont="1" applyFill="1"/>
    <xf numFmtId="0" fontId="24" fillId="6" borderId="0" xfId="0" applyFont="1" applyFill="1" applyAlignment="1">
      <alignment horizontal="center"/>
    </xf>
    <xf numFmtId="0" fontId="5" fillId="0" borderId="0" xfId="11" applyFill="1" applyBorder="1" applyAlignment="1" applyProtection="1">
      <alignment horizontal="center" readingOrder="2"/>
    </xf>
    <xf numFmtId="0" fontId="17" fillId="2" borderId="5" xfId="7" applyNumberFormat="1" applyFont="1" applyFill="1" applyBorder="1" applyAlignment="1">
      <alignment horizontal="right" vertical="center" wrapText="1" indent="1"/>
    </xf>
    <xf numFmtId="0" fontId="26" fillId="0" borderId="0" xfId="7" applyFont="1" applyAlignment="1">
      <alignment horizontal="right"/>
    </xf>
    <xf numFmtId="0" fontId="12" fillId="2" borderId="10" xfId="0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wrapText="1"/>
    </xf>
    <xf numFmtId="49" fontId="17" fillId="2" borderId="13" xfId="7" applyNumberFormat="1" applyFont="1" applyFill="1" applyBorder="1" applyAlignment="1">
      <alignment horizontal="center" vertical="center" wrapText="1" readingOrder="2"/>
    </xf>
    <xf numFmtId="3" fontId="8" fillId="2" borderId="14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3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right" vertical="center" wrapText="1" readingOrder="2"/>
    </xf>
    <xf numFmtId="0" fontId="17" fillId="2" borderId="1" xfId="7" applyNumberFormat="1" applyFont="1" applyFill="1" applyBorder="1" applyAlignment="1">
      <alignment horizontal="right" vertical="center" wrapText="1" readingOrder="2"/>
    </xf>
    <xf numFmtId="0" fontId="17" fillId="2" borderId="5" xfId="7" applyNumberFormat="1" applyFont="1" applyFill="1" applyBorder="1" applyAlignment="1">
      <alignment horizontal="right" vertical="center" wrapText="1" indent="1" readingOrder="2"/>
    </xf>
    <xf numFmtId="0" fontId="12" fillId="2" borderId="26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3" fontId="8" fillId="7" borderId="3" xfId="0" applyNumberFormat="1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 vertical="center" wrapText="1"/>
    </xf>
    <xf numFmtId="0" fontId="8" fillId="2" borderId="17" xfId="7" applyFont="1" applyFill="1" applyBorder="1" applyAlignment="1">
      <alignment horizontal="center" vertical="center" wrapText="1"/>
    </xf>
    <xf numFmtId="0" fontId="8" fillId="2" borderId="1" xfId="7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26" fillId="0" borderId="0" xfId="7" applyFont="1" applyFill="1" applyBorder="1" applyAlignment="1">
      <alignment horizontal="right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0" fontId="31" fillId="0" borderId="0" xfId="0" applyFont="1" applyFill="1" applyBorder="1" applyAlignment="1">
      <alignment horizontal="right" indent="4"/>
    </xf>
    <xf numFmtId="0" fontId="31" fillId="0" borderId="0" xfId="0" applyFont="1" applyFill="1" applyBorder="1" applyAlignment="1">
      <alignment horizontal="right" indent="3"/>
    </xf>
    <xf numFmtId="4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2" fontId="30" fillId="0" borderId="28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 readingOrder="2"/>
    </xf>
    <xf numFmtId="0" fontId="9" fillId="0" borderId="0" xfId="0" applyFont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167" fontId="30" fillId="0" borderId="28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/>
    </xf>
    <xf numFmtId="14" fontId="31" fillId="0" borderId="0" xfId="0" applyNumberFormat="1" applyFont="1" applyFill="1" applyBorder="1" applyAlignment="1">
      <alignment horizontal="right"/>
    </xf>
    <xf numFmtId="168" fontId="31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30" fillId="0" borderId="30" xfId="0" applyFont="1" applyFill="1" applyBorder="1" applyAlignment="1">
      <alignment horizontal="right" indent="1"/>
    </xf>
    <xf numFmtId="0" fontId="30" fillId="0" borderId="30" xfId="0" applyFont="1" applyFill="1" applyBorder="1" applyAlignment="1">
      <alignment horizontal="right" indent="2"/>
    </xf>
    <xf numFmtId="0" fontId="31" fillId="0" borderId="30" xfId="0" applyFont="1" applyFill="1" applyBorder="1" applyAlignment="1">
      <alignment horizontal="right" indent="3"/>
    </xf>
    <xf numFmtId="0" fontId="31" fillId="0" borderId="30" xfId="0" applyFont="1" applyFill="1" applyBorder="1" applyAlignment="1">
      <alignment horizontal="right" indent="2"/>
    </xf>
    <xf numFmtId="0" fontId="9" fillId="0" borderId="0" xfId="0" applyFont="1" applyAlignment="1">
      <alignment horizontal="right"/>
    </xf>
    <xf numFmtId="164" fontId="8" fillId="0" borderId="31" xfId="13" applyFont="1" applyBorder="1" applyAlignment="1">
      <alignment horizontal="right"/>
    </xf>
    <xf numFmtId="10" fontId="8" fillId="0" borderId="31" xfId="14" applyNumberFormat="1" applyFont="1" applyBorder="1" applyAlignment="1">
      <alignment horizontal="center"/>
    </xf>
    <xf numFmtId="2" fontId="8" fillId="0" borderId="31" xfId="7" applyNumberFormat="1" applyFont="1" applyBorder="1" applyAlignment="1">
      <alignment horizontal="right"/>
    </xf>
    <xf numFmtId="169" fontId="8" fillId="0" borderId="31" xfId="7" applyNumberFormat="1" applyFont="1" applyBorder="1" applyAlignment="1">
      <alignment horizontal="center"/>
    </xf>
    <xf numFmtId="0" fontId="30" fillId="0" borderId="32" xfId="0" applyFont="1" applyFill="1" applyBorder="1" applyAlignment="1">
      <alignment horizontal="right"/>
    </xf>
    <xf numFmtId="0" fontId="30" fillId="0" borderId="32" xfId="0" applyNumberFormat="1" applyFont="1" applyFill="1" applyBorder="1" applyAlignment="1">
      <alignment horizontal="right"/>
    </xf>
    <xf numFmtId="4" fontId="30" fillId="0" borderId="32" xfId="0" applyNumberFormat="1" applyFont="1" applyFill="1" applyBorder="1" applyAlignment="1">
      <alignment horizontal="right"/>
    </xf>
    <xf numFmtId="10" fontId="30" fillId="0" borderId="32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2"/>
    </xf>
    <xf numFmtId="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2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167" fontId="32" fillId="0" borderId="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/>
    </xf>
    <xf numFmtId="0" fontId="32" fillId="0" borderId="0" xfId="0" applyFont="1" applyFill="1" applyBorder="1" applyAlignment="1">
      <alignment horizontal="right" indent="3"/>
    </xf>
    <xf numFmtId="164" fontId="32" fillId="0" borderId="0" xfId="0" applyNumberFormat="1" applyFont="1" applyFill="1" applyBorder="1" applyAlignment="1">
      <alignment horizontal="right"/>
    </xf>
    <xf numFmtId="164" fontId="8" fillId="0" borderId="31" xfId="13" applyFont="1" applyFill="1" applyBorder="1" applyAlignment="1">
      <alignment horizontal="right"/>
    </xf>
    <xf numFmtId="0" fontId="31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0" fontId="3" fillId="0" borderId="0" xfId="15" applyFill="1" applyBorder="1" applyAlignment="1">
      <alignment horizontal="right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  <xf numFmtId="0" fontId="11" fillId="0" borderId="0" xfId="0" applyFont="1" applyFill="1" applyAlignment="1">
      <alignment horizontal="center" wrapText="1"/>
    </xf>
    <xf numFmtId="10" fontId="8" fillId="0" borderId="31" xfId="14" applyNumberFormat="1" applyFont="1" applyFill="1" applyBorder="1" applyAlignment="1">
      <alignment horizontal="center"/>
    </xf>
    <xf numFmtId="0" fontId="7" fillId="0" borderId="0" xfId="7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horizontal="right" readingOrder="2"/>
    </xf>
    <xf numFmtId="0" fontId="9" fillId="0" borderId="0" xfId="0" applyFont="1" applyFill="1" applyAlignment="1">
      <alignment horizontal="right"/>
    </xf>
    <xf numFmtId="0" fontId="9" fillId="0" borderId="0" xfId="0" applyFont="1" applyFill="1" applyAlignment="1">
      <alignment horizontal="center" vertical="center" wrapText="1"/>
    </xf>
    <xf numFmtId="164" fontId="31" fillId="0" borderId="0" xfId="13" applyFont="1" applyFill="1" applyBorder="1" applyAlignment="1">
      <alignment horizontal="right"/>
    </xf>
    <xf numFmtId="2" fontId="1" fillId="0" borderId="0" xfId="166" applyNumberFormat="1" applyFill="1"/>
    <xf numFmtId="0" fontId="21" fillId="0" borderId="0" xfId="0" applyFont="1" applyFill="1" applyAlignment="1">
      <alignment horizontal="center"/>
    </xf>
    <xf numFmtId="10" fontId="59" fillId="0" borderId="0" xfId="0" applyNumberFormat="1" applyFont="1" applyFill="1"/>
    <xf numFmtId="0" fontId="7" fillId="0" borderId="0" xfId="0" applyFont="1" applyFill="1" applyAlignment="1">
      <alignment horizontal="center" readingOrder="2"/>
    </xf>
    <xf numFmtId="0" fontId="31" fillId="0" borderId="0" xfId="167" applyFont="1" applyFill="1" applyBorder="1" applyAlignment="1">
      <alignment horizontal="right" indent="3"/>
    </xf>
    <xf numFmtId="0" fontId="31" fillId="0" borderId="0" xfId="149" applyFont="1" applyFill="1" applyBorder="1" applyAlignment="1">
      <alignment horizontal="right" indent="3"/>
    </xf>
    <xf numFmtId="10" fontId="32" fillId="0" borderId="0" xfId="14" applyNumberFormat="1" applyFont="1" applyFill="1" applyBorder="1" applyAlignment="1">
      <alignment horizontal="right"/>
    </xf>
    <xf numFmtId="10" fontId="0" fillId="0" borderId="0" xfId="0" applyNumberFormat="1" applyFill="1" applyBorder="1"/>
    <xf numFmtId="10" fontId="60" fillId="0" borderId="0" xfId="0" applyNumberFormat="1" applyFont="1" applyFill="1" applyBorder="1"/>
    <xf numFmtId="10" fontId="31" fillId="0" borderId="0" xfId="14" applyNumberFormat="1" applyFont="1" applyFill="1" applyBorder="1" applyAlignment="1">
      <alignment horizontal="right"/>
    </xf>
    <xf numFmtId="10" fontId="32" fillId="0" borderId="0" xfId="0" applyNumberFormat="1" applyFont="1" applyFill="1"/>
    <xf numFmtId="49" fontId="8" fillId="2" borderId="5" xfId="0" applyNumberFormat="1" applyFont="1" applyFill="1" applyBorder="1" applyAlignment="1">
      <alignment horizontal="center" wrapText="1"/>
    </xf>
    <xf numFmtId="49" fontId="8" fillId="2" borderId="45" xfId="0" applyNumberFormat="1" applyFont="1" applyFill="1" applyBorder="1" applyAlignment="1">
      <alignment horizontal="center" wrapText="1"/>
    </xf>
    <xf numFmtId="49" fontId="8" fillId="2" borderId="10" xfId="0" applyNumberFormat="1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164" fontId="2" fillId="0" borderId="0" xfId="95" applyNumberFormat="1" applyFill="1" applyBorder="1" applyAlignment="1">
      <alignment horizontal="right"/>
    </xf>
    <xf numFmtId="14" fontId="2" fillId="0" borderId="0" xfId="95" applyNumberFormat="1" applyFill="1" applyBorder="1" applyAlignment="1">
      <alignment horizontal="right"/>
    </xf>
    <xf numFmtId="0" fontId="2" fillId="0" borderId="0" xfId="158" applyFill="1" applyBorder="1" applyAlignment="1">
      <alignment horizontal="right"/>
    </xf>
    <xf numFmtId="4" fontId="2" fillId="0" borderId="0" xfId="160" applyNumberFormat="1" applyFill="1" applyBorder="1" applyAlignment="1">
      <alignment horizontal="right"/>
    </xf>
    <xf numFmtId="14" fontId="2" fillId="0" borderId="0" xfId="159" applyNumberFormat="1" applyFill="1" applyBorder="1" applyAlignment="1">
      <alignment horizontal="right"/>
    </xf>
    <xf numFmtId="4" fontId="3" fillId="0" borderId="0" xfId="17" applyNumberFormat="1" applyFill="1" applyBorder="1" applyAlignment="1">
      <alignment horizontal="right"/>
    </xf>
    <xf numFmtId="14" fontId="3" fillId="0" borderId="0" xfId="16" applyNumberForma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right" readingOrder="2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Fill="1" applyAlignment="1">
      <alignment horizontal="center"/>
    </xf>
    <xf numFmtId="164" fontId="7" fillId="0" borderId="0" xfId="13" applyFont="1" applyFill="1" applyAlignment="1">
      <alignment horizontal="center"/>
    </xf>
    <xf numFmtId="0" fontId="10" fillId="2" borderId="17" xfId="7" applyFont="1" applyFill="1" applyBorder="1" applyAlignment="1">
      <alignment horizontal="center" vertical="center" wrapText="1"/>
    </xf>
    <xf numFmtId="0" fontId="10" fillId="2" borderId="18" xfId="7" applyFont="1" applyFill="1" applyBorder="1" applyAlignment="1">
      <alignment horizontal="center" vertical="center" wrapText="1"/>
    </xf>
    <xf numFmtId="0" fontId="10" fillId="2" borderId="4" xfId="7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 readingOrder="2"/>
    </xf>
    <xf numFmtId="0" fontId="10" fillId="2" borderId="25" xfId="0" applyFont="1" applyFill="1" applyBorder="1" applyAlignment="1">
      <alignment horizontal="center" vertical="center" wrapText="1" readingOrder="2"/>
    </xf>
    <xf numFmtId="0" fontId="23" fillId="2" borderId="19" xfId="0" applyFont="1" applyFill="1" applyBorder="1" applyAlignment="1">
      <alignment horizontal="center" vertical="center" wrapText="1" readingOrder="2"/>
    </xf>
    <xf numFmtId="0" fontId="19" fillId="0" borderId="20" xfId="0" applyFont="1" applyBorder="1" applyAlignment="1">
      <alignment horizontal="center" readingOrder="2"/>
    </xf>
    <xf numFmtId="0" fontId="19" fillId="0" borderId="16" xfId="0" applyFont="1" applyBorder="1" applyAlignment="1">
      <alignment horizontal="center" readingOrder="2"/>
    </xf>
    <xf numFmtId="0" fontId="23" fillId="2" borderId="21" xfId="0" applyFont="1" applyFill="1" applyBorder="1" applyAlignment="1">
      <alignment horizontal="center" vertical="center" wrapText="1" readingOrder="2"/>
    </xf>
    <xf numFmtId="0" fontId="19" fillId="0" borderId="22" xfId="0" applyFont="1" applyBorder="1" applyAlignment="1">
      <alignment horizontal="center" readingOrder="2"/>
    </xf>
    <xf numFmtId="0" fontId="19" fillId="0" borderId="23" xfId="0" applyFont="1" applyBorder="1" applyAlignment="1">
      <alignment horizontal="center" readingOrder="2"/>
    </xf>
    <xf numFmtId="0" fontId="8" fillId="0" borderId="0" xfId="0" applyFont="1" applyAlignment="1">
      <alignment horizontal="right" readingOrder="2"/>
    </xf>
    <xf numFmtId="0" fontId="23" fillId="2" borderId="22" xfId="0" applyFont="1" applyFill="1" applyBorder="1" applyAlignment="1">
      <alignment horizontal="center" vertical="center" wrapText="1" readingOrder="2"/>
    </xf>
    <xf numFmtId="0" fontId="23" fillId="2" borderId="23" xfId="0" applyFont="1" applyFill="1" applyBorder="1" applyAlignment="1">
      <alignment horizontal="center" vertical="center" wrapText="1" readingOrder="2"/>
    </xf>
    <xf numFmtId="0" fontId="10" fillId="2" borderId="21" xfId="0" applyFont="1" applyFill="1" applyBorder="1" applyAlignment="1">
      <alignment horizontal="center" vertical="center" wrapText="1" readingOrder="2"/>
    </xf>
    <xf numFmtId="0" fontId="10" fillId="2" borderId="22" xfId="0" applyFont="1" applyFill="1" applyBorder="1" applyAlignment="1">
      <alignment horizontal="center" vertical="center" wrapText="1" readingOrder="2"/>
    </xf>
    <xf numFmtId="0" fontId="10" fillId="2" borderId="23" xfId="0" applyFont="1" applyFill="1" applyBorder="1" applyAlignment="1">
      <alignment horizontal="center" vertical="center" wrapText="1" readingOrder="2"/>
    </xf>
    <xf numFmtId="0" fontId="8" fillId="0" borderId="0" xfId="0" applyFont="1" applyFill="1" applyAlignment="1">
      <alignment horizontal="right" readingOrder="2"/>
    </xf>
  </cellXfs>
  <cellStyles count="168">
    <cellStyle name="20% - Accent1" xfId="18"/>
    <cellStyle name="20% - Accent2" xfId="19"/>
    <cellStyle name="20% - Accent3" xfId="20"/>
    <cellStyle name="20% - Accent4" xfId="21"/>
    <cellStyle name="20% - Accent5" xfId="22"/>
    <cellStyle name="20% - Accent6" xfId="23"/>
    <cellStyle name="20% - הדגשה1 2" xfId="24"/>
    <cellStyle name="20% - הדגשה2 2" xfId="25"/>
    <cellStyle name="20% - הדגשה3 2" xfId="26"/>
    <cellStyle name="20% - הדגשה4 2" xfId="27"/>
    <cellStyle name="20% - הדגשה5 2" xfId="28"/>
    <cellStyle name="20% - הדגשה6 2" xfId="29"/>
    <cellStyle name="40% - Accent1" xfId="30"/>
    <cellStyle name="40% - Accent2" xfId="31"/>
    <cellStyle name="40% - Accent3" xfId="32"/>
    <cellStyle name="40% - Accent4" xfId="33"/>
    <cellStyle name="40% - Accent5" xfId="34"/>
    <cellStyle name="40% - Accent6" xfId="35"/>
    <cellStyle name="40% - הדגשה1 2" xfId="36"/>
    <cellStyle name="40% - הדגשה2 2" xfId="37"/>
    <cellStyle name="40% - הדגשה3 2" xfId="38"/>
    <cellStyle name="40% - הדגשה4 2" xfId="39"/>
    <cellStyle name="40% - הדגשה5 2" xfId="40"/>
    <cellStyle name="40% - הדגשה6 2" xfId="41"/>
    <cellStyle name="60% - Accent1" xfId="42"/>
    <cellStyle name="60% - Accent2" xfId="43"/>
    <cellStyle name="60% - Accent3" xfId="44"/>
    <cellStyle name="60% - Accent4" xfId="45"/>
    <cellStyle name="60% - Accent5" xfId="46"/>
    <cellStyle name="60% - Accent6" xfId="47"/>
    <cellStyle name="Accent1" xfId="48"/>
    <cellStyle name="Accent1 - 20%" xfId="49"/>
    <cellStyle name="Accent1 - 40%" xfId="50"/>
    <cellStyle name="Accent1 - 60%" xfId="51"/>
    <cellStyle name="Accent1_30 6 11 (3)" xfId="52"/>
    <cellStyle name="Accent2" xfId="53"/>
    <cellStyle name="Accent2 - 20%" xfId="54"/>
    <cellStyle name="Accent2 - 40%" xfId="55"/>
    <cellStyle name="Accent2 - 60%" xfId="56"/>
    <cellStyle name="Accent2_30 6 11 (3)" xfId="57"/>
    <cellStyle name="Accent3" xfId="58"/>
    <cellStyle name="Accent3 - 20%" xfId="59"/>
    <cellStyle name="Accent3 - 40%" xfId="60"/>
    <cellStyle name="Accent3 - 60%" xfId="61"/>
    <cellStyle name="Accent3_30 6 11 (3)" xfId="62"/>
    <cellStyle name="Accent4" xfId="63"/>
    <cellStyle name="Accent4 - 20%" xfId="64"/>
    <cellStyle name="Accent4 - 40%" xfId="65"/>
    <cellStyle name="Accent4 - 60%" xfId="66"/>
    <cellStyle name="Accent4_30 6 11 (3)" xfId="67"/>
    <cellStyle name="Accent5" xfId="68"/>
    <cellStyle name="Accent5 - 20%" xfId="69"/>
    <cellStyle name="Accent5 - 40%" xfId="70"/>
    <cellStyle name="Accent5 - 60%" xfId="71"/>
    <cellStyle name="Accent5_30 6 11 (3)" xfId="72"/>
    <cellStyle name="Accent6" xfId="73"/>
    <cellStyle name="Accent6 - 20%" xfId="74"/>
    <cellStyle name="Accent6 - 40%" xfId="75"/>
    <cellStyle name="Accent6 - 60%" xfId="76"/>
    <cellStyle name="Accent6_30 6 11 (3)" xfId="77"/>
    <cellStyle name="Bad" xfId="78"/>
    <cellStyle name="Calculation" xfId="79"/>
    <cellStyle name="Check Cell" xfId="80"/>
    <cellStyle name="Comma" xfId="13" builtinId="3"/>
    <cellStyle name="Comma 2" xfId="1"/>
    <cellStyle name="Comma 2 2" xfId="151"/>
    <cellStyle name="Comma 3" xfId="81"/>
    <cellStyle name="Comma 4" xfId="156"/>
    <cellStyle name="Comma 4 2" xfId="162"/>
    <cellStyle name="Comma 5" xfId="82"/>
    <cellStyle name="Currency [0] _1" xfId="2"/>
    <cellStyle name="Emphasis 1" xfId="83"/>
    <cellStyle name="Emphasis 2" xfId="84"/>
    <cellStyle name="Emphasis 3" xfId="85"/>
    <cellStyle name="Explanatory Text" xfId="86"/>
    <cellStyle name="Good" xfId="87"/>
    <cellStyle name="Heading 1" xfId="88"/>
    <cellStyle name="Heading 2" xfId="89"/>
    <cellStyle name="Heading 3" xfId="90"/>
    <cellStyle name="Heading 4" xfId="91"/>
    <cellStyle name="Hyperlink 2" xfId="3"/>
    <cellStyle name="Input" xfId="92"/>
    <cellStyle name="Linked Cell" xfId="93"/>
    <cellStyle name="Neutral" xfId="94"/>
    <cellStyle name="Normal" xfId="0" builtinId="0"/>
    <cellStyle name="Normal 10" xfId="149"/>
    <cellStyle name="Normal 11" xfId="4"/>
    <cellStyle name="Normal 11 2" xfId="152"/>
    <cellStyle name="Normal 12" xfId="165"/>
    <cellStyle name="Normal 15" xfId="167"/>
    <cellStyle name="Normal 2" xfId="5"/>
    <cellStyle name="Normal 2 2" xfId="96"/>
    <cellStyle name="Normal 2 2 2" xfId="97"/>
    <cellStyle name="Normal 2 2_גולמי" xfId="98"/>
    <cellStyle name="Normal 2 4" xfId="99"/>
    <cellStyle name="Normal 2_IPM באר טוביה" xfId="100"/>
    <cellStyle name="Normal 3" xfId="6"/>
    <cellStyle name="Normal 3 2" xfId="153"/>
    <cellStyle name="Normal 3_יתרת התחייבות להשקעה" xfId="101"/>
    <cellStyle name="Normal 4" xfId="12"/>
    <cellStyle name="Normal 5" xfId="15"/>
    <cellStyle name="Normal 5 2" xfId="158"/>
    <cellStyle name="Normal 6" xfId="17"/>
    <cellStyle name="Normal 6 2" xfId="160"/>
    <cellStyle name="Normal 7" xfId="16"/>
    <cellStyle name="Normal 7 2" xfId="159"/>
    <cellStyle name="Normal 8" xfId="150"/>
    <cellStyle name="Normal 8 2" xfId="155"/>
    <cellStyle name="Normal 9" xfId="163"/>
    <cellStyle name="Normal 9 2" xfId="164"/>
    <cellStyle name="Normal_2007-16618" xfId="7"/>
    <cellStyle name="Normal_אג&quot;ח קונצרני" xfId="166"/>
    <cellStyle name="Normal_יתרת התחייבות להשקעה" xfId="95"/>
    <cellStyle name="Note" xfId="102"/>
    <cellStyle name="Output" xfId="103"/>
    <cellStyle name="Percent" xfId="14" builtinId="5"/>
    <cellStyle name="Percent 2" xfId="8"/>
    <cellStyle name="Percent 2 2" xfId="154"/>
    <cellStyle name="Percent 3" xfId="104"/>
    <cellStyle name="Percent 4" xfId="157"/>
    <cellStyle name="Percent 4 2" xfId="161"/>
    <cellStyle name="SAPBEXaggData" xfId="105"/>
    <cellStyle name="SAPBEXaggDataEmph" xfId="106"/>
    <cellStyle name="SAPBEXaggItem" xfId="107"/>
    <cellStyle name="SAPBEXaggItemX" xfId="108"/>
    <cellStyle name="SAPBEXchaText" xfId="109"/>
    <cellStyle name="SAPBEXexcBad7" xfId="110"/>
    <cellStyle name="SAPBEXexcBad8" xfId="111"/>
    <cellStyle name="SAPBEXexcBad9" xfId="112"/>
    <cellStyle name="SAPBEXexcCritical4" xfId="113"/>
    <cellStyle name="SAPBEXexcCritical5" xfId="114"/>
    <cellStyle name="SAPBEXexcCritical6" xfId="115"/>
    <cellStyle name="SAPBEXexcGood1" xfId="116"/>
    <cellStyle name="SAPBEXexcGood2" xfId="117"/>
    <cellStyle name="SAPBEXexcGood3" xfId="118"/>
    <cellStyle name="SAPBEXfilterDrill" xfId="119"/>
    <cellStyle name="SAPBEXfilterItem" xfId="120"/>
    <cellStyle name="SAPBEXfilterText" xfId="121"/>
    <cellStyle name="SAPBEXformats" xfId="122"/>
    <cellStyle name="SAPBEXheaderItem" xfId="123"/>
    <cellStyle name="SAPBEXheaderText" xfId="124"/>
    <cellStyle name="SAPBEXHLevel0" xfId="125"/>
    <cellStyle name="SAPBEXHLevel0X" xfId="126"/>
    <cellStyle name="SAPBEXHLevel1" xfId="127"/>
    <cellStyle name="SAPBEXHLevel1X" xfId="128"/>
    <cellStyle name="SAPBEXHLevel2" xfId="129"/>
    <cellStyle name="SAPBEXHLevel2X" xfId="130"/>
    <cellStyle name="SAPBEXHLevel3" xfId="131"/>
    <cellStyle name="SAPBEXHLevel3X" xfId="132"/>
    <cellStyle name="SAPBEXinputData" xfId="133"/>
    <cellStyle name="SAPBEXresData" xfId="134"/>
    <cellStyle name="SAPBEXresDataEmph" xfId="135"/>
    <cellStyle name="SAPBEXresItem" xfId="136"/>
    <cellStyle name="SAPBEXresItemX" xfId="137"/>
    <cellStyle name="SAPBEXstdData" xfId="138"/>
    <cellStyle name="SAPBEXstdDataEmph" xfId="139"/>
    <cellStyle name="SAPBEXstdItem" xfId="140"/>
    <cellStyle name="SAPBEXstdItemX" xfId="141"/>
    <cellStyle name="SAPBEXtitle" xfId="142"/>
    <cellStyle name="SAPBEXundefined" xfId="143"/>
    <cellStyle name="Sheet Title" xfId="144"/>
    <cellStyle name="Text" xfId="9"/>
    <cellStyle name="Title" xfId="145"/>
    <cellStyle name="Total" xfId="10"/>
    <cellStyle name="Warning Text" xfId="146"/>
    <cellStyle name="היפר-קישור" xfId="11" builtinId="8"/>
    <cellStyle name="הערה 2" xfId="147"/>
    <cellStyle name="הערה 3" xfId="148"/>
  </cellStyles>
  <dxfs count="29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externalLink" Target="externalLinks/externalLink7.xml"/><Relationship Id="rId46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externalLink" Target="externalLinks/externalLink6.xml"/><Relationship Id="rId40" Type="http://schemas.openxmlformats.org/officeDocument/2006/relationships/styles" Target="styles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198120</xdr:colOff>
      <xdr:row>50</xdr:row>
      <xdr:rowOff>0</xdr:rowOff>
    </xdr:from>
    <xdr:to>
      <xdr:col>25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491;&#1497;&#1493;&#1493;&#1495;%20&#1499;&#1505;&#1508;&#1497;/&#1512;&#1513;&#1497;&#1502;&#1493;&#1514;%20&#1504;&#1499;&#1505;&#1497;&#1501;/2018/09-18/15-10-18/&#1511;&#1489;&#1510;&#1497;&#1501;%20&#1500;&#1491;&#1497;&#1493;&#1493;&#1495;%2009-18/512237744_p2102_03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491;&#1497;&#1493;&#1493;&#1495;%20&#1499;&#1505;&#1508;&#1497;/&#1512;&#1513;&#1497;&#1502;&#1493;&#1514;%20&#1504;&#1499;&#1505;&#1497;&#1501;/2018/06-18/&#1511;&#1489;&#1510;&#1497;&#1501;%20&#1500;&#1488;&#1497;&#1504;&#1496;&#1512;&#1504;&#1496;%2006-18/512237744_p2102_02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Ksafim/BACK%20OFFICE/BackOfficeNew/&#1514;&#1497;&#1511;&#1497;&#1493;&#1514;%20&#1488;&#1497;&#1513;&#1497;&#1493;&#1514;/&#1490;&#1489;&#1512;&#1497;&#1488;&#1500;/&#1502;&#1510;&#1490;&#1514;%20-%20&#1504;&#1491;&#1500;&#1503;%20&#1502;&#1513;&#1514;&#1514;&#1507;/2018/9.18/&#1504;&#1491;&#1500;&#1503;%20&#1502;&#1513;&#1514;&#1514;&#1507;%209.18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Sheet1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תרשים1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54345892.766643994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Sheet1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52794354.292669989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עלות מקורית "/>
      <sheetName val="מצגת נדל&quot;ן "/>
      <sheetName val="שינוי בשכ&quot;ד מול ממוצע "/>
      <sheetName val="שינוי בשמאות  "/>
      <sheetName val="פרטים - כללי"/>
      <sheetName val="נכס בודד"/>
      <sheetName val="שינוי בשכ&quot;ד מול רבעון מקביל"/>
      <sheetName val="שינוי בשמאות "/>
    </sheetNames>
    <sheetDataSet>
      <sheetData sheetId="0"/>
      <sheetData sheetId="1">
        <row r="4">
          <cell r="D4">
            <v>21202</v>
          </cell>
        </row>
        <row r="8">
          <cell r="M8">
            <v>5.0317925395005576E-2</v>
          </cell>
        </row>
        <row r="10">
          <cell r="M10">
            <v>4.2127756761691226E-2</v>
          </cell>
        </row>
        <row r="11">
          <cell r="M11">
            <v>5.5254427329499846E-2</v>
          </cell>
        </row>
        <row r="12">
          <cell r="M12">
            <v>5.8829829829829823E-2</v>
          </cell>
        </row>
        <row r="14">
          <cell r="M14">
            <v>5.9094547623275269E-2</v>
          </cell>
        </row>
        <row r="15">
          <cell r="M15">
            <v>5.8075955491049831E-2</v>
          </cell>
        </row>
        <row r="16">
          <cell r="M16">
            <v>3.7574826663131805E-2</v>
          </cell>
        </row>
        <row r="17">
          <cell r="M17">
            <v>2.9607592932320327E-2</v>
          </cell>
        </row>
        <row r="18">
          <cell r="M18">
            <v>1.9626127653517858E-2</v>
          </cell>
        </row>
        <row r="19">
          <cell r="M19">
            <v>6.3785791531486571E-2</v>
          </cell>
        </row>
        <row r="20">
          <cell r="M20">
            <v>1.5098970704671404E-3</v>
          </cell>
        </row>
        <row r="21">
          <cell r="M21">
            <v>3.4771863534308084E-2</v>
          </cell>
        </row>
        <row r="22">
          <cell r="M22">
            <v>3.372470062883208E-2</v>
          </cell>
        </row>
        <row r="24">
          <cell r="M24">
            <v>6.7899977822133514E-2</v>
          </cell>
        </row>
        <row r="26">
          <cell r="M26">
            <v>6.1343632253202711E-2</v>
          </cell>
        </row>
        <row r="27">
          <cell r="M27">
            <v>5.9006006006005994E-2</v>
          </cell>
        </row>
        <row r="28">
          <cell r="M28">
            <v>4.9934605091607763E-2</v>
          </cell>
        </row>
        <row r="29">
          <cell r="M29">
            <v>4.7246863274648762E-2</v>
          </cell>
        </row>
        <row r="30">
          <cell r="M30">
            <v>5.2929359823399559E-2</v>
          </cell>
        </row>
        <row r="31">
          <cell r="M31">
            <v>6.1860215053763441E-2</v>
          </cell>
        </row>
        <row r="32">
          <cell r="M32">
            <v>5.8161573785087649E-2</v>
          </cell>
        </row>
        <row r="33">
          <cell r="M33">
            <v>5.9868323017320139E-2</v>
          </cell>
        </row>
        <row r="34">
          <cell r="M34">
            <v>6.1873780646118461E-2</v>
          </cell>
        </row>
        <row r="35">
          <cell r="M35">
            <v>5.7281762213160621E-2</v>
          </cell>
        </row>
        <row r="37">
          <cell r="M37">
            <v>4.7557003422961944E-2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T66"/>
  <sheetViews>
    <sheetView rightToLeft="1" tabSelected="1" workbookViewId="0">
      <selection activeCell="F4" sqref="F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0" width="6.7109375" style="9" customWidth="1"/>
    <col min="21" max="23" width="7.7109375" style="9" customWidth="1"/>
    <col min="24" max="24" width="7.140625" style="9" customWidth="1"/>
    <col min="25" max="25" width="6" style="9" customWidth="1"/>
    <col min="26" max="26" width="8.140625" style="9" customWidth="1"/>
    <col min="27" max="27" width="6.28515625" style="9" customWidth="1"/>
    <col min="28" max="28" width="8" style="9" customWidth="1"/>
    <col min="29" max="29" width="8.7109375" style="9" customWidth="1"/>
    <col min="30" max="30" width="10" style="9" customWidth="1"/>
    <col min="31" max="31" width="9.5703125" style="9" customWidth="1"/>
    <col min="32" max="32" width="6.140625" style="9" customWidth="1"/>
    <col min="33" max="34" width="5.7109375" style="9" customWidth="1"/>
    <col min="35" max="35" width="6.85546875" style="9" customWidth="1"/>
    <col min="36" max="36" width="6.42578125" style="9" customWidth="1"/>
    <col min="37" max="37" width="6.7109375" style="9" customWidth="1"/>
    <col min="38" max="38" width="7.28515625" style="9" customWidth="1"/>
    <col min="39" max="50" width="5.7109375" style="9" customWidth="1"/>
    <col min="51" max="16384" width="9.140625" style="9"/>
  </cols>
  <sheetData>
    <row r="1" spans="1:20">
      <c r="B1" s="57" t="s">
        <v>192</v>
      </c>
      <c r="C1" s="78" t="s" vm="1">
        <v>274</v>
      </c>
    </row>
    <row r="2" spans="1:20">
      <c r="B2" s="57" t="s">
        <v>191</v>
      </c>
      <c r="C2" s="78" t="s">
        <v>275</v>
      </c>
    </row>
    <row r="3" spans="1:20">
      <c r="B3" s="57" t="s">
        <v>193</v>
      </c>
      <c r="C3" s="78" t="s">
        <v>276</v>
      </c>
    </row>
    <row r="4" spans="1:20">
      <c r="B4" s="57" t="s">
        <v>194</v>
      </c>
      <c r="C4" s="78">
        <v>2102</v>
      </c>
    </row>
    <row r="6" spans="1:20" ht="26.25" customHeight="1">
      <c r="B6" s="178" t="s">
        <v>208</v>
      </c>
      <c r="C6" s="179"/>
      <c r="D6" s="180"/>
    </row>
    <row r="7" spans="1:20" s="10" customFormat="1">
      <c r="B7" s="23"/>
      <c r="C7" s="24" t="s">
        <v>125</v>
      </c>
      <c r="D7" s="25" t="s">
        <v>123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s="10" customFormat="1">
      <c r="B8" s="23"/>
      <c r="C8" s="26" t="s">
        <v>260</v>
      </c>
      <c r="D8" s="27" t="s">
        <v>20</v>
      </c>
    </row>
    <row r="9" spans="1:20" s="11" customFormat="1" ht="18" customHeight="1">
      <c r="B9" s="37"/>
      <c r="C9" s="20" t="s">
        <v>1</v>
      </c>
      <c r="D9" s="28" t="s">
        <v>2</v>
      </c>
    </row>
    <row r="10" spans="1:20" s="11" customFormat="1" ht="18" customHeight="1">
      <c r="B10" s="67" t="s">
        <v>207</v>
      </c>
      <c r="C10" s="115">
        <f>C11+C12+C23+C33+C34+C35+C37</f>
        <v>54069222.056833997</v>
      </c>
      <c r="D10" s="116">
        <f>C10/$C$42</f>
        <v>0.99490912161639156</v>
      </c>
    </row>
    <row r="11" spans="1:20">
      <c r="A11" s="45" t="s">
        <v>156</v>
      </c>
      <c r="B11" s="29" t="s">
        <v>209</v>
      </c>
      <c r="C11" s="115">
        <f>מזומנים!J10</f>
        <v>2761329.0710200006</v>
      </c>
      <c r="D11" s="116">
        <f t="shared" ref="D11:D42" si="0">C11/$C$42</f>
        <v>5.0810264620685032E-2</v>
      </c>
    </row>
    <row r="12" spans="1:20">
      <c r="B12" s="29" t="s">
        <v>210</v>
      </c>
      <c r="C12" s="115">
        <f>C13+C15+C16+C17+C18+C19+C20+C21+C22</f>
        <v>25419783.172573991</v>
      </c>
      <c r="D12" s="116">
        <f t="shared" si="0"/>
        <v>0.46774066993827185</v>
      </c>
    </row>
    <row r="13" spans="1:20">
      <c r="A13" s="55" t="s">
        <v>156</v>
      </c>
      <c r="B13" s="30" t="s">
        <v>79</v>
      </c>
      <c r="C13" s="115">
        <f>'תעודות התחייבות ממשלתיות'!O11</f>
        <v>2131606.8719639927</v>
      </c>
      <c r="D13" s="116">
        <f t="shared" si="0"/>
        <v>3.9222963452071907E-2</v>
      </c>
    </row>
    <row r="14" spans="1:20">
      <c r="A14" s="55" t="s">
        <v>156</v>
      </c>
      <c r="B14" s="30" t="s">
        <v>80</v>
      </c>
      <c r="C14" s="115" t="s" vm="2">
        <v>2668</v>
      </c>
      <c r="D14" s="116"/>
    </row>
    <row r="15" spans="1:20">
      <c r="A15" s="55" t="s">
        <v>156</v>
      </c>
      <c r="B15" s="30" t="s">
        <v>81</v>
      </c>
      <c r="C15" s="135">
        <f>'אג"ח קונצרני'!R11</f>
        <v>6419177.0800699992</v>
      </c>
      <c r="D15" s="116">
        <f t="shared" si="0"/>
        <v>0.1181170652597785</v>
      </c>
    </row>
    <row r="16" spans="1:20">
      <c r="A16" s="55" t="s">
        <v>156</v>
      </c>
      <c r="B16" s="30" t="s">
        <v>82</v>
      </c>
      <c r="C16" s="115">
        <f>מניות!L11</f>
        <v>7340219.57302</v>
      </c>
      <c r="D16" s="116">
        <f t="shared" si="0"/>
        <v>0.13506485076090974</v>
      </c>
    </row>
    <row r="17" spans="1:4">
      <c r="A17" s="55" t="s">
        <v>156</v>
      </c>
      <c r="B17" s="30" t="s">
        <v>83</v>
      </c>
      <c r="C17" s="115">
        <f>'תעודות סל'!K11</f>
        <v>5245121.8489599992</v>
      </c>
      <c r="D17" s="116">
        <f t="shared" si="0"/>
        <v>9.6513679557558241E-2</v>
      </c>
    </row>
    <row r="18" spans="1:4">
      <c r="A18" s="55" t="s">
        <v>156</v>
      </c>
      <c r="B18" s="30" t="s">
        <v>84</v>
      </c>
      <c r="C18" s="115">
        <f>'קרנות נאמנות'!L11</f>
        <v>4146545.8817199999</v>
      </c>
      <c r="D18" s="116">
        <f t="shared" si="0"/>
        <v>7.6299161777983862E-2</v>
      </c>
    </row>
    <row r="19" spans="1:4">
      <c r="A19" s="55" t="s">
        <v>156</v>
      </c>
      <c r="B19" s="30" t="s">
        <v>85</v>
      </c>
      <c r="C19" s="115">
        <f>'כתבי אופציה'!I11</f>
        <v>427.63907999999992</v>
      </c>
      <c r="D19" s="116">
        <f t="shared" si="0"/>
        <v>7.8688393371819577E-6</v>
      </c>
    </row>
    <row r="20" spans="1:4">
      <c r="A20" s="55" t="s">
        <v>156</v>
      </c>
      <c r="B20" s="30" t="s">
        <v>86</v>
      </c>
      <c r="C20" s="115">
        <f>אופציות!I11</f>
        <v>14322.341119999997</v>
      </c>
      <c r="D20" s="116">
        <f t="shared" si="0"/>
        <v>2.6354046315316809E-4</v>
      </c>
    </row>
    <row r="21" spans="1:4">
      <c r="A21" s="55" t="s">
        <v>156</v>
      </c>
      <c r="B21" s="30" t="s">
        <v>87</v>
      </c>
      <c r="C21" s="135">
        <f>'חוזים עתידיים'!I11</f>
        <v>75143.781269999992</v>
      </c>
      <c r="D21" s="142">
        <f t="shared" si="0"/>
        <v>1.3826948229380084E-3</v>
      </c>
    </row>
    <row r="22" spans="1:4">
      <c r="A22" s="55" t="s">
        <v>156</v>
      </c>
      <c r="B22" s="30" t="s">
        <v>88</v>
      </c>
      <c r="C22" s="135">
        <f>'מוצרים מובנים'!N11</f>
        <v>47218.155369999993</v>
      </c>
      <c r="D22" s="142">
        <f t="shared" si="0"/>
        <v>8.6884500454127223E-4</v>
      </c>
    </row>
    <row r="23" spans="1:4">
      <c r="B23" s="29" t="s">
        <v>211</v>
      </c>
      <c r="C23" s="135">
        <f>C24+C26+C27+C28+C29+C31+C32</f>
        <v>18614458.7599</v>
      </c>
      <c r="D23" s="142">
        <f t="shared" si="0"/>
        <v>0.34251824068617026</v>
      </c>
    </row>
    <row r="24" spans="1:4">
      <c r="A24" s="55" t="s">
        <v>156</v>
      </c>
      <c r="B24" s="30" t="s">
        <v>89</v>
      </c>
      <c r="C24" s="135">
        <f>'לא סחיר- תעודות התחייבות ממשלתי'!M11</f>
        <v>15209828.59797</v>
      </c>
      <c r="D24" s="142">
        <f t="shared" si="0"/>
        <v>0.2798708143874537</v>
      </c>
    </row>
    <row r="25" spans="1:4">
      <c r="A25" s="55" t="s">
        <v>156</v>
      </c>
      <c r="B25" s="30" t="s">
        <v>90</v>
      </c>
      <c r="C25" s="135" t="s" vm="3">
        <v>2668</v>
      </c>
      <c r="D25" s="142"/>
    </row>
    <row r="26" spans="1:4">
      <c r="A26" s="55" t="s">
        <v>156</v>
      </c>
      <c r="B26" s="30" t="s">
        <v>81</v>
      </c>
      <c r="C26" s="135">
        <f>'לא סחיר - אג"ח קונצרני'!P11</f>
        <v>941161.86396999983</v>
      </c>
      <c r="D26" s="142">
        <f t="shared" si="0"/>
        <v>1.7317995113689401E-2</v>
      </c>
    </row>
    <row r="27" spans="1:4">
      <c r="A27" s="55" t="s">
        <v>156</v>
      </c>
      <c r="B27" s="30" t="s">
        <v>91</v>
      </c>
      <c r="C27" s="135">
        <f>'לא סחיר - מניות'!J11</f>
        <v>686749.36948999972</v>
      </c>
      <c r="D27" s="142">
        <f t="shared" si="0"/>
        <v>1.2636638478943078E-2</v>
      </c>
    </row>
    <row r="28" spans="1:4">
      <c r="A28" s="55" t="s">
        <v>156</v>
      </c>
      <c r="B28" s="30" t="s">
        <v>92</v>
      </c>
      <c r="C28" s="135">
        <f>'לא סחיר - קרנות השקעה'!H11</f>
        <v>1810408.8010699993</v>
      </c>
      <c r="D28" s="142">
        <f t="shared" si="0"/>
        <v>3.3312708441520449E-2</v>
      </c>
    </row>
    <row r="29" spans="1:4">
      <c r="A29" s="55" t="s">
        <v>156</v>
      </c>
      <c r="B29" s="30" t="s">
        <v>93</v>
      </c>
      <c r="C29" s="135">
        <f>'לא סחיר - כתבי אופציה'!I11</f>
        <v>358.43430000000001</v>
      </c>
      <c r="D29" s="142">
        <f t="shared" si="0"/>
        <v>6.5954260299018494E-6</v>
      </c>
    </row>
    <row r="30" spans="1:4">
      <c r="A30" s="55" t="s">
        <v>156</v>
      </c>
      <c r="B30" s="30" t="s">
        <v>234</v>
      </c>
      <c r="C30" s="135" t="s" vm="4">
        <v>2668</v>
      </c>
      <c r="D30" s="142"/>
    </row>
    <row r="31" spans="1:4">
      <c r="A31" s="55" t="s">
        <v>156</v>
      </c>
      <c r="B31" s="30" t="s">
        <v>119</v>
      </c>
      <c r="C31" s="135">
        <f>'לא סחיר - חוזים עתידיים'!I11</f>
        <v>-34048.644509999976</v>
      </c>
      <c r="D31" s="142">
        <f t="shared" si="0"/>
        <v>-6.2651737371152412E-4</v>
      </c>
    </row>
    <row r="32" spans="1:4">
      <c r="A32" s="55" t="s">
        <v>156</v>
      </c>
      <c r="B32" s="30" t="s">
        <v>94</v>
      </c>
      <c r="C32" s="135">
        <f>'לא סחיר - מוצרים מובנים'!N11</f>
        <v>0.33761000000000002</v>
      </c>
      <c r="D32" s="142">
        <f t="shared" si="0"/>
        <v>6.2122452621168328E-9</v>
      </c>
    </row>
    <row r="33" spans="1:4">
      <c r="A33" s="55" t="s">
        <v>156</v>
      </c>
      <c r="B33" s="29" t="s">
        <v>212</v>
      </c>
      <c r="C33" s="135">
        <f>הלוואות!O10</f>
        <v>4070278.66114</v>
      </c>
      <c r="D33" s="142">
        <f t="shared" si="0"/>
        <v>7.4895794935464624E-2</v>
      </c>
    </row>
    <row r="34" spans="1:4">
      <c r="A34" s="55" t="s">
        <v>156</v>
      </c>
      <c r="B34" s="29" t="s">
        <v>213</v>
      </c>
      <c r="C34" s="135">
        <f>'פקדונות מעל 3 חודשים'!M10</f>
        <v>1731874.2019099996</v>
      </c>
      <c r="D34" s="142">
        <f t="shared" si="0"/>
        <v>3.1867620347139497E-2</v>
      </c>
    </row>
    <row r="35" spans="1:4">
      <c r="A35" s="55" t="s">
        <v>156</v>
      </c>
      <c r="B35" s="29" t="s">
        <v>214</v>
      </c>
      <c r="C35" s="135">
        <f>'זכויות מקרקעין'!G10</f>
        <v>1234859.8048099997</v>
      </c>
      <c r="D35" s="142">
        <f t="shared" si="0"/>
        <v>2.2722229708271192E-2</v>
      </c>
    </row>
    <row r="36" spans="1:4">
      <c r="A36" s="55" t="s">
        <v>156</v>
      </c>
      <c r="B36" s="56" t="s">
        <v>215</v>
      </c>
      <c r="C36" s="135" t="s" vm="5">
        <v>2668</v>
      </c>
      <c r="D36" s="142"/>
    </row>
    <row r="37" spans="1:4">
      <c r="A37" s="55" t="s">
        <v>156</v>
      </c>
      <c r="B37" s="29" t="s">
        <v>216</v>
      </c>
      <c r="C37" s="135">
        <f>'השקעות אחרות '!I10</f>
        <v>236638.38547999997</v>
      </c>
      <c r="D37" s="142">
        <f t="shared" si="0"/>
        <v>4.3543013803889292E-3</v>
      </c>
    </row>
    <row r="38" spans="1:4">
      <c r="A38" s="55"/>
      <c r="B38" s="68" t="s">
        <v>218</v>
      </c>
      <c r="C38" s="135">
        <f>C40+C41</f>
        <v>276668.31854999991</v>
      </c>
      <c r="D38" s="142">
        <f t="shared" si="0"/>
        <v>5.0908783836085053E-3</v>
      </c>
    </row>
    <row r="39" spans="1:4">
      <c r="A39" s="55" t="s">
        <v>156</v>
      </c>
      <c r="B39" s="69" t="s">
        <v>219</v>
      </c>
      <c r="C39" s="135" t="s" vm="6">
        <v>2668</v>
      </c>
      <c r="D39" s="142"/>
    </row>
    <row r="40" spans="1:4">
      <c r="A40" s="55" t="s">
        <v>156</v>
      </c>
      <c r="B40" s="69" t="s">
        <v>258</v>
      </c>
      <c r="C40" s="135">
        <f>'עלות מתואמת אג"ח קונצרני ל.סחיר'!M10</f>
        <v>260962.7795899999</v>
      </c>
      <c r="D40" s="142">
        <f t="shared" si="0"/>
        <v>4.8018861736821069E-3</v>
      </c>
    </row>
    <row r="41" spans="1:4">
      <c r="A41" s="55" t="s">
        <v>156</v>
      </c>
      <c r="B41" s="69" t="s">
        <v>220</v>
      </c>
      <c r="C41" s="135">
        <f>'עלות מתואמת מסגרות אשראי ללווים'!M10</f>
        <v>15705.538959999998</v>
      </c>
      <c r="D41" s="142">
        <f t="shared" si="0"/>
        <v>2.8899220992639827E-4</v>
      </c>
    </row>
    <row r="42" spans="1:4">
      <c r="B42" s="69" t="s">
        <v>95</v>
      </c>
      <c r="C42" s="135">
        <f>C10+C38</f>
        <v>54345890.375383995</v>
      </c>
      <c r="D42" s="142">
        <f t="shared" si="0"/>
        <v>1</v>
      </c>
    </row>
    <row r="43" spans="1:4">
      <c r="A43" s="55" t="s">
        <v>156</v>
      </c>
      <c r="B43" s="69" t="s">
        <v>217</v>
      </c>
      <c r="C43" s="135">
        <f>'יתרת התחייבות להשקעה'!C10</f>
        <v>3222291.0057795621</v>
      </c>
      <c r="D43" s="142"/>
    </row>
    <row r="44" spans="1:4">
      <c r="B44" s="6" t="s">
        <v>124</v>
      </c>
      <c r="C44" s="143"/>
      <c r="D44" s="143"/>
    </row>
    <row r="45" spans="1:4">
      <c r="C45" s="75" t="s">
        <v>199</v>
      </c>
      <c r="D45" s="36" t="s">
        <v>118</v>
      </c>
    </row>
    <row r="46" spans="1:4">
      <c r="C46" s="76" t="s">
        <v>1</v>
      </c>
      <c r="D46" s="25" t="s">
        <v>2</v>
      </c>
    </row>
    <row r="47" spans="1:4">
      <c r="C47" s="117" t="s">
        <v>180</v>
      </c>
      <c r="D47" s="118" vm="7">
        <v>2.6166</v>
      </c>
    </row>
    <row r="48" spans="1:4">
      <c r="C48" s="117" t="s">
        <v>189</v>
      </c>
      <c r="D48" s="118">
        <v>0.89746127579551627</v>
      </c>
    </row>
    <row r="49" spans="2:4">
      <c r="C49" s="117" t="s">
        <v>185</v>
      </c>
      <c r="D49" s="118" vm="8">
        <v>2.7869000000000002</v>
      </c>
    </row>
    <row r="50" spans="2:4">
      <c r="B50" s="12"/>
      <c r="C50" s="117" t="s">
        <v>1427</v>
      </c>
      <c r="D50" s="118" vm="9">
        <v>3.7168999999999999</v>
      </c>
    </row>
    <row r="51" spans="2:4">
      <c r="C51" s="117" t="s">
        <v>178</v>
      </c>
      <c r="D51" s="118" vm="10">
        <v>4.2156000000000002</v>
      </c>
    </row>
    <row r="52" spans="2:4">
      <c r="C52" s="117" t="s">
        <v>179</v>
      </c>
      <c r="D52" s="118" vm="11">
        <v>4.7385000000000002</v>
      </c>
    </row>
    <row r="53" spans="2:4">
      <c r="C53" s="117" t="s">
        <v>181</v>
      </c>
      <c r="D53" s="118">
        <v>0.46333673990802243</v>
      </c>
    </row>
    <row r="54" spans="2:4">
      <c r="C54" s="117" t="s">
        <v>186</v>
      </c>
      <c r="D54" s="118" vm="12">
        <v>3.1962000000000002</v>
      </c>
    </row>
    <row r="55" spans="2:4">
      <c r="C55" s="117" t="s">
        <v>187</v>
      </c>
      <c r="D55" s="118">
        <v>0.19397900298964052</v>
      </c>
    </row>
    <row r="56" spans="2:4">
      <c r="C56" s="117" t="s">
        <v>184</v>
      </c>
      <c r="D56" s="118" vm="13">
        <v>0.56530000000000002</v>
      </c>
    </row>
    <row r="57" spans="2:4">
      <c r="C57" s="117" t="s">
        <v>2669</v>
      </c>
      <c r="D57" s="118">
        <v>2.4036128999999997</v>
      </c>
    </row>
    <row r="58" spans="2:4">
      <c r="C58" s="117" t="s">
        <v>183</v>
      </c>
      <c r="D58" s="118" vm="14">
        <v>0.40939999999999999</v>
      </c>
    </row>
    <row r="59" spans="2:4">
      <c r="C59" s="117" t="s">
        <v>176</v>
      </c>
      <c r="D59" s="118" vm="15">
        <v>3.6269999999999998</v>
      </c>
    </row>
    <row r="60" spans="2:4">
      <c r="C60" s="117" t="s">
        <v>190</v>
      </c>
      <c r="D60" s="118" vm="16">
        <v>0.25629999999999997</v>
      </c>
    </row>
    <row r="61" spans="2:4">
      <c r="C61" s="117" t="s">
        <v>2670</v>
      </c>
      <c r="D61" s="118" vm="17">
        <v>0.4446</v>
      </c>
    </row>
    <row r="62" spans="2:4">
      <c r="C62" s="117" t="s">
        <v>2671</v>
      </c>
      <c r="D62" s="118">
        <v>5.5312821685920159E-2</v>
      </c>
    </row>
    <row r="63" spans="2:4">
      <c r="C63" s="117" t="s">
        <v>177</v>
      </c>
      <c r="D63" s="11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6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L14" sqref="L14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9" width="7.28515625" style="1" bestFit="1" customWidth="1"/>
    <col min="10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192</v>
      </c>
      <c r="C1" s="78" t="s" vm="1">
        <v>274</v>
      </c>
    </row>
    <row r="2" spans="2:60">
      <c r="B2" s="57" t="s">
        <v>191</v>
      </c>
      <c r="C2" s="78" t="s">
        <v>275</v>
      </c>
    </row>
    <row r="3" spans="2:60">
      <c r="B3" s="57" t="s">
        <v>193</v>
      </c>
      <c r="C3" s="78" t="s">
        <v>276</v>
      </c>
    </row>
    <row r="4" spans="2:60">
      <c r="B4" s="57" t="s">
        <v>194</v>
      </c>
      <c r="C4" s="78">
        <v>2102</v>
      </c>
    </row>
    <row r="6" spans="2:60" ht="26.25" customHeight="1">
      <c r="B6" s="192" t="s">
        <v>222</v>
      </c>
      <c r="C6" s="193"/>
      <c r="D6" s="193"/>
      <c r="E6" s="193"/>
      <c r="F6" s="193"/>
      <c r="G6" s="193"/>
      <c r="H6" s="193"/>
      <c r="I6" s="193"/>
      <c r="J6" s="193"/>
      <c r="K6" s="193"/>
      <c r="L6" s="194"/>
    </row>
    <row r="7" spans="2:60" ht="26.25" customHeight="1">
      <c r="B7" s="192" t="s">
        <v>107</v>
      </c>
      <c r="C7" s="193"/>
      <c r="D7" s="193"/>
      <c r="E7" s="193"/>
      <c r="F7" s="193"/>
      <c r="G7" s="193"/>
      <c r="H7" s="193"/>
      <c r="I7" s="193"/>
      <c r="J7" s="193"/>
      <c r="K7" s="193"/>
      <c r="L7" s="194"/>
      <c r="BH7" s="3"/>
    </row>
    <row r="8" spans="2:60" s="3" customFormat="1" ht="78.75">
      <c r="B8" s="23" t="s">
        <v>131</v>
      </c>
      <c r="C8" s="31" t="s">
        <v>49</v>
      </c>
      <c r="D8" s="31" t="s">
        <v>134</v>
      </c>
      <c r="E8" s="31" t="s">
        <v>73</v>
      </c>
      <c r="F8" s="31" t="s">
        <v>116</v>
      </c>
      <c r="G8" s="31" t="s">
        <v>257</v>
      </c>
      <c r="H8" s="31" t="s">
        <v>256</v>
      </c>
      <c r="I8" s="31" t="s">
        <v>70</v>
      </c>
      <c r="J8" s="31" t="s">
        <v>65</v>
      </c>
      <c r="K8" s="31" t="s">
        <v>195</v>
      </c>
      <c r="L8" s="31" t="s">
        <v>197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264</v>
      </c>
      <c r="H9" s="17"/>
      <c r="I9" s="17" t="s">
        <v>260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9" t="s">
        <v>52</v>
      </c>
      <c r="C11" s="125"/>
      <c r="D11" s="125"/>
      <c r="E11" s="125"/>
      <c r="F11" s="125"/>
      <c r="G11" s="126"/>
      <c r="H11" s="128"/>
      <c r="I11" s="126">
        <v>427.63907999999992</v>
      </c>
      <c r="J11" s="125"/>
      <c r="K11" s="127">
        <f>I11/$I$11</f>
        <v>1</v>
      </c>
      <c r="L11" s="127">
        <f>I11/'סכום נכסי הקרן'!$C$42</f>
        <v>7.8688393371819577E-6</v>
      </c>
      <c r="BC11" s="100"/>
      <c r="BD11" s="3"/>
      <c r="BE11" s="100"/>
      <c r="BG11" s="100"/>
    </row>
    <row r="12" spans="2:60" s="4" customFormat="1" ht="18" customHeight="1">
      <c r="B12" s="130" t="s">
        <v>26</v>
      </c>
      <c r="C12" s="125"/>
      <c r="D12" s="125"/>
      <c r="E12" s="125"/>
      <c r="F12" s="125"/>
      <c r="G12" s="126"/>
      <c r="H12" s="128"/>
      <c r="I12" s="126">
        <v>427.63907999999992</v>
      </c>
      <c r="J12" s="125"/>
      <c r="K12" s="127">
        <f t="shared" ref="K12:K15" si="0">I12/$I$11</f>
        <v>1</v>
      </c>
      <c r="L12" s="127">
        <f>I12/'סכום נכסי הקרן'!$C$42</f>
        <v>7.8688393371819577E-6</v>
      </c>
      <c r="BC12" s="100"/>
      <c r="BD12" s="3"/>
      <c r="BE12" s="100"/>
      <c r="BG12" s="100"/>
    </row>
    <row r="13" spans="2:60">
      <c r="B13" s="102" t="s">
        <v>1818</v>
      </c>
      <c r="C13" s="82"/>
      <c r="D13" s="82"/>
      <c r="E13" s="82"/>
      <c r="F13" s="82"/>
      <c r="G13" s="91"/>
      <c r="H13" s="93"/>
      <c r="I13" s="91">
        <v>427.63907999999992</v>
      </c>
      <c r="J13" s="82"/>
      <c r="K13" s="92">
        <f t="shared" si="0"/>
        <v>1</v>
      </c>
      <c r="L13" s="92">
        <f>I13/'סכום נכסי הקרן'!$C$42</f>
        <v>7.8688393371819577E-6</v>
      </c>
      <c r="BD13" s="3"/>
    </row>
    <row r="14" spans="2:60" ht="20.25">
      <c r="B14" s="87" t="s">
        <v>1819</v>
      </c>
      <c r="C14" s="84" t="s">
        <v>1820</v>
      </c>
      <c r="D14" s="97" t="s">
        <v>135</v>
      </c>
      <c r="E14" s="97" t="s">
        <v>1114</v>
      </c>
      <c r="F14" s="97" t="s">
        <v>177</v>
      </c>
      <c r="G14" s="94">
        <v>227601.99999999997</v>
      </c>
      <c r="H14" s="96">
        <v>127</v>
      </c>
      <c r="I14" s="94">
        <v>289.05453999999992</v>
      </c>
      <c r="J14" s="95">
        <v>3.5352069972874198E-2</v>
      </c>
      <c r="K14" s="95">
        <f t="shared" si="0"/>
        <v>0.67593106785282575</v>
      </c>
      <c r="L14" s="95">
        <f>I14/'סכום נכסי הקרן'!$C$42</f>
        <v>5.318792975943722E-6</v>
      </c>
      <c r="BD14" s="4"/>
    </row>
    <row r="15" spans="2:60">
      <c r="B15" s="87" t="s">
        <v>1821</v>
      </c>
      <c r="C15" s="84" t="s">
        <v>1822</v>
      </c>
      <c r="D15" s="97" t="s">
        <v>135</v>
      </c>
      <c r="E15" s="97" t="s">
        <v>203</v>
      </c>
      <c r="F15" s="97" t="s">
        <v>177</v>
      </c>
      <c r="G15" s="94">
        <v>84916.999999999985</v>
      </c>
      <c r="H15" s="96">
        <v>163.19999999999999</v>
      </c>
      <c r="I15" s="94">
        <v>138.58453999999998</v>
      </c>
      <c r="J15" s="95">
        <v>7.0795965854663037E-2</v>
      </c>
      <c r="K15" s="95">
        <f t="shared" si="0"/>
        <v>0.32406893214717419</v>
      </c>
      <c r="L15" s="95">
        <f>I15/'סכום נכסי הקרן'!$C$42</f>
        <v>2.5500463612382349E-6</v>
      </c>
    </row>
    <row r="16" spans="2:60">
      <c r="B16" s="83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99" t="s">
        <v>273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99" t="s">
        <v>127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99" t="s">
        <v>255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99" t="s">
        <v>263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K23" sqref="K23"/>
    </sheetView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" style="1" bestFit="1" customWidth="1"/>
    <col min="7" max="7" width="10.140625" style="1" bestFit="1" customWidth="1"/>
    <col min="8" max="8" width="8.42578125" style="1" bestFit="1" customWidth="1"/>
    <col min="9" max="9" width="10.140625" style="1" bestFit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192</v>
      </c>
      <c r="C1" s="78" t="s" vm="1">
        <v>274</v>
      </c>
    </row>
    <row r="2" spans="2:61">
      <c r="B2" s="57" t="s">
        <v>191</v>
      </c>
      <c r="C2" s="78" t="s">
        <v>275</v>
      </c>
    </row>
    <row r="3" spans="2:61">
      <c r="B3" s="57" t="s">
        <v>193</v>
      </c>
      <c r="C3" s="78" t="s">
        <v>276</v>
      </c>
    </row>
    <row r="4" spans="2:61">
      <c r="B4" s="57" t="s">
        <v>194</v>
      </c>
      <c r="C4" s="78">
        <v>2102</v>
      </c>
    </row>
    <row r="6" spans="2:61" ht="26.25" customHeight="1">
      <c r="B6" s="192" t="s">
        <v>222</v>
      </c>
      <c r="C6" s="193"/>
      <c r="D6" s="193"/>
      <c r="E6" s="193"/>
      <c r="F6" s="193"/>
      <c r="G6" s="193"/>
      <c r="H6" s="193"/>
      <c r="I6" s="193"/>
      <c r="J6" s="193"/>
      <c r="K6" s="193"/>
      <c r="L6" s="194"/>
    </row>
    <row r="7" spans="2:61" ht="26.25" customHeight="1">
      <c r="B7" s="192" t="s">
        <v>108</v>
      </c>
      <c r="C7" s="193"/>
      <c r="D7" s="193"/>
      <c r="E7" s="193"/>
      <c r="F7" s="193"/>
      <c r="G7" s="193"/>
      <c r="H7" s="193"/>
      <c r="I7" s="193"/>
      <c r="J7" s="193"/>
      <c r="K7" s="193"/>
      <c r="L7" s="194"/>
      <c r="BI7" s="3"/>
    </row>
    <row r="8" spans="2:61" s="3" customFormat="1" ht="78.75">
      <c r="B8" s="23" t="s">
        <v>131</v>
      </c>
      <c r="C8" s="31" t="s">
        <v>49</v>
      </c>
      <c r="D8" s="31" t="s">
        <v>134</v>
      </c>
      <c r="E8" s="31" t="s">
        <v>73</v>
      </c>
      <c r="F8" s="31" t="s">
        <v>116</v>
      </c>
      <c r="G8" s="31" t="s">
        <v>257</v>
      </c>
      <c r="H8" s="31" t="s">
        <v>256</v>
      </c>
      <c r="I8" s="31" t="s">
        <v>70</v>
      </c>
      <c r="J8" s="31" t="s">
        <v>65</v>
      </c>
      <c r="K8" s="31" t="s">
        <v>195</v>
      </c>
      <c r="L8" s="32" t="s">
        <v>197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264</v>
      </c>
      <c r="H9" s="17"/>
      <c r="I9" s="17" t="s">
        <v>260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6" t="s">
        <v>54</v>
      </c>
      <c r="C11" s="82"/>
      <c r="D11" s="82"/>
      <c r="E11" s="82"/>
      <c r="F11" s="82"/>
      <c r="G11" s="91"/>
      <c r="H11" s="93"/>
      <c r="I11" s="91">
        <v>14322.341119999997</v>
      </c>
      <c r="J11" s="82"/>
      <c r="K11" s="92">
        <f>I11/$I$11</f>
        <v>1</v>
      </c>
      <c r="L11" s="92">
        <f>I11/'סכום נכסי הקרן'!$C$42</f>
        <v>2.6354046315316809E-4</v>
      </c>
      <c r="BD11" s="1"/>
      <c r="BE11" s="3"/>
      <c r="BF11" s="1"/>
      <c r="BH11" s="1"/>
    </row>
    <row r="12" spans="2:61" s="100" customFormat="1">
      <c r="B12" s="130" t="s">
        <v>249</v>
      </c>
      <c r="C12" s="125"/>
      <c r="D12" s="125"/>
      <c r="E12" s="125"/>
      <c r="F12" s="125"/>
      <c r="G12" s="126"/>
      <c r="H12" s="128"/>
      <c r="I12" s="126">
        <v>14322.341119999997</v>
      </c>
      <c r="J12" s="125"/>
      <c r="K12" s="127">
        <f t="shared" ref="K12:K16" si="0">I12/$I$11</f>
        <v>1</v>
      </c>
      <c r="L12" s="127">
        <f>I12/'סכום נכסי הקרן'!$C$42</f>
        <v>2.6354046315316809E-4</v>
      </c>
      <c r="BE12" s="3"/>
    </row>
    <row r="13" spans="2:61" ht="20.25">
      <c r="B13" s="102" t="s">
        <v>242</v>
      </c>
      <c r="C13" s="82"/>
      <c r="D13" s="82"/>
      <c r="E13" s="82"/>
      <c r="F13" s="82"/>
      <c r="G13" s="91"/>
      <c r="H13" s="93"/>
      <c r="I13" s="91">
        <v>14322.341119999997</v>
      </c>
      <c r="J13" s="82"/>
      <c r="K13" s="92">
        <f t="shared" si="0"/>
        <v>1</v>
      </c>
      <c r="L13" s="92">
        <f>I13/'סכום נכסי הקרן'!$C$42</f>
        <v>2.6354046315316809E-4</v>
      </c>
      <c r="BE13" s="4"/>
    </row>
    <row r="14" spans="2:61">
      <c r="B14" s="87" t="s">
        <v>1823</v>
      </c>
      <c r="C14" s="84" t="s">
        <v>1824</v>
      </c>
      <c r="D14" s="97" t="s">
        <v>28</v>
      </c>
      <c r="E14" s="97" t="s">
        <v>1825</v>
      </c>
      <c r="F14" s="97" t="s">
        <v>176</v>
      </c>
      <c r="G14" s="94">
        <v>-1566.9999999999998</v>
      </c>
      <c r="H14" s="96">
        <v>944</v>
      </c>
      <c r="I14" s="94">
        <v>-5365.2324999999992</v>
      </c>
      <c r="J14" s="84"/>
      <c r="K14" s="95">
        <f t="shared" si="0"/>
        <v>-0.37460583120087004</v>
      </c>
      <c r="L14" s="95">
        <f>I14/'סכום נכסי הקרן'!$C$42</f>
        <v>-9.8723794254554795E-5</v>
      </c>
    </row>
    <row r="15" spans="2:61">
      <c r="B15" s="87" t="s">
        <v>1826</v>
      </c>
      <c r="C15" s="84" t="s">
        <v>1827</v>
      </c>
      <c r="D15" s="97" t="s">
        <v>28</v>
      </c>
      <c r="E15" s="97" t="s">
        <v>1825</v>
      </c>
      <c r="F15" s="97" t="s">
        <v>176</v>
      </c>
      <c r="G15" s="94">
        <v>1566.9999999999998</v>
      </c>
      <c r="H15" s="96">
        <v>3090</v>
      </c>
      <c r="I15" s="94">
        <v>17562.042809999995</v>
      </c>
      <c r="J15" s="84"/>
      <c r="K15" s="95">
        <f t="shared" si="0"/>
        <v>1.2261991711310392</v>
      </c>
      <c r="L15" s="95">
        <f>I15/'סכום נכסי הקרן'!$C$42</f>
        <v>3.2315309747790483E-4</v>
      </c>
    </row>
    <row r="16" spans="2:61">
      <c r="B16" s="87" t="s">
        <v>1828</v>
      </c>
      <c r="C16" s="84" t="s">
        <v>1829</v>
      </c>
      <c r="D16" s="97" t="s">
        <v>28</v>
      </c>
      <c r="E16" s="97" t="s">
        <v>1825</v>
      </c>
      <c r="F16" s="97" t="s">
        <v>178</v>
      </c>
      <c r="G16" s="94">
        <v>10960.999999999998</v>
      </c>
      <c r="H16" s="96">
        <v>460</v>
      </c>
      <c r="I16" s="94">
        <v>2125.5308099999997</v>
      </c>
      <c r="J16" s="84"/>
      <c r="K16" s="95">
        <f t="shared" si="0"/>
        <v>0.14840666006983083</v>
      </c>
      <c r="L16" s="95">
        <f>I16/'סכום נכסי הקרן'!$C$42</f>
        <v>3.9111159929817991E-5</v>
      </c>
    </row>
    <row r="17" spans="2:56">
      <c r="B17" s="83"/>
      <c r="C17" s="84"/>
      <c r="D17" s="84"/>
      <c r="E17" s="84"/>
      <c r="F17" s="84"/>
      <c r="G17" s="94"/>
      <c r="H17" s="96"/>
      <c r="I17" s="84"/>
      <c r="J17" s="84"/>
      <c r="K17" s="95"/>
      <c r="L17" s="84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99" t="s">
        <v>273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99" t="s">
        <v>127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99" t="s">
        <v>255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99" t="s">
        <v>263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M31" sqref="M31"/>
    </sheetView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9" style="1" bestFit="1" customWidth="1"/>
    <col min="8" max="8" width="10.7109375" style="1" bestFit="1" customWidth="1"/>
    <col min="9" max="9" width="10.14062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192</v>
      </c>
      <c r="C1" s="78" t="s" vm="1">
        <v>274</v>
      </c>
    </row>
    <row r="2" spans="1:60">
      <c r="B2" s="57" t="s">
        <v>191</v>
      </c>
      <c r="C2" s="78" t="s">
        <v>275</v>
      </c>
    </row>
    <row r="3" spans="1:60">
      <c r="B3" s="57" t="s">
        <v>193</v>
      </c>
      <c r="C3" s="78" t="s">
        <v>276</v>
      </c>
    </row>
    <row r="4" spans="1:60">
      <c r="B4" s="57" t="s">
        <v>194</v>
      </c>
      <c r="C4" s="78">
        <v>2102</v>
      </c>
    </row>
    <row r="6" spans="1:60" ht="26.25" customHeight="1">
      <c r="B6" s="192" t="s">
        <v>222</v>
      </c>
      <c r="C6" s="193"/>
      <c r="D6" s="193"/>
      <c r="E6" s="193"/>
      <c r="F6" s="193"/>
      <c r="G6" s="193"/>
      <c r="H6" s="193"/>
      <c r="I6" s="193"/>
      <c r="J6" s="193"/>
      <c r="K6" s="194"/>
      <c r="BD6" s="1" t="s">
        <v>135</v>
      </c>
      <c r="BF6" s="1" t="s">
        <v>200</v>
      </c>
      <c r="BH6" s="3" t="s">
        <v>177</v>
      </c>
    </row>
    <row r="7" spans="1:60" ht="26.25" customHeight="1">
      <c r="B7" s="192" t="s">
        <v>109</v>
      </c>
      <c r="C7" s="193"/>
      <c r="D7" s="193"/>
      <c r="E7" s="193"/>
      <c r="F7" s="193"/>
      <c r="G7" s="193"/>
      <c r="H7" s="193"/>
      <c r="I7" s="193"/>
      <c r="J7" s="193"/>
      <c r="K7" s="194"/>
      <c r="BD7" s="3" t="s">
        <v>137</v>
      </c>
      <c r="BF7" s="1" t="s">
        <v>157</v>
      </c>
      <c r="BH7" s="3" t="s">
        <v>176</v>
      </c>
    </row>
    <row r="8" spans="1:60" s="3" customFormat="1" ht="78.75">
      <c r="A8" s="2"/>
      <c r="B8" s="23" t="s">
        <v>131</v>
      </c>
      <c r="C8" s="31" t="s">
        <v>49</v>
      </c>
      <c r="D8" s="31" t="s">
        <v>134</v>
      </c>
      <c r="E8" s="31" t="s">
        <v>73</v>
      </c>
      <c r="F8" s="31" t="s">
        <v>116</v>
      </c>
      <c r="G8" s="31" t="s">
        <v>257</v>
      </c>
      <c r="H8" s="31" t="s">
        <v>256</v>
      </c>
      <c r="I8" s="31" t="s">
        <v>70</v>
      </c>
      <c r="J8" s="31" t="s">
        <v>195</v>
      </c>
      <c r="K8" s="31" t="s">
        <v>197</v>
      </c>
      <c r="BC8" s="1" t="s">
        <v>150</v>
      </c>
      <c r="BD8" s="1" t="s">
        <v>151</v>
      </c>
      <c r="BE8" s="1" t="s">
        <v>158</v>
      </c>
      <c r="BG8" s="4" t="s">
        <v>178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264</v>
      </c>
      <c r="H9" s="17"/>
      <c r="I9" s="17" t="s">
        <v>260</v>
      </c>
      <c r="J9" s="33" t="s">
        <v>20</v>
      </c>
      <c r="K9" s="58" t="s">
        <v>20</v>
      </c>
      <c r="BC9" s="1" t="s">
        <v>147</v>
      </c>
      <c r="BE9" s="1" t="s">
        <v>159</v>
      </c>
      <c r="BG9" s="4" t="s">
        <v>179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143</v>
      </c>
      <c r="BD10" s="3"/>
      <c r="BE10" s="1" t="s">
        <v>201</v>
      </c>
      <c r="BG10" s="1" t="s">
        <v>185</v>
      </c>
    </row>
    <row r="11" spans="1:60" s="4" customFormat="1" ht="18" customHeight="1">
      <c r="A11" s="114"/>
      <c r="B11" s="129" t="s">
        <v>53</v>
      </c>
      <c r="C11" s="125"/>
      <c r="D11" s="125"/>
      <c r="E11" s="125"/>
      <c r="F11" s="125"/>
      <c r="G11" s="126"/>
      <c r="H11" s="128"/>
      <c r="I11" s="126">
        <v>75143.781269999992</v>
      </c>
      <c r="J11" s="127">
        <f>I11/$I$11</f>
        <v>1</v>
      </c>
      <c r="K11" s="127">
        <f>I11/'סכום נכסי הקרן'!$C$42</f>
        <v>1.3826948229380084E-3</v>
      </c>
      <c r="L11" s="3"/>
      <c r="M11" s="3"/>
      <c r="N11" s="3"/>
      <c r="O11" s="3"/>
      <c r="BC11" s="100" t="s">
        <v>142</v>
      </c>
      <c r="BD11" s="3"/>
      <c r="BE11" s="100" t="s">
        <v>160</v>
      </c>
      <c r="BG11" s="100" t="s">
        <v>180</v>
      </c>
    </row>
    <row r="12" spans="1:60" s="100" customFormat="1" ht="20.25">
      <c r="A12" s="114"/>
      <c r="B12" s="130" t="s">
        <v>252</v>
      </c>
      <c r="C12" s="125"/>
      <c r="D12" s="125"/>
      <c r="E12" s="125"/>
      <c r="F12" s="125"/>
      <c r="G12" s="126"/>
      <c r="H12" s="128"/>
      <c r="I12" s="126">
        <v>75143.781269999992</v>
      </c>
      <c r="J12" s="127">
        <f t="shared" ref="J12:J19" si="0">I12/$I$11</f>
        <v>1</v>
      </c>
      <c r="K12" s="127">
        <f>I12/'סכום נכסי הקרן'!$C$42</f>
        <v>1.3826948229380084E-3</v>
      </c>
      <c r="L12" s="3"/>
      <c r="M12" s="3"/>
      <c r="N12" s="3"/>
      <c r="O12" s="3"/>
      <c r="BC12" s="100" t="s">
        <v>140</v>
      </c>
      <c r="BD12" s="4"/>
      <c r="BE12" s="100" t="s">
        <v>161</v>
      </c>
      <c r="BG12" s="100" t="s">
        <v>181</v>
      </c>
    </row>
    <row r="13" spans="1:60">
      <c r="B13" s="83" t="s">
        <v>1830</v>
      </c>
      <c r="C13" s="84" t="s">
        <v>1831</v>
      </c>
      <c r="D13" s="97" t="s">
        <v>28</v>
      </c>
      <c r="E13" s="97" t="s">
        <v>1825</v>
      </c>
      <c r="F13" s="97" t="s">
        <v>176</v>
      </c>
      <c r="G13" s="94">
        <v>542.99999999999989</v>
      </c>
      <c r="H13" s="96">
        <v>170080</v>
      </c>
      <c r="I13" s="94">
        <v>-2063.7981799999998</v>
      </c>
      <c r="J13" s="95">
        <f t="shared" si="0"/>
        <v>-2.746465702310804E-2</v>
      </c>
      <c r="K13" s="95">
        <f>I13/'סכום נכסי הקרן'!$C$42</f>
        <v>-3.7975239079619507E-5</v>
      </c>
      <c r="P13" s="1"/>
      <c r="BC13" s="1" t="s">
        <v>144</v>
      </c>
      <c r="BE13" s="1" t="s">
        <v>162</v>
      </c>
      <c r="BG13" s="1" t="s">
        <v>182</v>
      </c>
    </row>
    <row r="14" spans="1:60">
      <c r="B14" s="83" t="s">
        <v>1832</v>
      </c>
      <c r="C14" s="84" t="s">
        <v>1833</v>
      </c>
      <c r="D14" s="97" t="s">
        <v>28</v>
      </c>
      <c r="E14" s="97" t="s">
        <v>1825</v>
      </c>
      <c r="F14" s="97" t="s">
        <v>178</v>
      </c>
      <c r="G14" s="94">
        <v>3640.9999999999995</v>
      </c>
      <c r="H14" s="96">
        <v>338700</v>
      </c>
      <c r="I14" s="94">
        <v>12628.811319999999</v>
      </c>
      <c r="J14" s="95">
        <f t="shared" si="0"/>
        <v>0.16806196210200378</v>
      </c>
      <c r="K14" s="95">
        <f>I14/'סכום נכסי הקרן'!$C$42</f>
        <v>2.323784049312444E-4</v>
      </c>
      <c r="P14" s="1"/>
      <c r="BC14" s="1" t="s">
        <v>141</v>
      </c>
      <c r="BE14" s="1" t="s">
        <v>163</v>
      </c>
      <c r="BG14" s="1" t="s">
        <v>184</v>
      </c>
    </row>
    <row r="15" spans="1:60">
      <c r="B15" s="83" t="s">
        <v>1834</v>
      </c>
      <c r="C15" s="84" t="s">
        <v>1835</v>
      </c>
      <c r="D15" s="97" t="s">
        <v>28</v>
      </c>
      <c r="E15" s="97" t="s">
        <v>1825</v>
      </c>
      <c r="F15" s="97" t="s">
        <v>179</v>
      </c>
      <c r="G15" s="94">
        <v>830.99999999999989</v>
      </c>
      <c r="H15" s="96">
        <v>748650</v>
      </c>
      <c r="I15" s="94">
        <v>10174.906039999998</v>
      </c>
      <c r="J15" s="95">
        <f t="shared" si="0"/>
        <v>0.13540582957145084</v>
      </c>
      <c r="K15" s="95">
        <f>I15/'סכום נכסי הקרן'!$C$42</f>
        <v>1.8722493954407136E-4</v>
      </c>
      <c r="P15" s="1"/>
      <c r="BC15" s="1" t="s">
        <v>152</v>
      </c>
      <c r="BE15" s="1" t="s">
        <v>202</v>
      </c>
      <c r="BG15" s="1" t="s">
        <v>186</v>
      </c>
    </row>
    <row r="16" spans="1:60" ht="20.25">
      <c r="B16" s="83" t="s">
        <v>1836</v>
      </c>
      <c r="C16" s="84" t="s">
        <v>1837</v>
      </c>
      <c r="D16" s="97" t="s">
        <v>28</v>
      </c>
      <c r="E16" s="97" t="s">
        <v>1825</v>
      </c>
      <c r="F16" s="97" t="s">
        <v>176</v>
      </c>
      <c r="G16" s="94">
        <v>8990.9999999999982</v>
      </c>
      <c r="H16" s="96">
        <v>291900</v>
      </c>
      <c r="I16" s="94">
        <v>41306.758749999994</v>
      </c>
      <c r="J16" s="95">
        <f t="shared" si="0"/>
        <v>0.5497029568099614</v>
      </c>
      <c r="K16" s="95">
        <f>I16/'סכום נכסי הקרן'!$C$42</f>
        <v>7.6007143253484938E-4</v>
      </c>
      <c r="P16" s="1"/>
      <c r="BC16" s="4" t="s">
        <v>138</v>
      </c>
      <c r="BD16" s="1" t="s">
        <v>153</v>
      </c>
      <c r="BE16" s="1" t="s">
        <v>164</v>
      </c>
      <c r="BG16" s="1" t="s">
        <v>187</v>
      </c>
    </row>
    <row r="17" spans="2:60">
      <c r="B17" s="83" t="s">
        <v>1838</v>
      </c>
      <c r="C17" s="84" t="s">
        <v>1839</v>
      </c>
      <c r="D17" s="97" t="s">
        <v>28</v>
      </c>
      <c r="E17" s="97" t="s">
        <v>1825</v>
      </c>
      <c r="F17" s="97" t="s">
        <v>180</v>
      </c>
      <c r="G17" s="94">
        <v>205.99999999999997</v>
      </c>
      <c r="H17" s="96">
        <v>619400</v>
      </c>
      <c r="I17" s="94">
        <v>685.71629000000007</v>
      </c>
      <c r="J17" s="95">
        <f t="shared" si="0"/>
        <v>9.1253897316684787E-3</v>
      </c>
      <c r="K17" s="95">
        <f>I17/'סכום נכסי הקרן'!$C$42</f>
        <v>1.2617629139269667E-5</v>
      </c>
      <c r="P17" s="1"/>
      <c r="BC17" s="1" t="s">
        <v>148</v>
      </c>
      <c r="BE17" s="1" t="s">
        <v>165</v>
      </c>
      <c r="BG17" s="1" t="s">
        <v>188</v>
      </c>
    </row>
    <row r="18" spans="2:60">
      <c r="B18" s="83" t="s">
        <v>1840</v>
      </c>
      <c r="C18" s="84" t="s">
        <v>1841</v>
      </c>
      <c r="D18" s="97" t="s">
        <v>28</v>
      </c>
      <c r="E18" s="97" t="s">
        <v>1825</v>
      </c>
      <c r="F18" s="97" t="s">
        <v>178</v>
      </c>
      <c r="G18" s="94">
        <v>511.99999999999994</v>
      </c>
      <c r="H18" s="96">
        <v>12570</v>
      </c>
      <c r="I18" s="94">
        <v>-229.21692999999996</v>
      </c>
      <c r="J18" s="95">
        <f t="shared" si="0"/>
        <v>-3.0503779038800025E-3</v>
      </c>
      <c r="K18" s="95">
        <f>I18/'סכום נכסי הקרן'!$C$42</f>
        <v>-4.2177417356993737E-6</v>
      </c>
      <c r="BD18" s="1" t="s">
        <v>136</v>
      </c>
      <c r="BF18" s="1" t="s">
        <v>166</v>
      </c>
      <c r="BH18" s="1" t="s">
        <v>28</v>
      </c>
    </row>
    <row r="19" spans="2:60">
      <c r="B19" s="83" t="s">
        <v>1842</v>
      </c>
      <c r="C19" s="84" t="s">
        <v>1843</v>
      </c>
      <c r="D19" s="97" t="s">
        <v>28</v>
      </c>
      <c r="E19" s="97" t="s">
        <v>1825</v>
      </c>
      <c r="F19" s="97" t="s">
        <v>186</v>
      </c>
      <c r="G19" s="94">
        <v>302.99999999999994</v>
      </c>
      <c r="H19" s="96">
        <v>181750</v>
      </c>
      <c r="I19" s="94">
        <v>12640.603979999996</v>
      </c>
      <c r="J19" s="95">
        <f t="shared" si="0"/>
        <v>0.16821889671190349</v>
      </c>
      <c r="K19" s="95">
        <f>I19/'סכום נכסי הקרן'!$C$42</f>
        <v>2.3259539760389251E-4</v>
      </c>
      <c r="BD19" s="1" t="s">
        <v>149</v>
      </c>
      <c r="BF19" s="1" t="s">
        <v>167</v>
      </c>
    </row>
    <row r="20" spans="2:60">
      <c r="B20" s="105"/>
      <c r="C20" s="84"/>
      <c r="D20" s="84"/>
      <c r="E20" s="84"/>
      <c r="F20" s="84"/>
      <c r="G20" s="94"/>
      <c r="H20" s="96"/>
      <c r="I20" s="84"/>
      <c r="J20" s="95"/>
      <c r="K20" s="84"/>
      <c r="BD20" s="1" t="s">
        <v>154</v>
      </c>
      <c r="BF20" s="1" t="s">
        <v>168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139</v>
      </c>
      <c r="BE21" s="1" t="s">
        <v>155</v>
      </c>
      <c r="BF21" s="1" t="s">
        <v>169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145</v>
      </c>
      <c r="BF22" s="1" t="s">
        <v>170</v>
      </c>
    </row>
    <row r="23" spans="2:60">
      <c r="B23" s="99" t="s">
        <v>273</v>
      </c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28</v>
      </c>
      <c r="BE23" s="1" t="s">
        <v>146</v>
      </c>
      <c r="BF23" s="1" t="s">
        <v>203</v>
      </c>
    </row>
    <row r="24" spans="2:60">
      <c r="B24" s="99" t="s">
        <v>127</v>
      </c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206</v>
      </c>
    </row>
    <row r="25" spans="2:60">
      <c r="B25" s="99" t="s">
        <v>255</v>
      </c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171</v>
      </c>
    </row>
    <row r="26" spans="2:60">
      <c r="B26" s="99" t="s">
        <v>263</v>
      </c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172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205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173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174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204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28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BW115"/>
  <sheetViews>
    <sheetView rightToLeft="1" workbookViewId="0">
      <selection activeCell="E18" sqref="E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7" style="2" customWidth="1"/>
    <col min="5" max="5" width="6" style="1" customWidth="1"/>
    <col min="6" max="6" width="11.140625" style="1" bestFit="1" customWidth="1"/>
    <col min="7" max="7" width="8.7109375" style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75">
      <c r="B1" s="57" t="s">
        <v>192</v>
      </c>
      <c r="C1" s="78" t="s" vm="1">
        <v>274</v>
      </c>
    </row>
    <row r="2" spans="2:75">
      <c r="B2" s="57" t="s">
        <v>191</v>
      </c>
      <c r="C2" s="78" t="s">
        <v>275</v>
      </c>
    </row>
    <row r="3" spans="2:75">
      <c r="B3" s="57" t="s">
        <v>193</v>
      </c>
      <c r="C3" s="78" t="s">
        <v>276</v>
      </c>
      <c r="E3" s="2"/>
    </row>
    <row r="4" spans="2:75">
      <c r="B4" s="57" t="s">
        <v>194</v>
      </c>
      <c r="C4" s="78">
        <v>2102</v>
      </c>
    </row>
    <row r="6" spans="2:75" ht="26.25" customHeight="1">
      <c r="B6" s="192" t="s">
        <v>222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4"/>
    </row>
    <row r="7" spans="2:75" ht="26.25" customHeight="1">
      <c r="B7" s="192" t="s">
        <v>110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4"/>
    </row>
    <row r="8" spans="2:75" s="3" customFormat="1" ht="47.25">
      <c r="B8" s="23" t="s">
        <v>131</v>
      </c>
      <c r="C8" s="31" t="s">
        <v>49</v>
      </c>
      <c r="D8" s="14" t="s">
        <v>56</v>
      </c>
      <c r="E8" s="31" t="s">
        <v>15</v>
      </c>
      <c r="F8" s="31" t="s">
        <v>74</v>
      </c>
      <c r="G8" s="31" t="s">
        <v>117</v>
      </c>
      <c r="H8" s="31" t="s">
        <v>18</v>
      </c>
      <c r="I8" s="31" t="s">
        <v>116</v>
      </c>
      <c r="J8" s="31" t="s">
        <v>17</v>
      </c>
      <c r="K8" s="31" t="s">
        <v>19</v>
      </c>
      <c r="L8" s="31" t="s">
        <v>257</v>
      </c>
      <c r="M8" s="31" t="s">
        <v>256</v>
      </c>
      <c r="N8" s="31" t="s">
        <v>70</v>
      </c>
      <c r="O8" s="31" t="s">
        <v>65</v>
      </c>
      <c r="P8" s="31" t="s">
        <v>195</v>
      </c>
      <c r="Q8" s="32" t="s">
        <v>197</v>
      </c>
      <c r="R8" s="1"/>
    </row>
    <row r="9" spans="2:75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264</v>
      </c>
      <c r="M9" s="33"/>
      <c r="N9" s="33" t="s">
        <v>260</v>
      </c>
      <c r="O9" s="33" t="s">
        <v>20</v>
      </c>
      <c r="P9" s="33" t="s">
        <v>20</v>
      </c>
      <c r="Q9" s="34" t="s">
        <v>20</v>
      </c>
      <c r="R9" s="1"/>
    </row>
    <row r="10" spans="2:7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128</v>
      </c>
      <c r="R10" s="1"/>
    </row>
    <row r="11" spans="2:75" s="141" customFormat="1" ht="18" customHeight="1">
      <c r="B11" s="129" t="s">
        <v>55</v>
      </c>
      <c r="C11" s="129"/>
      <c r="D11" s="129"/>
      <c r="E11" s="129"/>
      <c r="F11" s="129"/>
      <c r="G11" s="129"/>
      <c r="H11" s="126">
        <v>4.03</v>
      </c>
      <c r="I11" s="129"/>
      <c r="J11" s="129"/>
      <c r="K11" s="131">
        <v>3.5000000000000005E-3</v>
      </c>
      <c r="L11" s="129"/>
      <c r="M11" s="129"/>
      <c r="N11" s="126">
        <v>47218.155369999993</v>
      </c>
      <c r="O11" s="129"/>
      <c r="P11" s="127">
        <f>N11/$N$13</f>
        <v>1</v>
      </c>
      <c r="Q11" s="127">
        <f>N11/'סכום נכסי הקרן'!$C$42</f>
        <v>8.6884500454127223E-4</v>
      </c>
      <c r="R11" s="144"/>
      <c r="BW11" s="144"/>
    </row>
    <row r="12" spans="2:75" s="141" customFormat="1" ht="18" customHeight="1">
      <c r="B12" s="129" t="s">
        <v>250</v>
      </c>
      <c r="C12" s="129"/>
      <c r="D12" s="129"/>
      <c r="E12" s="129"/>
      <c r="F12" s="129"/>
      <c r="G12" s="129"/>
      <c r="H12" s="126">
        <v>4.03</v>
      </c>
      <c r="I12" s="129"/>
      <c r="J12" s="129"/>
      <c r="K12" s="131">
        <v>3.5000000000000005E-3</v>
      </c>
      <c r="L12" s="129"/>
      <c r="M12" s="129"/>
      <c r="N12" s="126">
        <v>47218.155369999993</v>
      </c>
      <c r="O12" s="129"/>
      <c r="P12" s="127">
        <f>N12/$N$13</f>
        <v>1</v>
      </c>
      <c r="Q12" s="127">
        <f>N12/'סכום נכסי הקרן'!$C$42</f>
        <v>8.6884500454127223E-4</v>
      </c>
      <c r="R12" s="144"/>
      <c r="BW12" s="144"/>
    </row>
    <row r="13" spans="2:75" s="141" customFormat="1" ht="18" customHeight="1">
      <c r="B13" s="136" t="s">
        <v>330</v>
      </c>
      <c r="C13" s="84" t="s">
        <v>331</v>
      </c>
      <c r="D13" s="101" t="s">
        <v>3038</v>
      </c>
      <c r="E13" s="101" t="s">
        <v>333</v>
      </c>
      <c r="F13" s="101" t="s">
        <v>334</v>
      </c>
      <c r="G13" s="101"/>
      <c r="H13" s="94">
        <v>4.03</v>
      </c>
      <c r="I13" s="97" t="s">
        <v>177</v>
      </c>
      <c r="J13" s="98">
        <v>6.1999999999999998E-3</v>
      </c>
      <c r="K13" s="98">
        <v>3.5000000000000005E-3</v>
      </c>
      <c r="L13" s="94">
        <v>45949934.999999993</v>
      </c>
      <c r="M13" s="96">
        <v>102.76</v>
      </c>
      <c r="N13" s="94">
        <v>47218.155369999993</v>
      </c>
      <c r="O13" s="95">
        <v>1.123953950844373E-2</v>
      </c>
      <c r="P13" s="95">
        <f>N13/$N$13</f>
        <v>1</v>
      </c>
      <c r="Q13" s="95">
        <f>N13/'סכום נכסי הקרן'!$C$42</f>
        <v>8.6884500454127223E-4</v>
      </c>
      <c r="R13" s="132"/>
      <c r="BW13" s="132"/>
    </row>
    <row r="14" spans="2:75" s="141" customFormat="1" ht="18" customHeight="1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32"/>
      <c r="BW14" s="132"/>
    </row>
    <row r="15" spans="2:75" s="4" customFormat="1" ht="18" customHeight="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"/>
      <c r="BW15" s="1"/>
    </row>
    <row r="16" spans="2:75" s="4" customFormat="1" ht="18" customHeigh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"/>
      <c r="BW16" s="1"/>
    </row>
    <row r="17" spans="2:17" ht="21.75" customHeight="1">
      <c r="B17" s="99" t="s">
        <v>273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99" t="s">
        <v>127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99" t="s">
        <v>255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99" t="s">
        <v>263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</row>
    <row r="112" spans="2:17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</row>
    <row r="113" spans="2:17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</row>
    <row r="114" spans="2:17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</row>
    <row r="115" spans="2:17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</row>
  </sheetData>
  <sheetProtection sheet="1" objects="1" scenarios="1"/>
  <mergeCells count="2">
    <mergeCell ref="B6:Q6"/>
    <mergeCell ref="B7:Q7"/>
  </mergeCells>
  <phoneticPr fontId="6" type="noConversion"/>
  <conditionalFormatting sqref="B13">
    <cfRule type="cellIs" dxfId="294" priority="2" operator="equal">
      <formula>"NR3"</formula>
    </cfRule>
  </conditionalFormatting>
  <conditionalFormatting sqref="B13">
    <cfRule type="containsText" dxfId="293" priority="1" operator="containsText" text="הפרשה ">
      <formula>NOT(ISERROR(SEARCH("הפרשה ",B13)))</formula>
    </cfRule>
  </conditionalFormatting>
  <dataValidations count="2">
    <dataValidation allowBlank="1" showInputMessage="1" showErrorMessage="1" sqref="AB41:XFD44 B14:C1048576 A1:A1048576 B1:B12 C5:C12 D1:G40 Q12:Q13 H14:Q40 P1:Q11 H1:H10 I1:J12 K1:K10 L1:M12 O1:O12 N1:N10 R1:XFD40 D41:Z44 D45:XFD1048576"/>
    <dataValidation type="list" allowBlank="1" showInputMessage="1" showErrorMessage="1" sqref="I13">
      <formula1>$BH$7:$BH$20</formula1>
    </dataValidation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40"/>
  <sheetViews>
    <sheetView rightToLeft="1" workbookViewId="0">
      <selection activeCell="G38" sqref="G38"/>
    </sheetView>
  </sheetViews>
  <sheetFormatPr defaultColWidth="9.140625" defaultRowHeight="18"/>
  <cols>
    <col min="1" max="1" width="3" style="1" customWidth="1"/>
    <col min="2" max="2" width="35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4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192</v>
      </c>
      <c r="C1" s="78" t="s" vm="1">
        <v>274</v>
      </c>
    </row>
    <row r="2" spans="2:72">
      <c r="B2" s="57" t="s">
        <v>191</v>
      </c>
      <c r="C2" s="78" t="s">
        <v>275</v>
      </c>
    </row>
    <row r="3" spans="2:72">
      <c r="B3" s="57" t="s">
        <v>193</v>
      </c>
      <c r="C3" s="78" t="s">
        <v>276</v>
      </c>
    </row>
    <row r="4" spans="2:72">
      <c r="B4" s="57" t="s">
        <v>194</v>
      </c>
      <c r="C4" s="78">
        <v>2102</v>
      </c>
    </row>
    <row r="6" spans="2:72" ht="26.25" customHeight="1">
      <c r="B6" s="192" t="s">
        <v>223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4"/>
    </row>
    <row r="7" spans="2:72" ht="26.25" customHeight="1">
      <c r="B7" s="192" t="s">
        <v>101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4"/>
    </row>
    <row r="8" spans="2:72" s="3" customFormat="1" ht="78.75">
      <c r="B8" s="23" t="s">
        <v>131</v>
      </c>
      <c r="C8" s="31" t="s">
        <v>49</v>
      </c>
      <c r="D8" s="31" t="s">
        <v>15</v>
      </c>
      <c r="E8" s="31" t="s">
        <v>74</v>
      </c>
      <c r="F8" s="31" t="s">
        <v>117</v>
      </c>
      <c r="G8" s="31" t="s">
        <v>18</v>
      </c>
      <c r="H8" s="31" t="s">
        <v>116</v>
      </c>
      <c r="I8" s="31" t="s">
        <v>17</v>
      </c>
      <c r="J8" s="31" t="s">
        <v>19</v>
      </c>
      <c r="K8" s="31" t="s">
        <v>257</v>
      </c>
      <c r="L8" s="31" t="s">
        <v>256</v>
      </c>
      <c r="M8" s="31" t="s">
        <v>125</v>
      </c>
      <c r="N8" s="31" t="s">
        <v>65</v>
      </c>
      <c r="O8" s="31" t="s">
        <v>195</v>
      </c>
      <c r="P8" s="32" t="s">
        <v>197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264</v>
      </c>
      <c r="L9" s="33"/>
      <c r="M9" s="33" t="s">
        <v>260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9" t="s">
        <v>27</v>
      </c>
      <c r="C11" s="80"/>
      <c r="D11" s="80"/>
      <c r="E11" s="80"/>
      <c r="F11" s="80"/>
      <c r="G11" s="88">
        <v>7.8186280222851394</v>
      </c>
      <c r="H11" s="80"/>
      <c r="I11" s="80"/>
      <c r="J11" s="103">
        <v>4.8336216135807512E-2</v>
      </c>
      <c r="K11" s="88"/>
      <c r="L11" s="80"/>
      <c r="M11" s="88">
        <v>15209828.59797</v>
      </c>
      <c r="N11" s="80"/>
      <c r="O11" s="89">
        <f>M11/$M$11</f>
        <v>1</v>
      </c>
      <c r="P11" s="89">
        <f>M11/'סכום נכסי הקרן'!$C$42</f>
        <v>0.2798708143874537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1" t="s">
        <v>250</v>
      </c>
      <c r="C12" s="82"/>
      <c r="D12" s="82"/>
      <c r="E12" s="82"/>
      <c r="F12" s="82"/>
      <c r="G12" s="91">
        <v>7.8186280222851359</v>
      </c>
      <c r="H12" s="82"/>
      <c r="I12" s="82"/>
      <c r="J12" s="104">
        <v>4.8336216135807512E-2</v>
      </c>
      <c r="K12" s="91"/>
      <c r="L12" s="82"/>
      <c r="M12" s="91">
        <v>15209828.597970003</v>
      </c>
      <c r="N12" s="82"/>
      <c r="O12" s="92">
        <f t="shared" ref="O12:O75" si="0">M12/$M$11</f>
        <v>1.0000000000000002</v>
      </c>
      <c r="P12" s="92">
        <f>M12/'סכום נכסי הקרן'!$C$42</f>
        <v>0.27987081438745376</v>
      </c>
    </row>
    <row r="13" spans="2:72">
      <c r="B13" s="102" t="s">
        <v>77</v>
      </c>
      <c r="C13" s="82"/>
      <c r="D13" s="82"/>
      <c r="E13" s="82"/>
      <c r="F13" s="82"/>
      <c r="G13" s="91">
        <v>7.8186280222851359</v>
      </c>
      <c r="H13" s="82"/>
      <c r="I13" s="82"/>
      <c r="J13" s="104">
        <v>4.8336216135807512E-2</v>
      </c>
      <c r="K13" s="91"/>
      <c r="L13" s="82"/>
      <c r="M13" s="91">
        <v>15209828.597970003</v>
      </c>
      <c r="N13" s="82"/>
      <c r="O13" s="92">
        <f t="shared" si="0"/>
        <v>1.0000000000000002</v>
      </c>
      <c r="P13" s="92">
        <f>M13/'סכום נכסי הקרן'!$C$42</f>
        <v>0.27987081438745376</v>
      </c>
    </row>
    <row r="14" spans="2:72">
      <c r="B14" s="87" t="s">
        <v>1844</v>
      </c>
      <c r="C14" s="84" t="s">
        <v>1845</v>
      </c>
      <c r="D14" s="84" t="s">
        <v>279</v>
      </c>
      <c r="E14" s="84"/>
      <c r="F14" s="107">
        <v>38473</v>
      </c>
      <c r="G14" s="94">
        <v>1.52</v>
      </c>
      <c r="H14" s="97" t="s">
        <v>177</v>
      </c>
      <c r="I14" s="98">
        <v>4.8000000000000001E-2</v>
      </c>
      <c r="J14" s="98">
        <v>4.8400000000000006E-2</v>
      </c>
      <c r="K14" s="94">
        <v>10859999.999999998</v>
      </c>
      <c r="L14" s="108">
        <v>127.0663</v>
      </c>
      <c r="M14" s="94">
        <v>13799.395719999997</v>
      </c>
      <c r="N14" s="84"/>
      <c r="O14" s="95">
        <f t="shared" si="0"/>
        <v>9.0726832528814638E-4</v>
      </c>
      <c r="P14" s="95">
        <f>M14/'סכום נכסי הקרן'!$C$42</f>
        <v>2.5391792506633477E-4</v>
      </c>
    </row>
    <row r="15" spans="2:72">
      <c r="B15" s="87" t="s">
        <v>1846</v>
      </c>
      <c r="C15" s="84" t="s">
        <v>1847</v>
      </c>
      <c r="D15" s="84" t="s">
        <v>279</v>
      </c>
      <c r="E15" s="84"/>
      <c r="F15" s="107">
        <v>38565</v>
      </c>
      <c r="G15" s="94">
        <v>1.77</v>
      </c>
      <c r="H15" s="97" t="s">
        <v>177</v>
      </c>
      <c r="I15" s="98">
        <v>4.8000000000000001E-2</v>
      </c>
      <c r="J15" s="98">
        <v>4.8399999999999999E-2</v>
      </c>
      <c r="K15" s="94">
        <v>3549999.9999999995</v>
      </c>
      <c r="L15" s="108">
        <v>124.2047</v>
      </c>
      <c r="M15" s="94">
        <v>4409.2661199999993</v>
      </c>
      <c r="N15" s="84"/>
      <c r="O15" s="95">
        <f t="shared" si="0"/>
        <v>2.898958454133065E-4</v>
      </c>
      <c r="P15" s="95">
        <f>M15/'סכום נכסי הקרן'!$C$42</f>
        <v>8.1133386343361475E-5</v>
      </c>
    </row>
    <row r="16" spans="2:72">
      <c r="B16" s="87" t="s">
        <v>1848</v>
      </c>
      <c r="C16" s="84" t="s">
        <v>1849</v>
      </c>
      <c r="D16" s="84" t="s">
        <v>279</v>
      </c>
      <c r="E16" s="84"/>
      <c r="F16" s="107">
        <v>38596</v>
      </c>
      <c r="G16" s="94">
        <v>1.8500000000000003</v>
      </c>
      <c r="H16" s="97" t="s">
        <v>177</v>
      </c>
      <c r="I16" s="98">
        <v>4.8000000000000001E-2</v>
      </c>
      <c r="J16" s="98">
        <v>4.830000000000001E-2</v>
      </c>
      <c r="K16" s="94">
        <v>7499999.9999999991</v>
      </c>
      <c r="L16" s="108">
        <v>122.38330000000001</v>
      </c>
      <c r="M16" s="94">
        <v>9178.7473699999973</v>
      </c>
      <c r="N16" s="84"/>
      <c r="O16" s="95">
        <f t="shared" si="0"/>
        <v>6.0347474074921869E-4</v>
      </c>
      <c r="P16" s="95">
        <f>M16/'סכום נכסי הקרן'!$C$42</f>
        <v>1.6889496715574129E-4</v>
      </c>
    </row>
    <row r="17" spans="2:16">
      <c r="B17" s="87" t="s">
        <v>1850</v>
      </c>
      <c r="C17" s="84" t="s">
        <v>1851</v>
      </c>
      <c r="D17" s="84" t="s">
        <v>279</v>
      </c>
      <c r="E17" s="84"/>
      <c r="F17" s="107">
        <v>38443</v>
      </c>
      <c r="G17" s="94">
        <v>1.4299999999999997</v>
      </c>
      <c r="H17" s="97" t="s">
        <v>177</v>
      </c>
      <c r="I17" s="98">
        <v>4.8000000000000001E-2</v>
      </c>
      <c r="J17" s="98">
        <v>4.8399999999999999E-2</v>
      </c>
      <c r="K17" s="94">
        <v>4499999.9999999991</v>
      </c>
      <c r="L17" s="108">
        <v>127.3141</v>
      </c>
      <c r="M17" s="94">
        <v>5729.1351100000002</v>
      </c>
      <c r="N17" s="84"/>
      <c r="O17" s="95">
        <f t="shared" si="0"/>
        <v>3.7667321976032306E-4</v>
      </c>
      <c r="P17" s="95">
        <f>M17/'סכום נכסי הקרן'!$C$42</f>
        <v>1.0541984077226592E-4</v>
      </c>
    </row>
    <row r="18" spans="2:16">
      <c r="B18" s="87" t="s">
        <v>1852</v>
      </c>
      <c r="C18" s="84" t="s">
        <v>1853</v>
      </c>
      <c r="D18" s="84" t="s">
        <v>279</v>
      </c>
      <c r="E18" s="84"/>
      <c r="F18" s="107">
        <v>38504</v>
      </c>
      <c r="G18" s="94">
        <v>1.6</v>
      </c>
      <c r="H18" s="97" t="s">
        <v>177</v>
      </c>
      <c r="I18" s="98">
        <v>4.8000000000000001E-2</v>
      </c>
      <c r="J18" s="98">
        <v>4.830000000000001E-2</v>
      </c>
      <c r="K18" s="94">
        <v>3831999.9999999995</v>
      </c>
      <c r="L18" s="108">
        <v>125.68810000000001</v>
      </c>
      <c r="M18" s="94">
        <v>4816.3669599999994</v>
      </c>
      <c r="N18" s="84"/>
      <c r="O18" s="95">
        <f t="shared" si="0"/>
        <v>3.1666148825916567E-4</v>
      </c>
      <c r="P18" s="95">
        <f>M18/'סכום נכסי הקרן'!$C$42</f>
        <v>8.8624308604235804E-5</v>
      </c>
    </row>
    <row r="19" spans="2:16">
      <c r="B19" s="87" t="s">
        <v>1854</v>
      </c>
      <c r="C19" s="84" t="s">
        <v>1855</v>
      </c>
      <c r="D19" s="84" t="s">
        <v>279</v>
      </c>
      <c r="E19" s="84"/>
      <c r="F19" s="107">
        <v>38627</v>
      </c>
      <c r="G19" s="94">
        <v>1.8899999999999995</v>
      </c>
      <c r="H19" s="97" t="s">
        <v>177</v>
      </c>
      <c r="I19" s="98">
        <v>4.8000000000000001E-2</v>
      </c>
      <c r="J19" s="98">
        <v>4.8499999999999988E-2</v>
      </c>
      <c r="K19" s="94">
        <v>9154999.9999999981</v>
      </c>
      <c r="L19" s="108">
        <v>124.53440000000001</v>
      </c>
      <c r="M19" s="94">
        <v>11401.126880000002</v>
      </c>
      <c r="N19" s="84"/>
      <c r="O19" s="95">
        <f t="shared" si="0"/>
        <v>7.4958943860298785E-4</v>
      </c>
      <c r="P19" s="95">
        <f>M19/'סכום נכסי הקרן'!$C$42</f>
        <v>2.097882066380524E-4</v>
      </c>
    </row>
    <row r="20" spans="2:16">
      <c r="B20" s="87" t="s">
        <v>1856</v>
      </c>
      <c r="C20" s="84" t="s">
        <v>1857</v>
      </c>
      <c r="D20" s="84" t="s">
        <v>279</v>
      </c>
      <c r="E20" s="84"/>
      <c r="F20" s="107">
        <v>38718</v>
      </c>
      <c r="G20" s="94">
        <v>2.14</v>
      </c>
      <c r="H20" s="97" t="s">
        <v>177</v>
      </c>
      <c r="I20" s="98">
        <v>4.8000000000000001E-2</v>
      </c>
      <c r="J20" s="98">
        <v>4.8399999999999999E-2</v>
      </c>
      <c r="K20" s="94">
        <v>7815883.9999999991</v>
      </c>
      <c r="L20" s="108">
        <v>122.1271</v>
      </c>
      <c r="M20" s="94">
        <v>9545.320569999998</v>
      </c>
      <c r="N20" s="84"/>
      <c r="O20" s="95">
        <f t="shared" si="0"/>
        <v>6.2757581444895295E-4</v>
      </c>
      <c r="P20" s="95">
        <f>M20/'סכום נכסי הקרן'!$C$42</f>
        <v>1.7564015427969798E-4</v>
      </c>
    </row>
    <row r="21" spans="2:16">
      <c r="B21" s="87" t="s">
        <v>1858</v>
      </c>
      <c r="C21" s="84" t="s">
        <v>1859</v>
      </c>
      <c r="D21" s="84" t="s">
        <v>279</v>
      </c>
      <c r="E21" s="84"/>
      <c r="F21" s="107">
        <v>39203</v>
      </c>
      <c r="G21" s="94">
        <v>3.27</v>
      </c>
      <c r="H21" s="97" t="s">
        <v>177</v>
      </c>
      <c r="I21" s="98">
        <v>4.8000000000000001E-2</v>
      </c>
      <c r="J21" s="98">
        <v>4.8599999999999997E-2</v>
      </c>
      <c r="K21" s="94">
        <v>96546325.999999985</v>
      </c>
      <c r="L21" s="108">
        <v>123.7444</v>
      </c>
      <c r="M21" s="94">
        <v>119470.23048999997</v>
      </c>
      <c r="N21" s="84"/>
      <c r="O21" s="95">
        <f t="shared" si="0"/>
        <v>7.8548045246180642E-3</v>
      </c>
      <c r="P21" s="95">
        <f>M21/'סכום נכסי הקרן'!$C$42</f>
        <v>2.1983305391591133E-3</v>
      </c>
    </row>
    <row r="22" spans="2:16">
      <c r="B22" s="87" t="s">
        <v>1860</v>
      </c>
      <c r="C22" s="84" t="s">
        <v>1861</v>
      </c>
      <c r="D22" s="84" t="s">
        <v>279</v>
      </c>
      <c r="E22" s="84"/>
      <c r="F22" s="107">
        <v>39234</v>
      </c>
      <c r="G22" s="94">
        <v>3.3600000000000003</v>
      </c>
      <c r="H22" s="97" t="s">
        <v>177</v>
      </c>
      <c r="I22" s="98">
        <v>4.8000000000000001E-2</v>
      </c>
      <c r="J22" s="98">
        <v>4.8500000000000008E-2</v>
      </c>
      <c r="K22" s="94">
        <v>90958225.999999985</v>
      </c>
      <c r="L22" s="108">
        <v>122.6362</v>
      </c>
      <c r="M22" s="94">
        <v>111547.67033999997</v>
      </c>
      <c r="N22" s="84"/>
      <c r="O22" s="95">
        <f t="shared" si="0"/>
        <v>7.3339202753992788E-3</v>
      </c>
      <c r="P22" s="95">
        <f>M22/'סכום נכסי הקרן'!$C$42</f>
        <v>2.0525502401286546E-3</v>
      </c>
    </row>
    <row r="23" spans="2:16">
      <c r="B23" s="87" t="s">
        <v>1862</v>
      </c>
      <c r="C23" s="84" t="s">
        <v>1863</v>
      </c>
      <c r="D23" s="84" t="s">
        <v>279</v>
      </c>
      <c r="E23" s="84"/>
      <c r="F23" s="107">
        <v>39264</v>
      </c>
      <c r="G23" s="94">
        <v>3.4399999999999995</v>
      </c>
      <c r="H23" s="97" t="s">
        <v>177</v>
      </c>
      <c r="I23" s="98">
        <v>4.8000000000000001E-2</v>
      </c>
      <c r="J23" s="98">
        <v>4.8599999999999997E-2</v>
      </c>
      <c r="K23" s="94">
        <v>65999999.999999993</v>
      </c>
      <c r="L23" s="108">
        <v>122.1534</v>
      </c>
      <c r="M23" s="94">
        <v>80621.257559999984</v>
      </c>
      <c r="N23" s="84"/>
      <c r="O23" s="95">
        <f t="shared" si="0"/>
        <v>5.3006026360323489E-3</v>
      </c>
      <c r="P23" s="95">
        <f>M23/'סכום נכסי הקרן'!$C$42</f>
        <v>1.4834839764906573E-3</v>
      </c>
    </row>
    <row r="24" spans="2:16">
      <c r="B24" s="87" t="s">
        <v>1864</v>
      </c>
      <c r="C24" s="84" t="s">
        <v>1865</v>
      </c>
      <c r="D24" s="84" t="s">
        <v>279</v>
      </c>
      <c r="E24" s="84"/>
      <c r="F24" s="107">
        <v>39295</v>
      </c>
      <c r="G24" s="94">
        <v>3.52</v>
      </c>
      <c r="H24" s="97" t="s">
        <v>177</v>
      </c>
      <c r="I24" s="98">
        <v>4.8000000000000001E-2</v>
      </c>
      <c r="J24" s="98">
        <v>4.8500000000000008E-2</v>
      </c>
      <c r="K24" s="94">
        <v>25170219.999999996</v>
      </c>
      <c r="L24" s="108">
        <v>120.82299999999999</v>
      </c>
      <c r="M24" s="94">
        <v>30411.027369999993</v>
      </c>
      <c r="N24" s="84"/>
      <c r="O24" s="95">
        <f t="shared" si="0"/>
        <v>1.9994326151748245E-3</v>
      </c>
      <c r="P24" s="95">
        <f>M24/'סכום נכסי הקרן'!$C$42</f>
        <v>5.5958283432181442E-4</v>
      </c>
    </row>
    <row r="25" spans="2:16">
      <c r="B25" s="87" t="s">
        <v>1866</v>
      </c>
      <c r="C25" s="84" t="s">
        <v>1867</v>
      </c>
      <c r="D25" s="84" t="s">
        <v>279</v>
      </c>
      <c r="E25" s="84"/>
      <c r="F25" s="107">
        <v>39356</v>
      </c>
      <c r="G25" s="94">
        <v>3.6100000000000003</v>
      </c>
      <c r="H25" s="97" t="s">
        <v>177</v>
      </c>
      <c r="I25" s="98">
        <v>4.8000000000000001E-2</v>
      </c>
      <c r="J25" s="98">
        <v>4.8499999999999995E-2</v>
      </c>
      <c r="K25" s="94">
        <v>26969999.999999996</v>
      </c>
      <c r="L25" s="108">
        <v>120.578</v>
      </c>
      <c r="M25" s="94">
        <v>32519.886699999995</v>
      </c>
      <c r="N25" s="84"/>
      <c r="O25" s="95">
        <f t="shared" si="0"/>
        <v>2.1380837062384981E-3</v>
      </c>
      <c r="P25" s="95">
        <f>M25/'סכום נכסי הקרן'!$C$42</f>
        <v>5.9838722809351372E-4</v>
      </c>
    </row>
    <row r="26" spans="2:16">
      <c r="B26" s="87" t="s">
        <v>1868</v>
      </c>
      <c r="C26" s="84" t="s">
        <v>1869</v>
      </c>
      <c r="D26" s="84" t="s">
        <v>279</v>
      </c>
      <c r="E26" s="84"/>
      <c r="F26" s="107">
        <v>39387</v>
      </c>
      <c r="G26" s="94">
        <v>3.6900000000000008</v>
      </c>
      <c r="H26" s="97" t="s">
        <v>177</v>
      </c>
      <c r="I26" s="98">
        <v>4.8000000000000001E-2</v>
      </c>
      <c r="J26" s="98">
        <v>4.8500000000000008E-2</v>
      </c>
      <c r="K26" s="94">
        <v>134155999.99999999</v>
      </c>
      <c r="L26" s="108">
        <v>120.6925</v>
      </c>
      <c r="M26" s="94">
        <v>161916.27999999997</v>
      </c>
      <c r="N26" s="84"/>
      <c r="O26" s="95">
        <f t="shared" si="0"/>
        <v>1.0645503265014462E-2</v>
      </c>
      <c r="P26" s="95">
        <f>M26/'סכום נכסי הקרן'!$C$42</f>
        <v>2.9793656683438949E-3</v>
      </c>
    </row>
    <row r="27" spans="2:16">
      <c r="B27" s="87" t="s">
        <v>1870</v>
      </c>
      <c r="C27" s="84" t="s">
        <v>1871</v>
      </c>
      <c r="D27" s="84" t="s">
        <v>279</v>
      </c>
      <c r="E27" s="84"/>
      <c r="F27" s="107">
        <v>39845</v>
      </c>
      <c r="G27" s="94">
        <v>4.74</v>
      </c>
      <c r="H27" s="97" t="s">
        <v>177</v>
      </c>
      <c r="I27" s="98">
        <v>4.8000000000000001E-2</v>
      </c>
      <c r="J27" s="98">
        <v>4.8500000000000008E-2</v>
      </c>
      <c r="K27" s="94">
        <v>2964999.9999999995</v>
      </c>
      <c r="L27" s="108">
        <v>113.6679</v>
      </c>
      <c r="M27" s="94">
        <v>3370.2520099999992</v>
      </c>
      <c r="N27" s="84"/>
      <c r="O27" s="95">
        <f t="shared" si="0"/>
        <v>2.2158382576709736E-4</v>
      </c>
      <c r="P27" s="95">
        <f>M27/'סכום נכסי הקרן'!$C$42</f>
        <v>6.2014845772525182E-5</v>
      </c>
    </row>
    <row r="28" spans="2:16">
      <c r="B28" s="87" t="s">
        <v>1872</v>
      </c>
      <c r="C28" s="84" t="s">
        <v>1873</v>
      </c>
      <c r="D28" s="84" t="s">
        <v>279</v>
      </c>
      <c r="E28" s="84"/>
      <c r="F28" s="107">
        <v>39873</v>
      </c>
      <c r="G28" s="94">
        <v>4.8199999999999994</v>
      </c>
      <c r="H28" s="97" t="s">
        <v>177</v>
      </c>
      <c r="I28" s="98">
        <v>4.8000000000000001E-2</v>
      </c>
      <c r="J28" s="98">
        <v>4.8499999999999995E-2</v>
      </c>
      <c r="K28" s="94">
        <v>106053681.99999999</v>
      </c>
      <c r="L28" s="108">
        <v>113.8233</v>
      </c>
      <c r="M28" s="94">
        <v>120713.42909999998</v>
      </c>
      <c r="N28" s="84"/>
      <c r="O28" s="95">
        <f t="shared" si="0"/>
        <v>7.9365410545199147E-3</v>
      </c>
      <c r="P28" s="95">
        <f>M28/'סכום נכסי הקרן'!$C$42</f>
        <v>2.221206208347949E-3</v>
      </c>
    </row>
    <row r="29" spans="2:16">
      <c r="B29" s="87" t="s">
        <v>1874</v>
      </c>
      <c r="C29" s="84" t="s">
        <v>1875</v>
      </c>
      <c r="D29" s="84" t="s">
        <v>279</v>
      </c>
      <c r="E29" s="84"/>
      <c r="F29" s="107">
        <v>39934</v>
      </c>
      <c r="G29" s="94">
        <v>4.870000000000001</v>
      </c>
      <c r="H29" s="97" t="s">
        <v>177</v>
      </c>
      <c r="I29" s="98">
        <v>4.8000000000000001E-2</v>
      </c>
      <c r="J29" s="98">
        <v>4.8500000000000008E-2</v>
      </c>
      <c r="K29" s="94">
        <v>118929999.99999999</v>
      </c>
      <c r="L29" s="108">
        <v>115.1755</v>
      </c>
      <c r="M29" s="94">
        <v>136978.25115999996</v>
      </c>
      <c r="N29" s="84"/>
      <c r="O29" s="95">
        <f t="shared" si="0"/>
        <v>9.0059036679928095E-3</v>
      </c>
      <c r="P29" s="95">
        <f>M29/'סכום נכסי הקרן'!$C$42</f>
        <v>2.5204895938561039E-3</v>
      </c>
    </row>
    <row r="30" spans="2:16">
      <c r="B30" s="87" t="s">
        <v>1876</v>
      </c>
      <c r="C30" s="84" t="s">
        <v>1877</v>
      </c>
      <c r="D30" s="84" t="s">
        <v>279</v>
      </c>
      <c r="E30" s="84"/>
      <c r="F30" s="107">
        <v>37927</v>
      </c>
      <c r="G30" s="94">
        <v>8.9999999999999983E-2</v>
      </c>
      <c r="H30" s="97" t="s">
        <v>177</v>
      </c>
      <c r="I30" s="98">
        <v>4.8000000000000001E-2</v>
      </c>
      <c r="J30" s="98">
        <v>4.7700000000000006E-2</v>
      </c>
      <c r="K30" s="94">
        <v>67660999.999999985</v>
      </c>
      <c r="L30" s="108">
        <v>127.26309999999999</v>
      </c>
      <c r="M30" s="94">
        <v>86107.495809999993</v>
      </c>
      <c r="N30" s="84"/>
      <c r="O30" s="95">
        <f t="shared" si="0"/>
        <v>5.6613061255333576E-3</v>
      </c>
      <c r="P30" s="95">
        <f>M30/'סכום נכסי הקרן'!$C$42</f>
        <v>1.5844343558497009E-3</v>
      </c>
    </row>
    <row r="31" spans="2:16">
      <c r="B31" s="87" t="s">
        <v>1878</v>
      </c>
      <c r="C31" s="84" t="s">
        <v>1879</v>
      </c>
      <c r="D31" s="84" t="s">
        <v>279</v>
      </c>
      <c r="E31" s="84"/>
      <c r="F31" s="107">
        <v>37956</v>
      </c>
      <c r="G31" s="94">
        <v>0.16999999999999993</v>
      </c>
      <c r="H31" s="97" t="s">
        <v>177</v>
      </c>
      <c r="I31" s="98">
        <v>4.8000000000000001E-2</v>
      </c>
      <c r="J31" s="98">
        <v>4.929999999999999E-2</v>
      </c>
      <c r="K31" s="94">
        <v>35121230.999999993</v>
      </c>
      <c r="L31" s="108">
        <v>126.7465</v>
      </c>
      <c r="M31" s="94">
        <v>44520.014630000005</v>
      </c>
      <c r="N31" s="84"/>
      <c r="O31" s="95">
        <f t="shared" si="0"/>
        <v>2.9270556432136208E-3</v>
      </c>
      <c r="P31" s="95">
        <f>M31/'סכום נכסי הקרן'!$C$42</f>
        <v>8.1919744662358818E-4</v>
      </c>
    </row>
    <row r="32" spans="2:16">
      <c r="B32" s="87" t="s">
        <v>1880</v>
      </c>
      <c r="C32" s="84" t="s">
        <v>1881</v>
      </c>
      <c r="D32" s="84" t="s">
        <v>279</v>
      </c>
      <c r="E32" s="84"/>
      <c r="F32" s="107">
        <v>38412</v>
      </c>
      <c r="G32" s="94">
        <v>1.39</v>
      </c>
      <c r="H32" s="97" t="s">
        <v>177</v>
      </c>
      <c r="I32" s="98">
        <v>4.8000000000000001E-2</v>
      </c>
      <c r="J32" s="98">
        <v>4.8499999999999995E-2</v>
      </c>
      <c r="K32" s="94">
        <v>5529999.9999999991</v>
      </c>
      <c r="L32" s="108">
        <v>125.0578</v>
      </c>
      <c r="M32" s="94">
        <v>6915.6964199999993</v>
      </c>
      <c r="N32" s="84"/>
      <c r="O32" s="95">
        <f t="shared" si="0"/>
        <v>4.5468601933640541E-4</v>
      </c>
      <c r="P32" s="95">
        <f>M32/'סכום נכסי הקרן'!$C$42</f>
        <v>1.2725334652226929E-4</v>
      </c>
    </row>
    <row r="33" spans="2:16">
      <c r="B33" s="87" t="s">
        <v>1882</v>
      </c>
      <c r="C33" s="84" t="s">
        <v>1883</v>
      </c>
      <c r="D33" s="84" t="s">
        <v>279</v>
      </c>
      <c r="E33" s="84"/>
      <c r="F33" s="107">
        <v>39448</v>
      </c>
      <c r="G33" s="94">
        <v>3.86</v>
      </c>
      <c r="H33" s="97" t="s">
        <v>177</v>
      </c>
      <c r="I33" s="98">
        <v>4.8000000000000001E-2</v>
      </c>
      <c r="J33" s="98">
        <v>4.8499999999999995E-2</v>
      </c>
      <c r="K33" s="94">
        <v>51770093.999999993</v>
      </c>
      <c r="L33" s="108">
        <v>119.15819999999999</v>
      </c>
      <c r="M33" s="94">
        <v>61688.022499999992</v>
      </c>
      <c r="N33" s="84"/>
      <c r="O33" s="95">
        <f t="shared" si="0"/>
        <v>4.055799978458223E-3</v>
      </c>
      <c r="P33" s="95">
        <f>M33/'סכום נכסי הקרן'!$C$42</f>
        <v>1.13510004296372E-3</v>
      </c>
    </row>
    <row r="34" spans="2:16">
      <c r="B34" s="87" t="s">
        <v>1884</v>
      </c>
      <c r="C34" s="84" t="s">
        <v>1885</v>
      </c>
      <c r="D34" s="84" t="s">
        <v>279</v>
      </c>
      <c r="E34" s="84"/>
      <c r="F34" s="107">
        <v>40148</v>
      </c>
      <c r="G34" s="94">
        <v>5.33</v>
      </c>
      <c r="H34" s="97" t="s">
        <v>177</v>
      </c>
      <c r="I34" s="98">
        <v>4.8000000000000001E-2</v>
      </c>
      <c r="J34" s="98">
        <v>4.8499999999999995E-2</v>
      </c>
      <c r="K34" s="94">
        <v>153357999.99999997</v>
      </c>
      <c r="L34" s="108">
        <v>110.5668</v>
      </c>
      <c r="M34" s="94">
        <v>169563.65317999996</v>
      </c>
      <c r="N34" s="84"/>
      <c r="O34" s="95">
        <f t="shared" si="0"/>
        <v>1.1148294807387311E-2</v>
      </c>
      <c r="P34" s="95">
        <f>M34/'סכום נכסי הקרן'!$C$42</f>
        <v>3.1200823467749076E-3</v>
      </c>
    </row>
    <row r="35" spans="2:16">
      <c r="B35" s="87" t="s">
        <v>1886</v>
      </c>
      <c r="C35" s="84" t="s">
        <v>1887</v>
      </c>
      <c r="D35" s="84" t="s">
        <v>279</v>
      </c>
      <c r="E35" s="84"/>
      <c r="F35" s="107">
        <v>40269</v>
      </c>
      <c r="G35" s="94">
        <v>5.5299999999999994</v>
      </c>
      <c r="H35" s="97" t="s">
        <v>177</v>
      </c>
      <c r="I35" s="98">
        <v>4.8000000000000001E-2</v>
      </c>
      <c r="J35" s="98">
        <v>4.8499999999999995E-2</v>
      </c>
      <c r="K35" s="94">
        <v>152521999.99999997</v>
      </c>
      <c r="L35" s="108">
        <v>112.1904</v>
      </c>
      <c r="M35" s="94">
        <v>171114.21083</v>
      </c>
      <c r="N35" s="84"/>
      <c r="O35" s="95">
        <f t="shared" si="0"/>
        <v>1.1250239259950503E-2</v>
      </c>
      <c r="P35" s="95">
        <f>M35/'סכום נכסי הקרן'!$C$42</f>
        <v>3.1486136237360513E-3</v>
      </c>
    </row>
    <row r="36" spans="2:16">
      <c r="B36" s="87" t="s">
        <v>1888</v>
      </c>
      <c r="C36" s="84" t="s">
        <v>1889</v>
      </c>
      <c r="D36" s="84" t="s">
        <v>279</v>
      </c>
      <c r="E36" s="84"/>
      <c r="F36" s="107">
        <v>40391</v>
      </c>
      <c r="G36" s="94">
        <v>5.87</v>
      </c>
      <c r="H36" s="97" t="s">
        <v>177</v>
      </c>
      <c r="I36" s="98">
        <v>4.8000000000000001E-2</v>
      </c>
      <c r="J36" s="98">
        <v>4.8500000000000015E-2</v>
      </c>
      <c r="K36" s="94">
        <v>114603999.99999999</v>
      </c>
      <c r="L36" s="108">
        <v>108.6611</v>
      </c>
      <c r="M36" s="94">
        <v>124530.09320999998</v>
      </c>
      <c r="N36" s="84"/>
      <c r="O36" s="95">
        <f t="shared" si="0"/>
        <v>8.1874751189911863E-3</v>
      </c>
      <c r="P36" s="95">
        <f>M36/'סכום נכסי הקרן'!$C$42</f>
        <v>2.2914353293290775E-3</v>
      </c>
    </row>
    <row r="37" spans="2:16">
      <c r="B37" s="87" t="s">
        <v>1890</v>
      </c>
      <c r="C37" s="84" t="s">
        <v>1891</v>
      </c>
      <c r="D37" s="84" t="s">
        <v>279</v>
      </c>
      <c r="E37" s="84"/>
      <c r="F37" s="107">
        <v>40452</v>
      </c>
      <c r="G37" s="94">
        <v>5.89</v>
      </c>
      <c r="H37" s="97" t="s">
        <v>177</v>
      </c>
      <c r="I37" s="98">
        <v>4.8000000000000001E-2</v>
      </c>
      <c r="J37" s="98">
        <v>4.8599999999999997E-2</v>
      </c>
      <c r="K37" s="94">
        <v>152357999.99999997</v>
      </c>
      <c r="L37" s="108">
        <v>109.32340000000001</v>
      </c>
      <c r="M37" s="94">
        <v>166562.88973999998</v>
      </c>
      <c r="N37" s="84"/>
      <c r="O37" s="95">
        <f t="shared" si="0"/>
        <v>1.0951003732036174E-2</v>
      </c>
      <c r="P37" s="95">
        <f>M37/'סכום נכסי הקרן'!$C$42</f>
        <v>3.0648663328450084E-3</v>
      </c>
    </row>
    <row r="38" spans="2:16">
      <c r="B38" s="87" t="s">
        <v>1892</v>
      </c>
      <c r="C38" s="84" t="s">
        <v>1893</v>
      </c>
      <c r="D38" s="84" t="s">
        <v>279</v>
      </c>
      <c r="E38" s="84"/>
      <c r="F38" s="107">
        <v>37895</v>
      </c>
      <c r="G38" s="94">
        <v>3.0000000000000001E-3</v>
      </c>
      <c r="H38" s="97" t="s">
        <v>177</v>
      </c>
      <c r="I38" s="98">
        <v>4.8000000000000001E-2</v>
      </c>
      <c r="J38" s="98">
        <v>1.2100000000000001E-2</v>
      </c>
      <c r="K38" s="94">
        <v>57548999.999999993</v>
      </c>
      <c r="L38" s="108">
        <v>127.1641</v>
      </c>
      <c r="M38" s="94">
        <v>73181.686079999985</v>
      </c>
      <c r="N38" s="84"/>
      <c r="O38" s="95">
        <f t="shared" si="0"/>
        <v>4.8114734238206523E-3</v>
      </c>
      <c r="P38" s="95">
        <f>M38/'סכום נכסי הקרן'!$C$42</f>
        <v>1.3465909855282761E-3</v>
      </c>
    </row>
    <row r="39" spans="2:16">
      <c r="B39" s="87" t="s">
        <v>1894</v>
      </c>
      <c r="C39" s="84" t="s">
        <v>1895</v>
      </c>
      <c r="D39" s="84" t="s">
        <v>279</v>
      </c>
      <c r="E39" s="84"/>
      <c r="F39" s="107">
        <v>38384</v>
      </c>
      <c r="G39" s="94">
        <v>1.3</v>
      </c>
      <c r="H39" s="97" t="s">
        <v>177</v>
      </c>
      <c r="I39" s="98">
        <v>4.8000000000000001E-2</v>
      </c>
      <c r="J39" s="98">
        <v>4.8200000000000014E-2</v>
      </c>
      <c r="K39" s="94">
        <v>11384175.999999998</v>
      </c>
      <c r="L39" s="108">
        <v>124.81310000000001</v>
      </c>
      <c r="M39" s="94">
        <v>14209.099019999998</v>
      </c>
      <c r="N39" s="84"/>
      <c r="O39" s="95">
        <f t="shared" si="0"/>
        <v>9.3420507196882122E-4</v>
      </c>
      <c r="P39" s="95">
        <f>M39/'סכום נכסי הקרן'!$C$42</f>
        <v>2.6145673429680378E-4</v>
      </c>
    </row>
    <row r="40" spans="2:16">
      <c r="B40" s="87" t="s">
        <v>1896</v>
      </c>
      <c r="C40" s="84" t="s">
        <v>1897</v>
      </c>
      <c r="D40" s="84" t="s">
        <v>279</v>
      </c>
      <c r="E40" s="84"/>
      <c r="F40" s="107">
        <v>39569</v>
      </c>
      <c r="G40" s="94">
        <v>4.0900000000000007</v>
      </c>
      <c r="H40" s="97" t="s">
        <v>177</v>
      </c>
      <c r="I40" s="98">
        <v>4.8000000000000001E-2</v>
      </c>
      <c r="J40" s="98">
        <v>4.8600000000000004E-2</v>
      </c>
      <c r="K40" s="94">
        <v>112577999.99999999</v>
      </c>
      <c r="L40" s="108">
        <v>119.2805</v>
      </c>
      <c r="M40" s="94">
        <v>134283.56094999996</v>
      </c>
      <c r="N40" s="84"/>
      <c r="O40" s="95">
        <f t="shared" si="0"/>
        <v>8.8287359772037336E-3</v>
      </c>
      <c r="P40" s="95">
        <f>M40/'סכום נכסי הקרן'!$C$42</f>
        <v>2.4709055279518205E-3</v>
      </c>
    </row>
    <row r="41" spans="2:16">
      <c r="B41" s="87" t="s">
        <v>1898</v>
      </c>
      <c r="C41" s="84" t="s">
        <v>1899</v>
      </c>
      <c r="D41" s="84" t="s">
        <v>279</v>
      </c>
      <c r="E41" s="84"/>
      <c r="F41" s="107">
        <v>39661</v>
      </c>
      <c r="G41" s="94">
        <v>4.339999999999999</v>
      </c>
      <c r="H41" s="97" t="s">
        <v>177</v>
      </c>
      <c r="I41" s="98">
        <v>4.8000000000000001E-2</v>
      </c>
      <c r="J41" s="98">
        <v>4.8499999999999981E-2</v>
      </c>
      <c r="K41" s="94">
        <v>20856999.999999996</v>
      </c>
      <c r="L41" s="108">
        <v>115.29340000000001</v>
      </c>
      <c r="M41" s="94">
        <v>24046.744119999999</v>
      </c>
      <c r="N41" s="84"/>
      <c r="O41" s="95">
        <f t="shared" si="0"/>
        <v>1.5810003357440484E-3</v>
      </c>
      <c r="P41" s="95">
        <f>M41/'סכום נכסי הקרן'!$C$42</f>
        <v>4.4247585151152455E-4</v>
      </c>
    </row>
    <row r="42" spans="2:16">
      <c r="B42" s="87" t="s">
        <v>1900</v>
      </c>
      <c r="C42" s="84" t="s">
        <v>1901</v>
      </c>
      <c r="D42" s="84" t="s">
        <v>279</v>
      </c>
      <c r="E42" s="84"/>
      <c r="F42" s="107">
        <v>39692</v>
      </c>
      <c r="G42" s="94">
        <v>4.43</v>
      </c>
      <c r="H42" s="97" t="s">
        <v>177</v>
      </c>
      <c r="I42" s="98">
        <v>4.8000000000000001E-2</v>
      </c>
      <c r="J42" s="98">
        <v>4.8500000000000008E-2</v>
      </c>
      <c r="K42" s="94">
        <v>66471999.999999993</v>
      </c>
      <c r="L42" s="108">
        <v>113.53919999999999</v>
      </c>
      <c r="M42" s="94">
        <v>75471.806309999985</v>
      </c>
      <c r="N42" s="84"/>
      <c r="O42" s="95">
        <f t="shared" si="0"/>
        <v>4.9620418681163136E-3</v>
      </c>
      <c r="P42" s="95">
        <f>M42/'סכום נכסי הקרן'!$C$42</f>
        <v>1.3887306986543548E-3</v>
      </c>
    </row>
    <row r="43" spans="2:16">
      <c r="B43" s="87" t="s">
        <v>1902</v>
      </c>
      <c r="C43" s="84" t="s">
        <v>1903</v>
      </c>
      <c r="D43" s="84" t="s">
        <v>279</v>
      </c>
      <c r="E43" s="84"/>
      <c r="F43" s="107">
        <v>40909</v>
      </c>
      <c r="G43" s="94">
        <v>6.84</v>
      </c>
      <c r="H43" s="97" t="s">
        <v>177</v>
      </c>
      <c r="I43" s="98">
        <v>4.8000000000000001E-2</v>
      </c>
      <c r="J43" s="98">
        <v>4.8500000000000008E-2</v>
      </c>
      <c r="K43" s="94">
        <v>64392999.999999993</v>
      </c>
      <c r="L43" s="108">
        <v>104.70310000000001</v>
      </c>
      <c r="M43" s="94">
        <v>67424.421379999985</v>
      </c>
      <c r="N43" s="84"/>
      <c r="O43" s="95">
        <f t="shared" si="0"/>
        <v>4.4329507690177962E-3</v>
      </c>
      <c r="P43" s="95">
        <f>M43/'סכום נכסי הקרן'!$C$42</f>
        <v>1.2406535418644999E-3</v>
      </c>
    </row>
    <row r="44" spans="2:16">
      <c r="B44" s="87" t="s">
        <v>1904</v>
      </c>
      <c r="C44" s="84">
        <v>8790</v>
      </c>
      <c r="D44" s="84" t="s">
        <v>279</v>
      </c>
      <c r="E44" s="84"/>
      <c r="F44" s="107">
        <v>41030</v>
      </c>
      <c r="G44" s="94">
        <v>6.9999999999999991</v>
      </c>
      <c r="H44" s="97" t="s">
        <v>177</v>
      </c>
      <c r="I44" s="98">
        <v>4.8000000000000001E-2</v>
      </c>
      <c r="J44" s="98">
        <v>4.8600000000000004E-2</v>
      </c>
      <c r="K44" s="94">
        <v>146010999.99999997</v>
      </c>
      <c r="L44" s="108">
        <v>105.0804</v>
      </c>
      <c r="M44" s="94">
        <v>153428.37065999996</v>
      </c>
      <c r="N44" s="84"/>
      <c r="O44" s="95">
        <f t="shared" si="0"/>
        <v>1.0087449024933619E-2</v>
      </c>
      <c r="P44" s="95">
        <f>M44/'סכום נכסי הקרן'!$C$42</f>
        <v>2.8231825737000979E-3</v>
      </c>
    </row>
    <row r="45" spans="2:16">
      <c r="B45" s="87" t="s">
        <v>1905</v>
      </c>
      <c r="C45" s="84" t="s">
        <v>1906</v>
      </c>
      <c r="D45" s="84" t="s">
        <v>279</v>
      </c>
      <c r="E45" s="84"/>
      <c r="F45" s="107">
        <v>41091</v>
      </c>
      <c r="G45" s="94">
        <v>7.17</v>
      </c>
      <c r="H45" s="97" t="s">
        <v>177</v>
      </c>
      <c r="I45" s="98">
        <v>4.8000000000000001E-2</v>
      </c>
      <c r="J45" s="98">
        <v>4.8499999999999995E-2</v>
      </c>
      <c r="K45" s="94">
        <v>11987999.999999998</v>
      </c>
      <c r="L45" s="108">
        <v>103.3579</v>
      </c>
      <c r="M45" s="94">
        <v>12395.773569999998</v>
      </c>
      <c r="N45" s="84"/>
      <c r="O45" s="95">
        <f t="shared" si="0"/>
        <v>8.1498443523909372E-4</v>
      </c>
      <c r="P45" s="95">
        <f>M45/'סכום נכסי הקרן'!$C$42</f>
        <v>2.2809035760346417E-4</v>
      </c>
    </row>
    <row r="46" spans="2:16">
      <c r="B46" s="87" t="s">
        <v>1907</v>
      </c>
      <c r="C46" s="84">
        <v>8793</v>
      </c>
      <c r="D46" s="84" t="s">
        <v>279</v>
      </c>
      <c r="E46" s="84"/>
      <c r="F46" s="107">
        <v>41122</v>
      </c>
      <c r="G46" s="94">
        <v>7.2500000000000018</v>
      </c>
      <c r="H46" s="97" t="s">
        <v>177</v>
      </c>
      <c r="I46" s="98">
        <v>4.8000000000000001E-2</v>
      </c>
      <c r="J46" s="98">
        <v>4.8499999999999995E-2</v>
      </c>
      <c r="K46" s="94">
        <v>48436999.999999993</v>
      </c>
      <c r="L46" s="108">
        <v>103.2878</v>
      </c>
      <c r="M46" s="94">
        <v>50029.532099999997</v>
      </c>
      <c r="N46" s="84"/>
      <c r="O46" s="95">
        <f t="shared" si="0"/>
        <v>3.2892896706723739E-3</v>
      </c>
      <c r="P46" s="95">
        <f>M46/'סכום נכסי הקרן'!$C$42</f>
        <v>9.2057617888731662E-4</v>
      </c>
    </row>
    <row r="47" spans="2:16">
      <c r="B47" s="87" t="s">
        <v>1908</v>
      </c>
      <c r="C47" s="84" t="s">
        <v>1909</v>
      </c>
      <c r="D47" s="84" t="s">
        <v>279</v>
      </c>
      <c r="E47" s="84"/>
      <c r="F47" s="107">
        <v>41154</v>
      </c>
      <c r="G47" s="94">
        <v>7.3400000000000007</v>
      </c>
      <c r="H47" s="97" t="s">
        <v>177</v>
      </c>
      <c r="I47" s="98">
        <v>4.8000000000000001E-2</v>
      </c>
      <c r="J47" s="98">
        <v>4.8600000000000004E-2</v>
      </c>
      <c r="K47" s="94">
        <v>122997999.99999999</v>
      </c>
      <c r="L47" s="108">
        <v>102.77330000000001</v>
      </c>
      <c r="M47" s="94">
        <v>126409.08422999998</v>
      </c>
      <c r="N47" s="84"/>
      <c r="O47" s="95">
        <f t="shared" si="0"/>
        <v>8.3110130673577313E-3</v>
      </c>
      <c r="P47" s="95">
        <f>M47/'סכום נכסי הקרן'!$C$42</f>
        <v>2.3260099955461776E-3</v>
      </c>
    </row>
    <row r="48" spans="2:16">
      <c r="B48" s="87" t="s">
        <v>1910</v>
      </c>
      <c r="C48" s="84" t="s">
        <v>1911</v>
      </c>
      <c r="D48" s="84" t="s">
        <v>279</v>
      </c>
      <c r="E48" s="84"/>
      <c r="F48" s="107">
        <v>41184</v>
      </c>
      <c r="G48" s="94">
        <v>7.2500000000000009</v>
      </c>
      <c r="H48" s="97" t="s">
        <v>177</v>
      </c>
      <c r="I48" s="98">
        <v>4.8000000000000001E-2</v>
      </c>
      <c r="J48" s="98">
        <v>4.8600000000000011E-2</v>
      </c>
      <c r="K48" s="94">
        <v>136939999.99999997</v>
      </c>
      <c r="L48" s="108">
        <v>103.7303</v>
      </c>
      <c r="M48" s="94">
        <v>142048.33066999997</v>
      </c>
      <c r="N48" s="84"/>
      <c r="O48" s="95">
        <f t="shared" si="0"/>
        <v>9.3392459852544712E-3</v>
      </c>
      <c r="P48" s="95">
        <f>M48/'סכום נכסי הקרן'!$C$42</f>
        <v>2.613782379657926E-3</v>
      </c>
    </row>
    <row r="49" spans="2:16">
      <c r="B49" s="87" t="s">
        <v>1912</v>
      </c>
      <c r="C49" s="84" t="s">
        <v>1913</v>
      </c>
      <c r="D49" s="84" t="s">
        <v>279</v>
      </c>
      <c r="E49" s="84"/>
      <c r="F49" s="107">
        <v>41214</v>
      </c>
      <c r="G49" s="94">
        <v>7.330000000000001</v>
      </c>
      <c r="H49" s="97" t="s">
        <v>177</v>
      </c>
      <c r="I49" s="98">
        <v>4.8000000000000001E-2</v>
      </c>
      <c r="J49" s="98">
        <v>4.8500000000000008E-2</v>
      </c>
      <c r="K49" s="94">
        <v>151006999.99999997</v>
      </c>
      <c r="L49" s="108">
        <v>103.34</v>
      </c>
      <c r="M49" s="94">
        <v>156050.68991999995</v>
      </c>
      <c r="N49" s="84"/>
      <c r="O49" s="95">
        <f t="shared" si="0"/>
        <v>1.0259858545731901E-2</v>
      </c>
      <c r="P49" s="95">
        <f>M49/'סכום נכסי הקרן'!$C$42</f>
        <v>2.8714349666940629E-3</v>
      </c>
    </row>
    <row r="50" spans="2:16">
      <c r="B50" s="87" t="s">
        <v>1914</v>
      </c>
      <c r="C50" s="84" t="s">
        <v>1915</v>
      </c>
      <c r="D50" s="84" t="s">
        <v>279</v>
      </c>
      <c r="E50" s="84"/>
      <c r="F50" s="107">
        <v>41245</v>
      </c>
      <c r="G50" s="94">
        <v>7.4099999999999993</v>
      </c>
      <c r="H50" s="97" t="s">
        <v>177</v>
      </c>
      <c r="I50" s="98">
        <v>4.8000000000000001E-2</v>
      </c>
      <c r="J50" s="98">
        <v>4.8600000000000004E-2</v>
      </c>
      <c r="K50" s="94">
        <v>155215999.99999997</v>
      </c>
      <c r="L50" s="108">
        <v>103.1133</v>
      </c>
      <c r="M50" s="94">
        <v>160048.35183999996</v>
      </c>
      <c r="N50" s="84"/>
      <c r="O50" s="95">
        <f t="shared" si="0"/>
        <v>1.0522692666067323E-2</v>
      </c>
      <c r="P50" s="95">
        <f>M50/'סכום נכסי הקרן'!$C$42</f>
        <v>2.9449945660011481E-3</v>
      </c>
    </row>
    <row r="51" spans="2:16">
      <c r="B51" s="87" t="s">
        <v>1916</v>
      </c>
      <c r="C51" s="84" t="s">
        <v>1917</v>
      </c>
      <c r="D51" s="84" t="s">
        <v>279</v>
      </c>
      <c r="E51" s="84"/>
      <c r="F51" s="107">
        <v>41275</v>
      </c>
      <c r="G51" s="94">
        <v>7.5000000000000009</v>
      </c>
      <c r="H51" s="97" t="s">
        <v>177</v>
      </c>
      <c r="I51" s="98">
        <v>4.8000000000000001E-2</v>
      </c>
      <c r="J51" s="98">
        <v>4.8500000000000008E-2</v>
      </c>
      <c r="K51" s="94">
        <v>143612999.99999997</v>
      </c>
      <c r="L51" s="108">
        <v>103.2026</v>
      </c>
      <c r="M51" s="94">
        <v>148212.30483999997</v>
      </c>
      <c r="N51" s="84"/>
      <c r="O51" s="95">
        <f t="shared" si="0"/>
        <v>9.744508551515256E-3</v>
      </c>
      <c r="P51" s="95">
        <f>M51/'סכום נכסי הקרן'!$C$42</f>
        <v>2.7272035441180814E-3</v>
      </c>
    </row>
    <row r="52" spans="2:16">
      <c r="B52" s="87" t="s">
        <v>1918</v>
      </c>
      <c r="C52" s="84" t="s">
        <v>1919</v>
      </c>
      <c r="D52" s="84" t="s">
        <v>279</v>
      </c>
      <c r="E52" s="84"/>
      <c r="F52" s="107">
        <v>41306</v>
      </c>
      <c r="G52" s="94">
        <v>7.58</v>
      </c>
      <c r="H52" s="97" t="s">
        <v>177</v>
      </c>
      <c r="I52" s="98">
        <v>4.8000000000000001E-2</v>
      </c>
      <c r="J52" s="98">
        <v>4.8499999999999995E-2</v>
      </c>
      <c r="K52" s="94">
        <v>177604999.99999997</v>
      </c>
      <c r="L52" s="108">
        <v>102.60120000000001</v>
      </c>
      <c r="M52" s="94">
        <v>182224.71090999997</v>
      </c>
      <c r="N52" s="84"/>
      <c r="O52" s="95">
        <f t="shared" si="0"/>
        <v>1.1980720869814459E-2</v>
      </c>
      <c r="P52" s="95">
        <f>M52/'סכום נכסי הקרן'!$C$42</f>
        <v>3.3530541067837349E-3</v>
      </c>
    </row>
    <row r="53" spans="2:16">
      <c r="B53" s="87" t="s">
        <v>1920</v>
      </c>
      <c r="C53" s="84" t="s">
        <v>1921</v>
      </c>
      <c r="D53" s="84" t="s">
        <v>279</v>
      </c>
      <c r="E53" s="84"/>
      <c r="F53" s="107">
        <v>41334</v>
      </c>
      <c r="G53" s="94">
        <v>7.66</v>
      </c>
      <c r="H53" s="97" t="s">
        <v>177</v>
      </c>
      <c r="I53" s="98">
        <v>4.8000000000000001E-2</v>
      </c>
      <c r="J53" s="98">
        <v>4.8499999999999995E-2</v>
      </c>
      <c r="K53" s="94">
        <v>128675999.99999999</v>
      </c>
      <c r="L53" s="108">
        <v>102.3749</v>
      </c>
      <c r="M53" s="94">
        <v>131731.91120999999</v>
      </c>
      <c r="N53" s="84"/>
      <c r="O53" s="95">
        <f t="shared" si="0"/>
        <v>8.6609727625452503E-3</v>
      </c>
      <c r="P53" s="95">
        <f>M53/'סכום נכסי הקרן'!$C$42</f>
        <v>2.4239535004410939E-3</v>
      </c>
    </row>
    <row r="54" spans="2:16">
      <c r="B54" s="87" t="s">
        <v>1922</v>
      </c>
      <c r="C54" s="84" t="s">
        <v>1923</v>
      </c>
      <c r="D54" s="84" t="s">
        <v>279</v>
      </c>
      <c r="E54" s="84"/>
      <c r="F54" s="107">
        <v>41366</v>
      </c>
      <c r="G54" s="94">
        <v>7.57</v>
      </c>
      <c r="H54" s="97" t="s">
        <v>177</v>
      </c>
      <c r="I54" s="98">
        <v>4.8000000000000001E-2</v>
      </c>
      <c r="J54" s="98">
        <v>4.8599999999999997E-2</v>
      </c>
      <c r="K54" s="94">
        <v>181263999.99999997</v>
      </c>
      <c r="L54" s="108">
        <v>104.40770000000001</v>
      </c>
      <c r="M54" s="94">
        <v>189253.36693999998</v>
      </c>
      <c r="N54" s="84"/>
      <c r="O54" s="95">
        <f t="shared" si="0"/>
        <v>1.2442833640167315E-2</v>
      </c>
      <c r="P54" s="95">
        <f>M54/'סכום נכסי הקרן'!$C$42</f>
        <v>3.4823859841612314E-3</v>
      </c>
    </row>
    <row r="55" spans="2:16">
      <c r="B55" s="87" t="s">
        <v>1924</v>
      </c>
      <c r="C55" s="84">
        <v>2704</v>
      </c>
      <c r="D55" s="84" t="s">
        <v>279</v>
      </c>
      <c r="E55" s="84"/>
      <c r="F55" s="107">
        <v>41395</v>
      </c>
      <c r="G55" s="94">
        <v>7.6499999999999986</v>
      </c>
      <c r="H55" s="97" t="s">
        <v>177</v>
      </c>
      <c r="I55" s="98">
        <v>4.8000000000000001E-2</v>
      </c>
      <c r="J55" s="98">
        <v>4.8499999999999995E-2</v>
      </c>
      <c r="K55" s="94">
        <v>126989999.99999999</v>
      </c>
      <c r="L55" s="108">
        <v>103.7988</v>
      </c>
      <c r="M55" s="94">
        <v>131814.08880999999</v>
      </c>
      <c r="N55" s="84"/>
      <c r="O55" s="95">
        <f t="shared" si="0"/>
        <v>8.6663756899662062E-3</v>
      </c>
      <c r="P55" s="95">
        <f>M55/'סכום נכסי הקרן'!$C$42</f>
        <v>2.425465622138473E-3</v>
      </c>
    </row>
    <row r="56" spans="2:16">
      <c r="B56" s="87" t="s">
        <v>1925</v>
      </c>
      <c r="C56" s="84" t="s">
        <v>1926</v>
      </c>
      <c r="D56" s="84" t="s">
        <v>279</v>
      </c>
      <c r="E56" s="84"/>
      <c r="F56" s="107">
        <v>41427</v>
      </c>
      <c r="G56" s="94">
        <v>7.73</v>
      </c>
      <c r="H56" s="97" t="s">
        <v>177</v>
      </c>
      <c r="I56" s="98">
        <v>4.8000000000000001E-2</v>
      </c>
      <c r="J56" s="98">
        <v>4.8600000000000004E-2</v>
      </c>
      <c r="K56" s="94">
        <v>256282999.99999997</v>
      </c>
      <c r="L56" s="108">
        <v>102.9696</v>
      </c>
      <c r="M56" s="94">
        <v>263893.60049999994</v>
      </c>
      <c r="N56" s="84"/>
      <c r="O56" s="95">
        <f t="shared" si="0"/>
        <v>1.7350202127538825E-2</v>
      </c>
      <c r="P56" s="95">
        <f>M56/'סכום נכסי הקרן'!$C$42</f>
        <v>4.8558151992212223E-3</v>
      </c>
    </row>
    <row r="57" spans="2:16">
      <c r="B57" s="87" t="s">
        <v>1927</v>
      </c>
      <c r="C57" s="84">
        <v>8805</v>
      </c>
      <c r="D57" s="84" t="s">
        <v>279</v>
      </c>
      <c r="E57" s="84"/>
      <c r="F57" s="107">
        <v>41487</v>
      </c>
      <c r="G57" s="94">
        <v>7.9</v>
      </c>
      <c r="H57" s="97" t="s">
        <v>177</v>
      </c>
      <c r="I57" s="98">
        <v>4.8000000000000001E-2</v>
      </c>
      <c r="J57" s="98">
        <v>4.8499999999999995E-2</v>
      </c>
      <c r="K57" s="94">
        <v>130357999.99999999</v>
      </c>
      <c r="L57" s="108">
        <v>101.2663</v>
      </c>
      <c r="M57" s="94">
        <v>132008.01870999997</v>
      </c>
      <c r="N57" s="84"/>
      <c r="O57" s="95">
        <f t="shared" si="0"/>
        <v>8.6791259914407327E-3</v>
      </c>
      <c r="P57" s="95">
        <f>M57/'סכום נכסי הקרן'!$C$42</f>
        <v>2.4290340593958342E-3</v>
      </c>
    </row>
    <row r="58" spans="2:16">
      <c r="B58" s="87" t="s">
        <v>1928</v>
      </c>
      <c r="C58" s="84">
        <v>8806</v>
      </c>
      <c r="D58" s="84" t="s">
        <v>279</v>
      </c>
      <c r="E58" s="84"/>
      <c r="F58" s="107">
        <v>41518</v>
      </c>
      <c r="G58" s="94">
        <v>7.9899999999999975</v>
      </c>
      <c r="H58" s="97" t="s">
        <v>177</v>
      </c>
      <c r="I58" s="98">
        <v>4.8000000000000001E-2</v>
      </c>
      <c r="J58" s="98">
        <v>4.8499999999999995E-2</v>
      </c>
      <c r="K58" s="94">
        <v>9184999.9999999981</v>
      </c>
      <c r="L58" s="108">
        <v>100.5778</v>
      </c>
      <c r="M58" s="94">
        <v>9238.5220500000014</v>
      </c>
      <c r="N58" s="84"/>
      <c r="O58" s="95">
        <f t="shared" si="0"/>
        <v>6.0740474427391201E-4</v>
      </c>
      <c r="P58" s="95">
        <f>M58/'סכום נכסי הקרן'!$C$42</f>
        <v>1.699948604427428E-4</v>
      </c>
    </row>
    <row r="59" spans="2:16">
      <c r="B59" s="87" t="s">
        <v>1929</v>
      </c>
      <c r="C59" s="84" t="s">
        <v>1930</v>
      </c>
      <c r="D59" s="84" t="s">
        <v>279</v>
      </c>
      <c r="E59" s="84"/>
      <c r="F59" s="107">
        <v>41548</v>
      </c>
      <c r="G59" s="94">
        <v>7.88</v>
      </c>
      <c r="H59" s="97" t="s">
        <v>177</v>
      </c>
      <c r="I59" s="98">
        <v>4.8000000000000001E-2</v>
      </c>
      <c r="J59" s="98">
        <v>4.8500000000000008E-2</v>
      </c>
      <c r="K59" s="94">
        <v>295308999.99999994</v>
      </c>
      <c r="L59" s="108">
        <v>102.38630000000001</v>
      </c>
      <c r="M59" s="94">
        <v>302363.24657999992</v>
      </c>
      <c r="N59" s="84"/>
      <c r="O59" s="95">
        <f t="shared" si="0"/>
        <v>1.9879464428702059E-2</v>
      </c>
      <c r="P59" s="95">
        <f>M59/'סכום נכסי הקרן'!$C$42</f>
        <v>5.5636818992472617E-3</v>
      </c>
    </row>
    <row r="60" spans="2:16">
      <c r="B60" s="87" t="s">
        <v>1931</v>
      </c>
      <c r="C60" s="84" t="s">
        <v>1932</v>
      </c>
      <c r="D60" s="84" t="s">
        <v>279</v>
      </c>
      <c r="E60" s="84"/>
      <c r="F60" s="107">
        <v>41579</v>
      </c>
      <c r="G60" s="94">
        <v>7.96</v>
      </c>
      <c r="H60" s="97" t="s">
        <v>177</v>
      </c>
      <c r="I60" s="98">
        <v>4.8000000000000001E-2</v>
      </c>
      <c r="J60" s="98">
        <v>4.8499999999999995E-2</v>
      </c>
      <c r="K60" s="94">
        <v>236328999.99999997</v>
      </c>
      <c r="L60" s="108">
        <v>101.98439999999999</v>
      </c>
      <c r="M60" s="94">
        <v>241018.59284999996</v>
      </c>
      <c r="N60" s="84"/>
      <c r="O60" s="95">
        <f t="shared" si="0"/>
        <v>1.5846239903201002E-2</v>
      </c>
      <c r="P60" s="95">
        <f>M60/'סכום נכסי הקרן'!$C$42</f>
        <v>4.4349000666878292E-3</v>
      </c>
    </row>
    <row r="61" spans="2:16">
      <c r="B61" s="87" t="s">
        <v>1933</v>
      </c>
      <c r="C61" s="84" t="s">
        <v>1934</v>
      </c>
      <c r="D61" s="84" t="s">
        <v>279</v>
      </c>
      <c r="E61" s="84"/>
      <c r="F61" s="107">
        <v>41609</v>
      </c>
      <c r="G61" s="94">
        <v>8.0400000000000009</v>
      </c>
      <c r="H61" s="97" t="s">
        <v>177</v>
      </c>
      <c r="I61" s="98">
        <v>4.8000000000000001E-2</v>
      </c>
      <c r="J61" s="98">
        <v>4.8499999999999995E-2</v>
      </c>
      <c r="K61" s="94">
        <v>215653999.99999997</v>
      </c>
      <c r="L61" s="108">
        <v>101.58280000000001</v>
      </c>
      <c r="M61" s="94">
        <v>219067.26876999994</v>
      </c>
      <c r="N61" s="84"/>
      <c r="O61" s="95">
        <f t="shared" si="0"/>
        <v>1.4403007066051885E-2</v>
      </c>
      <c r="P61" s="95">
        <f>M61/'סכום נכסי הקרן'!$C$42</f>
        <v>4.0309813172041912E-3</v>
      </c>
    </row>
    <row r="62" spans="2:16">
      <c r="B62" s="87" t="s">
        <v>1935</v>
      </c>
      <c r="C62" s="84" t="s">
        <v>1936</v>
      </c>
      <c r="D62" s="84" t="s">
        <v>279</v>
      </c>
      <c r="E62" s="84"/>
      <c r="F62" s="107">
        <v>41672</v>
      </c>
      <c r="G62" s="94">
        <v>8.2100000000000009</v>
      </c>
      <c r="H62" s="97" t="s">
        <v>177</v>
      </c>
      <c r="I62" s="98">
        <v>4.8000000000000001E-2</v>
      </c>
      <c r="J62" s="98">
        <v>4.8500000000000015E-2</v>
      </c>
      <c r="K62" s="94">
        <v>67095999.999999993</v>
      </c>
      <c r="L62" s="108">
        <v>100.77370000000001</v>
      </c>
      <c r="M62" s="94">
        <v>67615.217069999984</v>
      </c>
      <c r="N62" s="84"/>
      <c r="O62" s="95">
        <f t="shared" si="0"/>
        <v>4.4454950057112638E-3</v>
      </c>
      <c r="P62" s="95">
        <f>M62/'סכום נכסי הקרן'!$C$42</f>
        <v>1.2441643076037694E-3</v>
      </c>
    </row>
    <row r="63" spans="2:16">
      <c r="B63" s="87" t="s">
        <v>1937</v>
      </c>
      <c r="C63" s="84" t="s">
        <v>1938</v>
      </c>
      <c r="D63" s="84" t="s">
        <v>279</v>
      </c>
      <c r="E63" s="84"/>
      <c r="F63" s="107">
        <v>41700</v>
      </c>
      <c r="G63" s="94">
        <v>8.2899999999999991</v>
      </c>
      <c r="H63" s="97" t="s">
        <v>177</v>
      </c>
      <c r="I63" s="98">
        <v>4.8000000000000001E-2</v>
      </c>
      <c r="J63" s="98">
        <v>4.8599999999999997E-2</v>
      </c>
      <c r="K63" s="94">
        <v>304911999.99999994</v>
      </c>
      <c r="L63" s="108">
        <v>100.9575</v>
      </c>
      <c r="M63" s="94">
        <v>307831.71387999994</v>
      </c>
      <c r="N63" s="84"/>
      <c r="O63" s="95">
        <f t="shared" si="0"/>
        <v>2.0238999532255421E-2</v>
      </c>
      <c r="P63" s="95">
        <f>M63/'סכום נכסי הקרן'!$C$42</f>
        <v>5.6643052814796188E-3</v>
      </c>
    </row>
    <row r="64" spans="2:16">
      <c r="B64" s="87" t="s">
        <v>1939</v>
      </c>
      <c r="C64" s="84" t="s">
        <v>1940</v>
      </c>
      <c r="D64" s="84" t="s">
        <v>279</v>
      </c>
      <c r="E64" s="84"/>
      <c r="F64" s="107">
        <v>41730</v>
      </c>
      <c r="G64" s="94">
        <v>8.1800000000000015</v>
      </c>
      <c r="H64" s="97" t="s">
        <v>177</v>
      </c>
      <c r="I64" s="98">
        <v>4.8000000000000001E-2</v>
      </c>
      <c r="J64" s="98">
        <v>4.8499999999999995E-2</v>
      </c>
      <c r="K64" s="94">
        <v>175975999.99999997</v>
      </c>
      <c r="L64" s="108">
        <v>103.1862</v>
      </c>
      <c r="M64" s="94">
        <v>181582.88102999996</v>
      </c>
      <c r="N64" s="84"/>
      <c r="O64" s="95">
        <f t="shared" si="0"/>
        <v>1.1938522506048172E-2</v>
      </c>
      <c r="P64" s="95">
        <f>M64/'סכום נכסי הקרן'!$C$42</f>
        <v>3.3412440163506463E-3</v>
      </c>
    </row>
    <row r="65" spans="2:16">
      <c r="B65" s="87" t="s">
        <v>1941</v>
      </c>
      <c r="C65" s="84" t="s">
        <v>1942</v>
      </c>
      <c r="D65" s="84" t="s">
        <v>279</v>
      </c>
      <c r="E65" s="84"/>
      <c r="F65" s="107">
        <v>41760</v>
      </c>
      <c r="G65" s="94">
        <v>8.26</v>
      </c>
      <c r="H65" s="97" t="s">
        <v>177</v>
      </c>
      <c r="I65" s="98">
        <v>4.8000000000000001E-2</v>
      </c>
      <c r="J65" s="98">
        <v>4.8500000000000008E-2</v>
      </c>
      <c r="K65" s="94">
        <v>63694999.999999993</v>
      </c>
      <c r="L65" s="108">
        <v>102.4764</v>
      </c>
      <c r="M65" s="94">
        <v>65272.358629999988</v>
      </c>
      <c r="N65" s="84"/>
      <c r="O65" s="95">
        <f t="shared" si="0"/>
        <v>4.2914591844060391E-3</v>
      </c>
      <c r="P65" s="95">
        <f>M65/'סכום נכסי הקרן'!$C$42</f>
        <v>1.2010541768502361E-3</v>
      </c>
    </row>
    <row r="66" spans="2:16">
      <c r="B66" s="87" t="s">
        <v>1943</v>
      </c>
      <c r="C66" s="84" t="s">
        <v>1944</v>
      </c>
      <c r="D66" s="84" t="s">
        <v>279</v>
      </c>
      <c r="E66" s="84"/>
      <c r="F66" s="107">
        <v>41791</v>
      </c>
      <c r="G66" s="94">
        <v>8.35</v>
      </c>
      <c r="H66" s="97" t="s">
        <v>177</v>
      </c>
      <c r="I66" s="98">
        <v>4.8000000000000001E-2</v>
      </c>
      <c r="J66" s="98">
        <v>4.8499999999999995E-2</v>
      </c>
      <c r="K66" s="94">
        <v>262599999.99999997</v>
      </c>
      <c r="L66" s="108">
        <v>101.96510000000001</v>
      </c>
      <c r="M66" s="94">
        <v>267760.18930999999</v>
      </c>
      <c r="N66" s="84"/>
      <c r="O66" s="95">
        <f t="shared" si="0"/>
        <v>1.7604418589288833E-2</v>
      </c>
      <c r="P66" s="95">
        <f>M66/'סכום נכסי הקרן'!$C$42</f>
        <v>4.9269629674018947E-3</v>
      </c>
    </row>
    <row r="67" spans="2:16">
      <c r="B67" s="87" t="s">
        <v>1945</v>
      </c>
      <c r="C67" s="84" t="s">
        <v>1946</v>
      </c>
      <c r="D67" s="84" t="s">
        <v>279</v>
      </c>
      <c r="E67" s="84"/>
      <c r="F67" s="107">
        <v>41821</v>
      </c>
      <c r="G67" s="94">
        <v>8.4300000000000033</v>
      </c>
      <c r="H67" s="97" t="s">
        <v>177</v>
      </c>
      <c r="I67" s="98">
        <v>4.8000000000000001E-2</v>
      </c>
      <c r="J67" s="98">
        <v>4.8500000000000008E-2</v>
      </c>
      <c r="K67" s="94">
        <v>162321999.99999997</v>
      </c>
      <c r="L67" s="108">
        <v>101.4697</v>
      </c>
      <c r="M67" s="94">
        <v>164707.64290999997</v>
      </c>
      <c r="N67" s="84"/>
      <c r="O67" s="95">
        <f t="shared" si="0"/>
        <v>1.0829026891991597E-2</v>
      </c>
      <c r="P67" s="95">
        <f>M67/'סכום נכסי הקרן'!$C$42</f>
        <v>3.0307285752853245E-3</v>
      </c>
    </row>
    <row r="68" spans="2:16">
      <c r="B68" s="87" t="s">
        <v>1947</v>
      </c>
      <c r="C68" s="84" t="s">
        <v>1948</v>
      </c>
      <c r="D68" s="84" t="s">
        <v>279</v>
      </c>
      <c r="E68" s="84"/>
      <c r="F68" s="107">
        <v>41852</v>
      </c>
      <c r="G68" s="94">
        <v>8.52</v>
      </c>
      <c r="H68" s="97" t="s">
        <v>177</v>
      </c>
      <c r="I68" s="98">
        <v>4.8000000000000001E-2</v>
      </c>
      <c r="J68" s="98">
        <v>4.8499999999999995E-2</v>
      </c>
      <c r="K68" s="94">
        <v>112544999.99999999</v>
      </c>
      <c r="L68" s="108">
        <v>100.78270000000001</v>
      </c>
      <c r="M68" s="94">
        <v>113425.88048999998</v>
      </c>
      <c r="N68" s="84"/>
      <c r="O68" s="95">
        <f t="shared" si="0"/>
        <v>7.4574068839367803E-3</v>
      </c>
      <c r="P68" s="95">
        <f>M68/'סכום נכסי הקרן'!$C$42</f>
        <v>2.08711053782599E-3</v>
      </c>
    </row>
    <row r="69" spans="2:16">
      <c r="B69" s="87" t="s">
        <v>1949</v>
      </c>
      <c r="C69" s="84" t="s">
        <v>1950</v>
      </c>
      <c r="D69" s="84" t="s">
        <v>279</v>
      </c>
      <c r="E69" s="84"/>
      <c r="F69" s="107">
        <v>41883</v>
      </c>
      <c r="G69" s="94">
        <v>8.6</v>
      </c>
      <c r="H69" s="97" t="s">
        <v>177</v>
      </c>
      <c r="I69" s="98">
        <v>4.8000000000000001E-2</v>
      </c>
      <c r="J69" s="98">
        <v>4.8499999999999995E-2</v>
      </c>
      <c r="K69" s="94">
        <v>205446999.99999997</v>
      </c>
      <c r="L69" s="108">
        <v>100.378</v>
      </c>
      <c r="M69" s="94">
        <v>206223.38090999998</v>
      </c>
      <c r="N69" s="84"/>
      <c r="O69" s="95">
        <f t="shared" si="0"/>
        <v>1.3558560478289931E-2</v>
      </c>
      <c r="P69" s="95">
        <f>M69/'סכום נכסי הקרן'!$C$42</f>
        <v>3.7946453629805464E-3</v>
      </c>
    </row>
    <row r="70" spans="2:16">
      <c r="B70" s="87" t="s">
        <v>1951</v>
      </c>
      <c r="C70" s="84" t="s">
        <v>1952</v>
      </c>
      <c r="D70" s="84" t="s">
        <v>279</v>
      </c>
      <c r="E70" s="84"/>
      <c r="F70" s="107">
        <v>41913</v>
      </c>
      <c r="G70" s="94">
        <v>8.4799999999999986</v>
      </c>
      <c r="H70" s="97" t="s">
        <v>177</v>
      </c>
      <c r="I70" s="98">
        <v>4.8000000000000001E-2</v>
      </c>
      <c r="J70" s="98">
        <v>4.8499999999999988E-2</v>
      </c>
      <c r="K70" s="94">
        <v>170671999.99999997</v>
      </c>
      <c r="L70" s="108">
        <v>102.38930000000001</v>
      </c>
      <c r="M70" s="94">
        <v>174749.45246</v>
      </c>
      <c r="N70" s="84"/>
      <c r="O70" s="95">
        <f t="shared" si="0"/>
        <v>1.148924534779591E-2</v>
      </c>
      <c r="P70" s="95">
        <f>M70/'סכום נכסי הקרן'!$C$42</f>
        <v>3.2155044521849046E-3</v>
      </c>
    </row>
    <row r="71" spans="2:16">
      <c r="B71" s="87" t="s">
        <v>1953</v>
      </c>
      <c r="C71" s="84" t="s">
        <v>1954</v>
      </c>
      <c r="D71" s="84" t="s">
        <v>279</v>
      </c>
      <c r="E71" s="84"/>
      <c r="F71" s="107">
        <v>41945</v>
      </c>
      <c r="G71" s="94">
        <v>8.5600000000000023</v>
      </c>
      <c r="H71" s="97" t="s">
        <v>177</v>
      </c>
      <c r="I71" s="98">
        <v>4.8000000000000001E-2</v>
      </c>
      <c r="J71" s="98">
        <v>4.8500000000000008E-2</v>
      </c>
      <c r="K71" s="94">
        <v>85157999.999999985</v>
      </c>
      <c r="L71" s="108">
        <v>102.2619</v>
      </c>
      <c r="M71" s="94">
        <v>87084.189189999975</v>
      </c>
      <c r="N71" s="84"/>
      <c r="O71" s="95">
        <f t="shared" si="0"/>
        <v>5.7255207466060986E-3</v>
      </c>
      <c r="P71" s="95">
        <f>M71/'סכום נכסי הקרן'!$C$42</f>
        <v>1.6024061541449106E-3</v>
      </c>
    </row>
    <row r="72" spans="2:16">
      <c r="B72" s="87" t="s">
        <v>1955</v>
      </c>
      <c r="C72" s="84" t="s">
        <v>1956</v>
      </c>
      <c r="D72" s="84" t="s">
        <v>279</v>
      </c>
      <c r="E72" s="84"/>
      <c r="F72" s="107">
        <v>41974</v>
      </c>
      <c r="G72" s="94">
        <v>8.6399999999999988</v>
      </c>
      <c r="H72" s="97" t="s">
        <v>177</v>
      </c>
      <c r="I72" s="98">
        <v>4.8000000000000001E-2</v>
      </c>
      <c r="J72" s="98">
        <v>4.8499999999999995E-2</v>
      </c>
      <c r="K72" s="94">
        <v>324640999.99999994</v>
      </c>
      <c r="L72" s="108">
        <v>101.5791</v>
      </c>
      <c r="M72" s="94">
        <v>329767.41616999998</v>
      </c>
      <c r="N72" s="84"/>
      <c r="O72" s="95">
        <f t="shared" si="0"/>
        <v>2.1681205284194514E-2</v>
      </c>
      <c r="P72" s="95">
        <f>M72/'סכום נכסי הקרן'!$C$42</f>
        <v>6.0679365797890825E-3</v>
      </c>
    </row>
    <row r="73" spans="2:16">
      <c r="B73" s="87" t="s">
        <v>1957</v>
      </c>
      <c r="C73" s="84" t="s">
        <v>1958</v>
      </c>
      <c r="D73" s="84" t="s">
        <v>279</v>
      </c>
      <c r="E73" s="84"/>
      <c r="F73" s="107">
        <v>42005</v>
      </c>
      <c r="G73" s="94">
        <v>8.73</v>
      </c>
      <c r="H73" s="97" t="s">
        <v>177</v>
      </c>
      <c r="I73" s="98">
        <v>4.8000000000000001E-2</v>
      </c>
      <c r="J73" s="98">
        <v>4.8500000000000008E-2</v>
      </c>
      <c r="K73" s="94">
        <v>18378999.999999996</v>
      </c>
      <c r="L73" s="108">
        <v>101.3703</v>
      </c>
      <c r="M73" s="94">
        <v>18630.855129999996</v>
      </c>
      <c r="N73" s="84"/>
      <c r="O73" s="95">
        <f t="shared" si="0"/>
        <v>1.2249220962612681E-3</v>
      </c>
      <c r="P73" s="95">
        <f>M73/'סכום נכסי הקרן'!$C$42</f>
        <v>3.4281994464182804E-4</v>
      </c>
    </row>
    <row r="74" spans="2:16">
      <c r="B74" s="87" t="s">
        <v>1959</v>
      </c>
      <c r="C74" s="84" t="s">
        <v>1960</v>
      </c>
      <c r="D74" s="84" t="s">
        <v>279</v>
      </c>
      <c r="E74" s="84"/>
      <c r="F74" s="107">
        <v>42036</v>
      </c>
      <c r="G74" s="94">
        <v>8.81</v>
      </c>
      <c r="H74" s="97" t="s">
        <v>177</v>
      </c>
      <c r="I74" s="98">
        <v>4.8000000000000001E-2</v>
      </c>
      <c r="J74" s="98">
        <v>4.8500000000000008E-2</v>
      </c>
      <c r="K74" s="94">
        <v>165324999.99999997</v>
      </c>
      <c r="L74" s="108">
        <v>100.9704</v>
      </c>
      <c r="M74" s="94">
        <v>166929.35279999999</v>
      </c>
      <c r="N74" s="84"/>
      <c r="O74" s="95">
        <f t="shared" si="0"/>
        <v>1.0975097564365679E-2</v>
      </c>
      <c r="P74" s="95">
        <f>M74/'סכום נכסי הקרן'!$C$42</f>
        <v>3.0716094933207821E-3</v>
      </c>
    </row>
    <row r="75" spans="2:16">
      <c r="B75" s="87" t="s">
        <v>1961</v>
      </c>
      <c r="C75" s="84" t="s">
        <v>1962</v>
      </c>
      <c r="D75" s="84" t="s">
        <v>279</v>
      </c>
      <c r="E75" s="84"/>
      <c r="F75" s="107">
        <v>42064</v>
      </c>
      <c r="G75" s="94">
        <v>8.89</v>
      </c>
      <c r="H75" s="97" t="s">
        <v>177</v>
      </c>
      <c r="I75" s="98">
        <v>4.8000000000000001E-2</v>
      </c>
      <c r="J75" s="98">
        <v>4.8500000000000015E-2</v>
      </c>
      <c r="K75" s="94">
        <v>455818999.99999994</v>
      </c>
      <c r="L75" s="108">
        <v>101.4777</v>
      </c>
      <c r="M75" s="94">
        <v>462554.78603999992</v>
      </c>
      <c r="N75" s="84"/>
      <c r="O75" s="95">
        <f t="shared" si="0"/>
        <v>3.0411571245565216E-2</v>
      </c>
      <c r="P75" s="95">
        <f>M75/'סכום נכסי הקרן'!$C$42</f>
        <v>8.5113112112984064E-3</v>
      </c>
    </row>
    <row r="76" spans="2:16">
      <c r="B76" s="87" t="s">
        <v>1963</v>
      </c>
      <c r="C76" s="84" t="s">
        <v>1964</v>
      </c>
      <c r="D76" s="84" t="s">
        <v>279</v>
      </c>
      <c r="E76" s="84"/>
      <c r="F76" s="107">
        <v>42095</v>
      </c>
      <c r="G76" s="94">
        <v>8.7700000000000014</v>
      </c>
      <c r="H76" s="97" t="s">
        <v>177</v>
      </c>
      <c r="I76" s="98">
        <v>4.8000000000000001E-2</v>
      </c>
      <c r="J76" s="98">
        <v>4.8500000000000015E-2</v>
      </c>
      <c r="K76" s="94">
        <v>249661999.99999997</v>
      </c>
      <c r="L76" s="108">
        <v>104.244</v>
      </c>
      <c r="M76" s="94">
        <v>260257.69426999995</v>
      </c>
      <c r="N76" s="84"/>
      <c r="O76" s="95">
        <f t="shared" ref="O76:O134" si="1">M76/$M$11</f>
        <v>1.7111152344263473E-2</v>
      </c>
      <c r="P76" s="95">
        <f>M76/'סכום נכסי הקרן'!$C$42</f>
        <v>4.7889121416968047E-3</v>
      </c>
    </row>
    <row r="77" spans="2:16">
      <c r="B77" s="87" t="s">
        <v>1965</v>
      </c>
      <c r="C77" s="84" t="s">
        <v>1966</v>
      </c>
      <c r="D77" s="84" t="s">
        <v>279</v>
      </c>
      <c r="E77" s="84"/>
      <c r="F77" s="107">
        <v>42125</v>
      </c>
      <c r="G77" s="94">
        <v>8.85</v>
      </c>
      <c r="H77" s="97" t="s">
        <v>177</v>
      </c>
      <c r="I77" s="98">
        <v>4.8000000000000001E-2</v>
      </c>
      <c r="J77" s="98">
        <v>4.8499999999999988E-2</v>
      </c>
      <c r="K77" s="94">
        <v>266578999.99999997</v>
      </c>
      <c r="L77" s="108">
        <v>103.5175</v>
      </c>
      <c r="M77" s="94">
        <v>275955.85791000002</v>
      </c>
      <c r="N77" s="84"/>
      <c r="O77" s="95">
        <f t="shared" si="1"/>
        <v>1.8143258888981224E-2</v>
      </c>
      <c r="P77" s="95">
        <f>M77/'סכום נכסי הקרן'!$C$42</f>
        <v>5.0777686409015834E-3</v>
      </c>
    </row>
    <row r="78" spans="2:16">
      <c r="B78" s="87" t="s">
        <v>1967</v>
      </c>
      <c r="C78" s="84" t="s">
        <v>1968</v>
      </c>
      <c r="D78" s="84" t="s">
        <v>279</v>
      </c>
      <c r="E78" s="84"/>
      <c r="F78" s="107">
        <v>42156</v>
      </c>
      <c r="G78" s="94">
        <v>8.93</v>
      </c>
      <c r="H78" s="97" t="s">
        <v>177</v>
      </c>
      <c r="I78" s="98">
        <v>4.8000000000000001E-2</v>
      </c>
      <c r="J78" s="98">
        <v>4.8500000000000008E-2</v>
      </c>
      <c r="K78" s="94">
        <v>67328999.999999985</v>
      </c>
      <c r="L78" s="108">
        <v>102.4872</v>
      </c>
      <c r="M78" s="94">
        <v>69003.267559999993</v>
      </c>
      <c r="N78" s="84"/>
      <c r="O78" s="95">
        <f t="shared" si="1"/>
        <v>4.536755106445421E-3</v>
      </c>
      <c r="P78" s="95">
        <f>M78/'סכום נכסי הקרן'!$C$42</f>
        <v>1.2697053463173191E-3</v>
      </c>
    </row>
    <row r="79" spans="2:16">
      <c r="B79" s="87" t="s">
        <v>1969</v>
      </c>
      <c r="C79" s="84" t="s">
        <v>1970</v>
      </c>
      <c r="D79" s="84" t="s">
        <v>279</v>
      </c>
      <c r="E79" s="84"/>
      <c r="F79" s="107">
        <v>42218</v>
      </c>
      <c r="G79" s="94">
        <v>9.1099999999999977</v>
      </c>
      <c r="H79" s="97" t="s">
        <v>177</v>
      </c>
      <c r="I79" s="98">
        <v>4.8000000000000001E-2</v>
      </c>
      <c r="J79" s="98">
        <v>4.8499999999999988E-2</v>
      </c>
      <c r="K79" s="94">
        <v>91312999.999999985</v>
      </c>
      <c r="L79" s="108">
        <v>101.1572</v>
      </c>
      <c r="M79" s="94">
        <v>92369.70779</v>
      </c>
      <c r="N79" s="84"/>
      <c r="O79" s="95">
        <f t="shared" si="1"/>
        <v>6.0730275292075449E-3</v>
      </c>
      <c r="P79" s="95">
        <f>M79/'סכום נכסי הקרן'!$C$42</f>
        <v>1.6996631603967412E-3</v>
      </c>
    </row>
    <row r="80" spans="2:16">
      <c r="B80" s="87" t="s">
        <v>1971</v>
      </c>
      <c r="C80" s="84" t="s">
        <v>1972</v>
      </c>
      <c r="D80" s="84" t="s">
        <v>279</v>
      </c>
      <c r="E80" s="84"/>
      <c r="F80" s="107">
        <v>42309</v>
      </c>
      <c r="G80" s="94">
        <v>9.1300000000000008</v>
      </c>
      <c r="H80" s="97" t="s">
        <v>177</v>
      </c>
      <c r="I80" s="98">
        <v>4.8000000000000001E-2</v>
      </c>
      <c r="J80" s="98">
        <v>4.8499999999999995E-2</v>
      </c>
      <c r="K80" s="94">
        <v>218989999.99999997</v>
      </c>
      <c r="L80" s="108">
        <v>102.7889</v>
      </c>
      <c r="M80" s="94">
        <v>225097.50991999995</v>
      </c>
      <c r="N80" s="84"/>
      <c r="O80" s="95">
        <f t="shared" si="1"/>
        <v>1.4799477092729559E-2</v>
      </c>
      <c r="P80" s="95">
        <f>M80/'סכום נכסי הקרן'!$C$42</f>
        <v>4.1419417064506867E-3</v>
      </c>
    </row>
    <row r="81" spans="2:16">
      <c r="B81" s="87" t="s">
        <v>1973</v>
      </c>
      <c r="C81" s="84" t="s">
        <v>1974</v>
      </c>
      <c r="D81" s="84" t="s">
        <v>279</v>
      </c>
      <c r="E81" s="84"/>
      <c r="F81" s="107">
        <v>42339</v>
      </c>
      <c r="G81" s="94">
        <v>9.2200000000000006</v>
      </c>
      <c r="H81" s="97" t="s">
        <v>177</v>
      </c>
      <c r="I81" s="98">
        <v>4.8000000000000001E-2</v>
      </c>
      <c r="J81" s="98">
        <v>4.8500000000000008E-2</v>
      </c>
      <c r="K81" s="94">
        <v>161864999.99999997</v>
      </c>
      <c r="L81" s="108">
        <v>102.2805</v>
      </c>
      <c r="M81" s="94">
        <v>165556.41078999997</v>
      </c>
      <c r="N81" s="84"/>
      <c r="O81" s="95">
        <f t="shared" si="1"/>
        <v>1.0884830800269253E-2</v>
      </c>
      <c r="P81" s="95">
        <f>M81/'סכום נכסי הקרן'!$C$42</f>
        <v>3.0463464605409952E-3</v>
      </c>
    </row>
    <row r="82" spans="2:16">
      <c r="B82" s="87" t="s">
        <v>1975</v>
      </c>
      <c r="C82" s="84" t="s">
        <v>1976</v>
      </c>
      <c r="D82" s="84" t="s">
        <v>279</v>
      </c>
      <c r="E82" s="84"/>
      <c r="F82" s="107">
        <v>42370</v>
      </c>
      <c r="G82" s="94">
        <v>9.2999999999999989</v>
      </c>
      <c r="H82" s="97" t="s">
        <v>177</v>
      </c>
      <c r="I82" s="98">
        <v>4.8000000000000001E-2</v>
      </c>
      <c r="J82" s="98">
        <v>4.8500000000000015E-2</v>
      </c>
      <c r="K82" s="94">
        <v>82608999.999999985</v>
      </c>
      <c r="L82" s="108">
        <v>102.2877</v>
      </c>
      <c r="M82" s="94">
        <v>84498.885999999984</v>
      </c>
      <c r="N82" s="84"/>
      <c r="O82" s="95">
        <f t="shared" si="1"/>
        <v>5.5555449198998698E-3</v>
      </c>
      <c r="P82" s="95">
        <f>M82/'סכום נכסי הקרן'!$C$42</f>
        <v>1.5548348810984576E-3</v>
      </c>
    </row>
    <row r="83" spans="2:16">
      <c r="B83" s="87" t="s">
        <v>1977</v>
      </c>
      <c r="C83" s="84" t="s">
        <v>1978</v>
      </c>
      <c r="D83" s="84" t="s">
        <v>279</v>
      </c>
      <c r="E83" s="84"/>
      <c r="F83" s="107">
        <v>42461</v>
      </c>
      <c r="G83" s="94">
        <v>9.3199999999999985</v>
      </c>
      <c r="H83" s="97" t="s">
        <v>177</v>
      </c>
      <c r="I83" s="98">
        <v>4.8000000000000001E-2</v>
      </c>
      <c r="J83" s="98">
        <v>4.8500000000000008E-2</v>
      </c>
      <c r="K83" s="94">
        <v>229225999.99999997</v>
      </c>
      <c r="L83" s="108">
        <v>104.4556</v>
      </c>
      <c r="M83" s="94">
        <v>239439.32986999999</v>
      </c>
      <c r="N83" s="84"/>
      <c r="O83" s="95">
        <f t="shared" si="1"/>
        <v>1.5742408162440245E-2</v>
      </c>
      <c r="P83" s="95">
        <f>M83/'סכום נכסי הקרן'!$C$42</f>
        <v>4.4058405928418497E-3</v>
      </c>
    </row>
    <row r="84" spans="2:16">
      <c r="B84" s="87" t="s">
        <v>1979</v>
      </c>
      <c r="C84" s="84" t="s">
        <v>1980</v>
      </c>
      <c r="D84" s="84" t="s">
        <v>279</v>
      </c>
      <c r="E84" s="84"/>
      <c r="F84" s="107">
        <v>42491</v>
      </c>
      <c r="G84" s="94">
        <v>9.4099999999999966</v>
      </c>
      <c r="H84" s="97" t="s">
        <v>177</v>
      </c>
      <c r="I84" s="98">
        <v>4.8000000000000001E-2</v>
      </c>
      <c r="J84" s="98">
        <v>4.8599999999999983E-2</v>
      </c>
      <c r="K84" s="94">
        <v>269101999.99999994</v>
      </c>
      <c r="L84" s="108">
        <v>104.2555</v>
      </c>
      <c r="M84" s="94">
        <v>280553.66710000002</v>
      </c>
      <c r="N84" s="84"/>
      <c r="O84" s="95">
        <f t="shared" si="1"/>
        <v>1.8445550868169843E-2</v>
      </c>
      <c r="P84" s="95">
        <f>M84/'סכום נכסי הקרן'!$C$42</f>
        <v>5.162371343299897E-3</v>
      </c>
    </row>
    <row r="85" spans="2:16">
      <c r="B85" s="87" t="s">
        <v>1981</v>
      </c>
      <c r="C85" s="84" t="s">
        <v>1982</v>
      </c>
      <c r="D85" s="84" t="s">
        <v>279</v>
      </c>
      <c r="E85" s="84"/>
      <c r="F85" s="107">
        <v>42522</v>
      </c>
      <c r="G85" s="94">
        <v>9.490000000000002</v>
      </c>
      <c r="H85" s="97" t="s">
        <v>177</v>
      </c>
      <c r="I85" s="98">
        <v>4.8000000000000001E-2</v>
      </c>
      <c r="J85" s="98">
        <v>4.8500000000000008E-2</v>
      </c>
      <c r="K85" s="94">
        <v>129531999.99999999</v>
      </c>
      <c r="L85" s="108">
        <v>103.4224</v>
      </c>
      <c r="M85" s="94">
        <v>133965.13117999997</v>
      </c>
      <c r="N85" s="84"/>
      <c r="O85" s="95">
        <f t="shared" si="1"/>
        <v>8.8078001876944097E-3</v>
      </c>
      <c r="P85" s="95">
        <f>M85/'סכום נכסי הקרן'!$C$42</f>
        <v>2.4650462114920021E-3</v>
      </c>
    </row>
    <row r="86" spans="2:16">
      <c r="B86" s="87" t="s">
        <v>1983</v>
      </c>
      <c r="C86" s="84" t="s">
        <v>1984</v>
      </c>
      <c r="D86" s="84" t="s">
        <v>279</v>
      </c>
      <c r="E86" s="84"/>
      <c r="F86" s="107">
        <v>42552</v>
      </c>
      <c r="G86" s="94">
        <v>9.58</v>
      </c>
      <c r="H86" s="97" t="s">
        <v>177</v>
      </c>
      <c r="I86" s="98">
        <v>4.8000000000000001E-2</v>
      </c>
      <c r="J86" s="98">
        <v>4.8500000000000008E-2</v>
      </c>
      <c r="K86" s="94">
        <v>12310999.999999998</v>
      </c>
      <c r="L86" s="108">
        <v>102.7009</v>
      </c>
      <c r="M86" s="94">
        <v>12643.271429999997</v>
      </c>
      <c r="N86" s="84"/>
      <c r="O86" s="95">
        <f t="shared" si="1"/>
        <v>8.312566672636566E-4</v>
      </c>
      <c r="P86" s="95">
        <f>M86/'סכום נכסי הקרן'!$C$42</f>
        <v>2.3264448043208019E-4</v>
      </c>
    </row>
    <row r="87" spans="2:16">
      <c r="B87" s="87" t="s">
        <v>1985</v>
      </c>
      <c r="C87" s="84" t="s">
        <v>1986</v>
      </c>
      <c r="D87" s="84" t="s">
        <v>279</v>
      </c>
      <c r="E87" s="84"/>
      <c r="F87" s="107">
        <v>42583</v>
      </c>
      <c r="G87" s="94">
        <v>9.66</v>
      </c>
      <c r="H87" s="97" t="s">
        <v>177</v>
      </c>
      <c r="I87" s="98">
        <v>4.8000000000000001E-2</v>
      </c>
      <c r="J87" s="98">
        <v>4.8499999999999995E-2</v>
      </c>
      <c r="K87" s="94">
        <v>257709999.99999997</v>
      </c>
      <c r="L87" s="108">
        <v>101.9987</v>
      </c>
      <c r="M87" s="94">
        <v>262860.7965</v>
      </c>
      <c r="N87" s="84"/>
      <c r="O87" s="95">
        <f t="shared" si="1"/>
        <v>1.7282298403749473E-2</v>
      </c>
      <c r="P87" s="95">
        <f>M87/'סכום נכסי הקרן'!$C$42</f>
        <v>4.8368109287443553E-3</v>
      </c>
    </row>
    <row r="88" spans="2:16">
      <c r="B88" s="87" t="s">
        <v>1987</v>
      </c>
      <c r="C88" s="84" t="s">
        <v>1988</v>
      </c>
      <c r="D88" s="84" t="s">
        <v>279</v>
      </c>
      <c r="E88" s="84"/>
      <c r="F88" s="107">
        <v>42644</v>
      </c>
      <c r="G88" s="94">
        <v>9.6</v>
      </c>
      <c r="H88" s="97" t="s">
        <v>177</v>
      </c>
      <c r="I88" s="98">
        <v>4.8000000000000001E-2</v>
      </c>
      <c r="J88" s="98">
        <v>4.8499999999999995E-2</v>
      </c>
      <c r="K88" s="94">
        <v>33200999.999999996</v>
      </c>
      <c r="L88" s="108">
        <v>103.5081</v>
      </c>
      <c r="M88" s="94">
        <v>34365.543149999998</v>
      </c>
      <c r="N88" s="84"/>
      <c r="O88" s="95">
        <f t="shared" si="1"/>
        <v>2.2594300079480608E-3</v>
      </c>
      <c r="P88" s="95">
        <f>M88/'סכום נכסי הקרן'!$C$42</f>
        <v>6.323485163758747E-4</v>
      </c>
    </row>
    <row r="89" spans="2:16">
      <c r="B89" s="87" t="s">
        <v>1989</v>
      </c>
      <c r="C89" s="84" t="s">
        <v>1990</v>
      </c>
      <c r="D89" s="84" t="s">
        <v>279</v>
      </c>
      <c r="E89" s="84"/>
      <c r="F89" s="107">
        <v>42675</v>
      </c>
      <c r="G89" s="94">
        <v>9.68</v>
      </c>
      <c r="H89" s="97" t="s">
        <v>177</v>
      </c>
      <c r="I89" s="98">
        <v>4.8000000000000001E-2</v>
      </c>
      <c r="J89" s="98">
        <v>4.8499999999999995E-2</v>
      </c>
      <c r="K89" s="94">
        <v>147741999.99999997</v>
      </c>
      <c r="L89" s="108">
        <v>103.20310000000001</v>
      </c>
      <c r="M89" s="94">
        <v>152474.39845999997</v>
      </c>
      <c r="N89" s="84"/>
      <c r="O89" s="95">
        <f t="shared" si="1"/>
        <v>1.0024728252384789E-2</v>
      </c>
      <c r="P89" s="95">
        <f>M89/'סכום נכסי הקרן'!$C$42</f>
        <v>2.8056288600078459E-3</v>
      </c>
    </row>
    <row r="90" spans="2:16">
      <c r="B90" s="87" t="s">
        <v>1991</v>
      </c>
      <c r="C90" s="84" t="s">
        <v>1992</v>
      </c>
      <c r="D90" s="84" t="s">
        <v>279</v>
      </c>
      <c r="E90" s="84"/>
      <c r="F90" s="107">
        <v>42705</v>
      </c>
      <c r="G90" s="94">
        <v>9.76</v>
      </c>
      <c r="H90" s="97" t="s">
        <v>177</v>
      </c>
      <c r="I90" s="98">
        <v>4.8000000000000001E-2</v>
      </c>
      <c r="J90" s="98">
        <v>4.8499999999999995E-2</v>
      </c>
      <c r="K90" s="94">
        <v>45883999.999999993</v>
      </c>
      <c r="L90" s="108">
        <v>102.58880000000001</v>
      </c>
      <c r="M90" s="94">
        <v>47071.83681999999</v>
      </c>
      <c r="N90" s="84"/>
      <c r="O90" s="95">
        <f t="shared" si="1"/>
        <v>3.0948301959354426E-3</v>
      </c>
      <c r="P90" s="95">
        <f>M90/'סכום נכסי הקרן'!$C$42</f>
        <v>8.661526473273351E-4</v>
      </c>
    </row>
    <row r="91" spans="2:16">
      <c r="B91" s="87" t="s">
        <v>1993</v>
      </c>
      <c r="C91" s="84" t="s">
        <v>1994</v>
      </c>
      <c r="D91" s="84" t="s">
        <v>279</v>
      </c>
      <c r="E91" s="84"/>
      <c r="F91" s="107">
        <v>42736</v>
      </c>
      <c r="G91" s="94">
        <v>9.8500000000000014</v>
      </c>
      <c r="H91" s="97" t="s">
        <v>177</v>
      </c>
      <c r="I91" s="98">
        <v>4.8000000000000001E-2</v>
      </c>
      <c r="J91" s="98">
        <v>4.8500000000000008E-2</v>
      </c>
      <c r="K91" s="94">
        <v>273330999.99999994</v>
      </c>
      <c r="L91" s="108">
        <v>102.5973</v>
      </c>
      <c r="M91" s="94">
        <v>280430.34795999993</v>
      </c>
      <c r="N91" s="84"/>
      <c r="O91" s="95">
        <f t="shared" si="1"/>
        <v>1.8437443009543707E-2</v>
      </c>
      <c r="P91" s="95">
        <f>M91/'סכום נכסי הקרן'!$C$42</f>
        <v>5.1601021903032625E-3</v>
      </c>
    </row>
    <row r="92" spans="2:16">
      <c r="B92" s="87" t="s">
        <v>1995</v>
      </c>
      <c r="C92" s="84" t="s">
        <v>1996</v>
      </c>
      <c r="D92" s="84" t="s">
        <v>279</v>
      </c>
      <c r="E92" s="84"/>
      <c r="F92" s="107">
        <v>42767</v>
      </c>
      <c r="G92" s="94">
        <v>9.93</v>
      </c>
      <c r="H92" s="97" t="s">
        <v>177</v>
      </c>
      <c r="I92" s="98">
        <v>4.8000000000000001E-2</v>
      </c>
      <c r="J92" s="98">
        <v>4.8499999999999995E-2</v>
      </c>
      <c r="K92" s="94">
        <v>116622999.99999999</v>
      </c>
      <c r="L92" s="108">
        <v>102.1925</v>
      </c>
      <c r="M92" s="94">
        <v>119179.95878999998</v>
      </c>
      <c r="N92" s="84"/>
      <c r="O92" s="95">
        <f t="shared" si="1"/>
        <v>7.8357200426247067E-3</v>
      </c>
      <c r="P92" s="95">
        <f>M92/'סכום נכסי הקרן'!$C$42</f>
        <v>2.1929893496414701E-3</v>
      </c>
    </row>
    <row r="93" spans="2:16">
      <c r="B93" s="87" t="s">
        <v>1997</v>
      </c>
      <c r="C93" s="84" t="s">
        <v>1998</v>
      </c>
      <c r="D93" s="84" t="s">
        <v>279</v>
      </c>
      <c r="E93" s="84"/>
      <c r="F93" s="107">
        <v>42795</v>
      </c>
      <c r="G93" s="94">
        <v>10.02</v>
      </c>
      <c r="H93" s="97" t="s">
        <v>177</v>
      </c>
      <c r="I93" s="98">
        <v>4.8000000000000001E-2</v>
      </c>
      <c r="J93" s="98">
        <v>4.8499999999999995E-2</v>
      </c>
      <c r="K93" s="94">
        <v>163028999.99999997</v>
      </c>
      <c r="L93" s="108">
        <v>101.9933</v>
      </c>
      <c r="M93" s="94">
        <v>166278.62799999997</v>
      </c>
      <c r="N93" s="84"/>
      <c r="O93" s="95">
        <f t="shared" si="1"/>
        <v>1.0932314386645525E-2</v>
      </c>
      <c r="P93" s="95">
        <f>M93/'סכום נכסי הקרן'!$C$42</f>
        <v>3.0596357305301592E-3</v>
      </c>
    </row>
    <row r="94" spans="2:16">
      <c r="B94" s="87" t="s">
        <v>1999</v>
      </c>
      <c r="C94" s="84" t="s">
        <v>2000</v>
      </c>
      <c r="D94" s="84" t="s">
        <v>279</v>
      </c>
      <c r="E94" s="84"/>
      <c r="F94" s="107">
        <v>42826</v>
      </c>
      <c r="G94" s="94">
        <v>9.8600000000000012</v>
      </c>
      <c r="H94" s="97" t="s">
        <v>177</v>
      </c>
      <c r="I94" s="98">
        <v>4.8000000000000001E-2</v>
      </c>
      <c r="J94" s="98">
        <v>4.8499999999999995E-2</v>
      </c>
      <c r="K94" s="94">
        <v>116409999.99999999</v>
      </c>
      <c r="L94" s="108">
        <v>104.02930000000001</v>
      </c>
      <c r="M94" s="94">
        <v>121100.50807999999</v>
      </c>
      <c r="N94" s="84"/>
      <c r="O94" s="95">
        <f t="shared" si="1"/>
        <v>7.9619903209272747E-3</v>
      </c>
      <c r="P94" s="95">
        <f>M94/'סכום נכסי הקרן'!$C$42</f>
        <v>2.2283287152629399E-3</v>
      </c>
    </row>
    <row r="95" spans="2:16">
      <c r="B95" s="87" t="s">
        <v>2001</v>
      </c>
      <c r="C95" s="84" t="s">
        <v>2002</v>
      </c>
      <c r="D95" s="84" t="s">
        <v>279</v>
      </c>
      <c r="E95" s="84"/>
      <c r="F95" s="107">
        <v>42856</v>
      </c>
      <c r="G95" s="94">
        <v>9.9400000000000013</v>
      </c>
      <c r="H95" s="97" t="s">
        <v>177</v>
      </c>
      <c r="I95" s="98">
        <v>4.8000000000000001E-2</v>
      </c>
      <c r="J95" s="98">
        <v>4.8499999999999995E-2</v>
      </c>
      <c r="K95" s="94">
        <v>234187884.99999997</v>
      </c>
      <c r="L95" s="108">
        <v>103.3043</v>
      </c>
      <c r="M95" s="94">
        <v>241935.26753999997</v>
      </c>
      <c r="N95" s="84"/>
      <c r="O95" s="95">
        <f t="shared" si="1"/>
        <v>1.5906508477833221E-2</v>
      </c>
      <c r="P95" s="95">
        <f>M95/'סכום נכסי הקרן'!$C$42</f>
        <v>4.4517674817521197E-3</v>
      </c>
    </row>
    <row r="96" spans="2:16">
      <c r="B96" s="87" t="s">
        <v>2003</v>
      </c>
      <c r="C96" s="84" t="s">
        <v>2004</v>
      </c>
      <c r="D96" s="84" t="s">
        <v>279</v>
      </c>
      <c r="E96" s="84"/>
      <c r="F96" s="107">
        <v>42887</v>
      </c>
      <c r="G96" s="94">
        <v>10.029999999999999</v>
      </c>
      <c r="H96" s="97" t="s">
        <v>177</v>
      </c>
      <c r="I96" s="98">
        <v>4.8000000000000001E-2</v>
      </c>
      <c r="J96" s="98">
        <v>4.8499999999999995E-2</v>
      </c>
      <c r="K96" s="94">
        <v>190162999.99999997</v>
      </c>
      <c r="L96" s="108">
        <v>102.69540000000001</v>
      </c>
      <c r="M96" s="94">
        <v>195288.67708999998</v>
      </c>
      <c r="N96" s="84"/>
      <c r="O96" s="95">
        <f t="shared" si="1"/>
        <v>1.2839636938187749E-2</v>
      </c>
      <c r="P96" s="95">
        <f>M96/'סכום נכסי הקרן'!$C$42</f>
        <v>3.5934396463298377E-3</v>
      </c>
    </row>
    <row r="97" spans="2:16">
      <c r="B97" s="87" t="s">
        <v>2005</v>
      </c>
      <c r="C97" s="84" t="s">
        <v>2006</v>
      </c>
      <c r="D97" s="84" t="s">
        <v>279</v>
      </c>
      <c r="E97" s="84"/>
      <c r="F97" s="107">
        <v>42918</v>
      </c>
      <c r="G97" s="94">
        <v>10.08</v>
      </c>
      <c r="H97" s="97" t="s">
        <v>177</v>
      </c>
      <c r="I97" s="98">
        <v>4.8000000000000001E-2</v>
      </c>
      <c r="J97" s="98">
        <v>5.0100000000000006E-2</v>
      </c>
      <c r="K97" s="94">
        <v>15999.999999999998</v>
      </c>
      <c r="L97" s="108">
        <v>101.8694</v>
      </c>
      <c r="M97" s="94">
        <v>16.061439999999997</v>
      </c>
      <c r="N97" s="84"/>
      <c r="O97" s="95">
        <f t="shared" si="1"/>
        <v>1.055990861208236E-6</v>
      </c>
      <c r="P97" s="95">
        <f>M97/'סכום נכסי הקרן'!$C$42</f>
        <v>2.9554102231205759E-7</v>
      </c>
    </row>
    <row r="98" spans="2:16">
      <c r="B98" s="87" t="s">
        <v>2007</v>
      </c>
      <c r="C98" s="84" t="s">
        <v>2008</v>
      </c>
      <c r="D98" s="84" t="s">
        <v>279</v>
      </c>
      <c r="E98" s="84"/>
      <c r="F98" s="107">
        <v>42949</v>
      </c>
      <c r="G98" s="94">
        <v>10.199999999999998</v>
      </c>
      <c r="H98" s="97" t="s">
        <v>177</v>
      </c>
      <c r="I98" s="98">
        <v>4.8000000000000001E-2</v>
      </c>
      <c r="J98" s="98">
        <v>4.8499999999999988E-2</v>
      </c>
      <c r="K98" s="94">
        <v>189379999.99999997</v>
      </c>
      <c r="L98" s="108">
        <v>102.1915</v>
      </c>
      <c r="M98" s="94">
        <v>193530.24002</v>
      </c>
      <c r="N98" s="84"/>
      <c r="O98" s="95">
        <f t="shared" si="1"/>
        <v>1.2724025045609638E-2</v>
      </c>
      <c r="P98" s="95">
        <f>M98/'סכום נכסי הקרן'!$C$42</f>
        <v>3.5610832518011269E-3</v>
      </c>
    </row>
    <row r="99" spans="2:16">
      <c r="B99" s="87" t="s">
        <v>2009</v>
      </c>
      <c r="C99" s="84" t="s">
        <v>2010</v>
      </c>
      <c r="D99" s="84" t="s">
        <v>279</v>
      </c>
      <c r="E99" s="84"/>
      <c r="F99" s="107">
        <v>43009</v>
      </c>
      <c r="G99" s="94">
        <v>10.119999999999999</v>
      </c>
      <c r="H99" s="97" t="s">
        <v>177</v>
      </c>
      <c r="I99" s="98">
        <v>4.8000000000000001E-2</v>
      </c>
      <c r="J99" s="98">
        <v>4.8500000000000008E-2</v>
      </c>
      <c r="K99" s="94">
        <v>181063999.99999997</v>
      </c>
      <c r="L99" s="108">
        <v>103.62649999999999</v>
      </c>
      <c r="M99" s="94">
        <v>187630.21565999996</v>
      </c>
      <c r="N99" s="84"/>
      <c r="O99" s="95">
        <f t="shared" si="1"/>
        <v>1.2336116377080165E-2</v>
      </c>
      <c r="P99" s="95">
        <f>M99/'סכום נכסי הקרן'!$C$42</f>
        <v>3.4525189368318303E-3</v>
      </c>
    </row>
    <row r="100" spans="2:16">
      <c r="B100" s="87" t="s">
        <v>2011</v>
      </c>
      <c r="C100" s="84" t="s">
        <v>2012</v>
      </c>
      <c r="D100" s="84" t="s">
        <v>279</v>
      </c>
      <c r="E100" s="84"/>
      <c r="F100" s="107">
        <v>43040</v>
      </c>
      <c r="G100" s="94">
        <v>10.199999999999999</v>
      </c>
      <c r="H100" s="97" t="s">
        <v>177</v>
      </c>
      <c r="I100" s="98">
        <v>4.8000000000000001E-2</v>
      </c>
      <c r="J100" s="98">
        <v>4.8500000000000008E-2</v>
      </c>
      <c r="K100" s="94">
        <v>200604999.99999997</v>
      </c>
      <c r="L100" s="108">
        <v>103.1148</v>
      </c>
      <c r="M100" s="94">
        <v>206853.42533999999</v>
      </c>
      <c r="N100" s="84"/>
      <c r="O100" s="95">
        <f t="shared" si="1"/>
        <v>1.3599983984540626E-2</v>
      </c>
      <c r="P100" s="95">
        <f>M100/'סכום נכסי הקרן'!$C$42</f>
        <v>3.806238593409712E-3</v>
      </c>
    </row>
    <row r="101" spans="2:16">
      <c r="B101" s="87" t="s">
        <v>2013</v>
      </c>
      <c r="C101" s="84" t="s">
        <v>2014</v>
      </c>
      <c r="D101" s="84" t="s">
        <v>279</v>
      </c>
      <c r="E101" s="84"/>
      <c r="F101" s="107">
        <v>43070</v>
      </c>
      <c r="G101" s="94">
        <v>10.29</v>
      </c>
      <c r="H101" s="97" t="s">
        <v>177</v>
      </c>
      <c r="I101" s="98">
        <v>4.8000000000000001E-2</v>
      </c>
      <c r="J101" s="98">
        <v>4.8500000000000008E-2</v>
      </c>
      <c r="K101" s="94">
        <v>213511999.99999997</v>
      </c>
      <c r="L101" s="108">
        <v>102.40170000000001</v>
      </c>
      <c r="M101" s="94">
        <v>218639.91022999995</v>
      </c>
      <c r="N101" s="84"/>
      <c r="O101" s="95">
        <f t="shared" si="1"/>
        <v>1.4374909541004363E-2</v>
      </c>
      <c r="P101" s="95">
        <f>M101/'סכום נכסי הקרן'!$C$42</f>
        <v>4.0231176399868687E-3</v>
      </c>
    </row>
    <row r="102" spans="2:16">
      <c r="B102" s="87" t="s">
        <v>2015</v>
      </c>
      <c r="C102" s="84" t="s">
        <v>2016</v>
      </c>
      <c r="D102" s="84" t="s">
        <v>279</v>
      </c>
      <c r="E102" s="84"/>
      <c r="F102" s="107">
        <v>43101</v>
      </c>
      <c r="G102" s="94">
        <v>10.370000000000001</v>
      </c>
      <c r="H102" s="97" t="s">
        <v>177</v>
      </c>
      <c r="I102" s="98">
        <v>4.8000000000000001E-2</v>
      </c>
      <c r="J102" s="98">
        <v>4.8499999999999995E-2</v>
      </c>
      <c r="K102" s="94">
        <v>242177999.99999997</v>
      </c>
      <c r="L102" s="108">
        <v>102.30289999999999</v>
      </c>
      <c r="M102" s="94">
        <v>247755.05053999997</v>
      </c>
      <c r="N102" s="84"/>
      <c r="O102" s="95">
        <f t="shared" si="1"/>
        <v>1.628914152083653E-2</v>
      </c>
      <c r="P102" s="95">
        <f>M102/'סכום נכסי הקרן'!$C$42</f>
        <v>4.5588553031090055E-3</v>
      </c>
    </row>
    <row r="103" spans="2:16">
      <c r="B103" s="87" t="s">
        <v>2017</v>
      </c>
      <c r="C103" s="84" t="s">
        <v>2018</v>
      </c>
      <c r="D103" s="84" t="s">
        <v>279</v>
      </c>
      <c r="E103" s="84"/>
      <c r="F103" s="107">
        <v>43132</v>
      </c>
      <c r="G103" s="94">
        <v>10.459999999999999</v>
      </c>
      <c r="H103" s="97" t="s">
        <v>177</v>
      </c>
      <c r="I103" s="98">
        <v>4.8000000000000001E-2</v>
      </c>
      <c r="J103" s="98">
        <v>4.8499999999999988E-2</v>
      </c>
      <c r="K103" s="94">
        <v>134721174.99999997</v>
      </c>
      <c r="L103" s="108">
        <v>101.7948</v>
      </c>
      <c r="M103" s="94">
        <v>137143.16302000001</v>
      </c>
      <c r="N103" s="84"/>
      <c r="O103" s="95">
        <f t="shared" si="1"/>
        <v>9.0167461215377546E-3</v>
      </c>
      <c r="P103" s="95">
        <f>M103/'סכום נכסי הקרן'!$C$42</f>
        <v>2.5235240801596854E-3</v>
      </c>
    </row>
    <row r="104" spans="2:16">
      <c r="B104" s="87" t="s">
        <v>2019</v>
      </c>
      <c r="C104" s="84" t="s">
        <v>2020</v>
      </c>
      <c r="D104" s="84" t="s">
        <v>279</v>
      </c>
      <c r="E104" s="84"/>
      <c r="F104" s="107">
        <v>43161</v>
      </c>
      <c r="G104" s="94">
        <v>10.54</v>
      </c>
      <c r="H104" s="97" t="s">
        <v>177</v>
      </c>
      <c r="I104" s="98">
        <v>4.8000000000000001E-2</v>
      </c>
      <c r="J104" s="98">
        <v>4.8499999999999995E-2</v>
      </c>
      <c r="K104" s="94">
        <v>14350999.999999998</v>
      </c>
      <c r="L104" s="108">
        <v>101.8903</v>
      </c>
      <c r="M104" s="94">
        <v>14622.271909999998</v>
      </c>
      <c r="N104" s="84"/>
      <c r="O104" s="95">
        <f t="shared" si="1"/>
        <v>9.6136993364616743E-4</v>
      </c>
      <c r="P104" s="95">
        <f>M104/'סכום נכסי הקרן'!$C$42</f>
        <v>2.6905938625716518E-4</v>
      </c>
    </row>
    <row r="105" spans="2:16">
      <c r="B105" s="87" t="s">
        <v>2021</v>
      </c>
      <c r="C105" s="84" t="s">
        <v>2022</v>
      </c>
      <c r="D105" s="84" t="s">
        <v>279</v>
      </c>
      <c r="E105" s="84"/>
      <c r="F105" s="107">
        <v>43221</v>
      </c>
      <c r="G105" s="94">
        <v>10.449999999999998</v>
      </c>
      <c r="H105" s="97" t="s">
        <v>177</v>
      </c>
      <c r="I105" s="98">
        <v>4.8000000000000001E-2</v>
      </c>
      <c r="J105" s="98">
        <v>4.8499999999999995E-2</v>
      </c>
      <c r="K105" s="94">
        <v>138013999.99999997</v>
      </c>
      <c r="L105" s="108">
        <v>103.1084</v>
      </c>
      <c r="M105" s="94">
        <v>142312.90877000001</v>
      </c>
      <c r="N105" s="84"/>
      <c r="O105" s="95">
        <f t="shared" si="1"/>
        <v>9.3566411911435998E-3</v>
      </c>
      <c r="P105" s="95">
        <f>M105/'סכום נכסי הקרן'!$C$42</f>
        <v>2.6186507900965539E-3</v>
      </c>
    </row>
    <row r="106" spans="2:16">
      <c r="B106" s="87" t="s">
        <v>2023</v>
      </c>
      <c r="C106" s="84" t="s">
        <v>2024</v>
      </c>
      <c r="D106" s="84" t="s">
        <v>279</v>
      </c>
      <c r="E106" s="84"/>
      <c r="F106" s="107">
        <v>43252</v>
      </c>
      <c r="G106" s="94">
        <v>10.540000000000001</v>
      </c>
      <c r="H106" s="97" t="s">
        <v>177</v>
      </c>
      <c r="I106" s="98">
        <v>4.8000000000000001E-2</v>
      </c>
      <c r="J106" s="98">
        <v>4.8499999999999995E-2</v>
      </c>
      <c r="K106" s="94">
        <v>44523999.999999993</v>
      </c>
      <c r="L106" s="108">
        <v>102.3001</v>
      </c>
      <c r="M106" s="94">
        <v>45548.091609999989</v>
      </c>
      <c r="N106" s="84"/>
      <c r="O106" s="95">
        <f t="shared" si="1"/>
        <v>2.9946485798057663E-3</v>
      </c>
      <c r="P106" s="95">
        <f>M106/'סכום נכסי הקרן'!$C$42</f>
        <v>8.3811473683447141E-4</v>
      </c>
    </row>
    <row r="107" spans="2:16">
      <c r="B107" s="87" t="s">
        <v>2025</v>
      </c>
      <c r="C107" s="84" t="s">
        <v>2026</v>
      </c>
      <c r="D107" s="84" t="s">
        <v>279</v>
      </c>
      <c r="E107" s="84"/>
      <c r="F107" s="107">
        <v>43282</v>
      </c>
      <c r="G107" s="94">
        <v>10.62</v>
      </c>
      <c r="H107" s="97" t="s">
        <v>177</v>
      </c>
      <c r="I107" s="98">
        <v>4.8000000000000001E-2</v>
      </c>
      <c r="J107" s="98">
        <v>4.8500000000000008E-2</v>
      </c>
      <c r="K107" s="94">
        <v>82741999.999999985</v>
      </c>
      <c r="L107" s="108">
        <v>101.3931</v>
      </c>
      <c r="M107" s="94">
        <v>83894.653749999983</v>
      </c>
      <c r="N107" s="84"/>
      <c r="O107" s="95">
        <f t="shared" si="1"/>
        <v>5.5158184860279813E-3</v>
      </c>
      <c r="P107" s="95">
        <f>M107/'סכום נכסי הקרן'!$C$42</f>
        <v>1.5437166116980231E-3</v>
      </c>
    </row>
    <row r="108" spans="2:16">
      <c r="B108" s="87" t="s">
        <v>2027</v>
      </c>
      <c r="C108" s="84" t="s">
        <v>2028</v>
      </c>
      <c r="D108" s="84" t="s">
        <v>279</v>
      </c>
      <c r="E108" s="84"/>
      <c r="F108" s="107">
        <v>43313</v>
      </c>
      <c r="G108" s="94">
        <v>10.71</v>
      </c>
      <c r="H108" s="97" t="s">
        <v>177</v>
      </c>
      <c r="I108" s="98">
        <v>4.8000000000000001E-2</v>
      </c>
      <c r="J108" s="98">
        <v>4.8500000000000008E-2</v>
      </c>
      <c r="K108" s="94">
        <v>301629999.99999994</v>
      </c>
      <c r="L108" s="108">
        <v>100.8934</v>
      </c>
      <c r="M108" s="94">
        <v>304324.64555999992</v>
      </c>
      <c r="N108" s="84"/>
      <c r="O108" s="95">
        <f t="shared" si="1"/>
        <v>2.0008420449959378E-2</v>
      </c>
      <c r="P108" s="95">
        <f>M108/'סכום נכסי הקרן'!$C$42</f>
        <v>5.5997729259367138E-3</v>
      </c>
    </row>
    <row r="109" spans="2:16">
      <c r="B109" s="87" t="s">
        <v>2029</v>
      </c>
      <c r="C109" s="84" t="s">
        <v>2030</v>
      </c>
      <c r="D109" s="84" t="s">
        <v>279</v>
      </c>
      <c r="E109" s="84"/>
      <c r="F109" s="107">
        <v>43345</v>
      </c>
      <c r="G109" s="94">
        <v>10.790000000000001</v>
      </c>
      <c r="H109" s="97" t="s">
        <v>177</v>
      </c>
      <c r="I109" s="98">
        <v>4.8000000000000001E-2</v>
      </c>
      <c r="J109" s="98">
        <v>4.8500000000000008E-2</v>
      </c>
      <c r="K109" s="94">
        <v>281399999.99999994</v>
      </c>
      <c r="L109" s="108">
        <v>100.4821</v>
      </c>
      <c r="M109" s="94">
        <v>282756.63708999992</v>
      </c>
      <c r="N109" s="84"/>
      <c r="O109" s="95">
        <f t="shared" si="1"/>
        <v>1.8590389449078894E-2</v>
      </c>
      <c r="P109" s="95">
        <f>M109/'סכום נכסי הקרן'!$C$42</f>
        <v>5.2029074348936364E-3</v>
      </c>
    </row>
    <row r="110" spans="2:16">
      <c r="B110" s="87" t="s">
        <v>2031</v>
      </c>
      <c r="C110" s="84" t="s">
        <v>2032</v>
      </c>
      <c r="D110" s="84" t="s">
        <v>279</v>
      </c>
      <c r="E110" s="84"/>
      <c r="F110" s="107">
        <v>40057</v>
      </c>
      <c r="G110" s="94">
        <v>5.2099999999999991</v>
      </c>
      <c r="H110" s="97" t="s">
        <v>177</v>
      </c>
      <c r="I110" s="98">
        <v>4.8000000000000001E-2</v>
      </c>
      <c r="J110" s="98">
        <v>4.8499999999999995E-2</v>
      </c>
      <c r="K110" s="94">
        <v>107699159.99999999</v>
      </c>
      <c r="L110" s="108">
        <v>109.6837</v>
      </c>
      <c r="M110" s="94">
        <v>118128.39557999998</v>
      </c>
      <c r="N110" s="84"/>
      <c r="O110" s="95">
        <f t="shared" si="1"/>
        <v>7.7665829577965228E-3</v>
      </c>
      <c r="P110" s="95">
        <f>M110/'סכום נכסי הקרן'!$C$42</f>
        <v>2.1736398974062316E-3</v>
      </c>
    </row>
    <row r="111" spans="2:16">
      <c r="B111" s="87" t="s">
        <v>2033</v>
      </c>
      <c r="C111" s="84" t="s">
        <v>2034</v>
      </c>
      <c r="D111" s="84" t="s">
        <v>279</v>
      </c>
      <c r="E111" s="84"/>
      <c r="F111" s="107">
        <v>40087</v>
      </c>
      <c r="G111" s="94">
        <v>5.17</v>
      </c>
      <c r="H111" s="97" t="s">
        <v>177</v>
      </c>
      <c r="I111" s="98">
        <v>4.8000000000000001E-2</v>
      </c>
      <c r="J111" s="98">
        <v>4.8500000000000008E-2</v>
      </c>
      <c r="K111" s="94">
        <v>100331999.99999999</v>
      </c>
      <c r="L111" s="108">
        <v>111.33880000000001</v>
      </c>
      <c r="M111" s="94">
        <v>111708.41314999998</v>
      </c>
      <c r="N111" s="84"/>
      <c r="O111" s="95">
        <f t="shared" si="1"/>
        <v>7.3444886265785596E-3</v>
      </c>
      <c r="P111" s="95">
        <f>M111/'סכום נכסי הקרן'!$C$42</f>
        <v>2.0555080131799326E-3</v>
      </c>
    </row>
    <row r="112" spans="2:16">
      <c r="B112" s="87" t="s">
        <v>2035</v>
      </c>
      <c r="C112" s="84" t="s">
        <v>2036</v>
      </c>
      <c r="D112" s="84" t="s">
        <v>279</v>
      </c>
      <c r="E112" s="84"/>
      <c r="F112" s="107">
        <v>40118</v>
      </c>
      <c r="G112" s="94">
        <v>5.2500000000000009</v>
      </c>
      <c r="H112" s="97" t="s">
        <v>177</v>
      </c>
      <c r="I112" s="98">
        <v>4.8000000000000001E-2</v>
      </c>
      <c r="J112" s="98">
        <v>4.8500000000000008E-2</v>
      </c>
      <c r="K112" s="94">
        <v>122826999.99999999</v>
      </c>
      <c r="L112" s="108">
        <v>111.2153</v>
      </c>
      <c r="M112" s="94">
        <v>136602.40525999997</v>
      </c>
      <c r="N112" s="84"/>
      <c r="O112" s="95">
        <f t="shared" si="1"/>
        <v>8.9811929424524744E-3</v>
      </c>
      <c r="P112" s="95">
        <f>M112/'סכום נכסי הקרן'!$C$42</f>
        <v>2.5135737829750254E-3</v>
      </c>
    </row>
    <row r="113" spans="2:16">
      <c r="B113" s="87" t="s">
        <v>2037</v>
      </c>
      <c r="C113" s="84" t="s">
        <v>2038</v>
      </c>
      <c r="D113" s="84" t="s">
        <v>279</v>
      </c>
      <c r="E113" s="84"/>
      <c r="F113" s="107">
        <v>39509</v>
      </c>
      <c r="G113" s="94">
        <v>4.0200000000000005</v>
      </c>
      <c r="H113" s="97" t="s">
        <v>177</v>
      </c>
      <c r="I113" s="98">
        <v>4.8000000000000001E-2</v>
      </c>
      <c r="J113" s="98">
        <v>4.8599999999999997E-2</v>
      </c>
      <c r="K113" s="94">
        <v>14638999.999999998</v>
      </c>
      <c r="L113" s="108">
        <v>117.5117</v>
      </c>
      <c r="M113" s="94">
        <v>17202.532659999997</v>
      </c>
      <c r="N113" s="84"/>
      <c r="O113" s="95">
        <f t="shared" si="1"/>
        <v>1.1310142352489072E-3</v>
      </c>
      <c r="P113" s="95">
        <f>M113/'סכום נכסי הקרן'!$C$42</f>
        <v>3.1653787510291476E-4</v>
      </c>
    </row>
    <row r="114" spans="2:16">
      <c r="B114" s="87" t="s">
        <v>2039</v>
      </c>
      <c r="C114" s="84" t="s">
        <v>2040</v>
      </c>
      <c r="D114" s="84" t="s">
        <v>279</v>
      </c>
      <c r="E114" s="84"/>
      <c r="F114" s="107">
        <v>39600</v>
      </c>
      <c r="G114" s="94">
        <v>4.17</v>
      </c>
      <c r="H114" s="97" t="s">
        <v>177</v>
      </c>
      <c r="I114" s="98">
        <v>4.8000000000000001E-2</v>
      </c>
      <c r="J114" s="98">
        <v>4.8500000000000008E-2</v>
      </c>
      <c r="K114" s="94">
        <v>38870945.999999993</v>
      </c>
      <c r="L114" s="108">
        <v>117.0903</v>
      </c>
      <c r="M114" s="94">
        <v>45517.814869999987</v>
      </c>
      <c r="N114" s="84"/>
      <c r="O114" s="95">
        <f t="shared" si="1"/>
        <v>2.9926579761770022E-3</v>
      </c>
      <c r="P114" s="95">
        <f>M114/'סכום נכסי הקרן'!$C$42</f>
        <v>8.3755762497576651E-4</v>
      </c>
    </row>
    <row r="115" spans="2:16">
      <c r="B115" s="87" t="s">
        <v>2041</v>
      </c>
      <c r="C115" s="84" t="s">
        <v>2042</v>
      </c>
      <c r="D115" s="84" t="s">
        <v>279</v>
      </c>
      <c r="E115" s="84"/>
      <c r="F115" s="107">
        <v>39630</v>
      </c>
      <c r="G115" s="94">
        <v>4.2600000000000007</v>
      </c>
      <c r="H115" s="97" t="s">
        <v>177</v>
      </c>
      <c r="I115" s="98">
        <v>4.8000000000000001E-2</v>
      </c>
      <c r="J115" s="98">
        <v>4.8600000000000011E-2</v>
      </c>
      <c r="K115" s="94">
        <v>19075999.999999996</v>
      </c>
      <c r="L115" s="108">
        <v>115.8605</v>
      </c>
      <c r="M115" s="94">
        <v>22101.468449999997</v>
      </c>
      <c r="N115" s="84"/>
      <c r="O115" s="95">
        <f t="shared" si="1"/>
        <v>1.4531043731123834E-3</v>
      </c>
      <c r="P115" s="95">
        <f>M115/'סכום נכסי הקרן'!$C$42</f>
        <v>4.0668150429293309E-4</v>
      </c>
    </row>
    <row r="116" spans="2:16">
      <c r="B116" s="87" t="s">
        <v>2043</v>
      </c>
      <c r="C116" s="84" t="s">
        <v>2044</v>
      </c>
      <c r="D116" s="84" t="s">
        <v>279</v>
      </c>
      <c r="E116" s="84"/>
      <c r="F116" s="107">
        <v>39904</v>
      </c>
      <c r="G116" s="94">
        <v>4.7900000000000009</v>
      </c>
      <c r="H116" s="97" t="s">
        <v>177</v>
      </c>
      <c r="I116" s="98">
        <v>4.8000000000000001E-2</v>
      </c>
      <c r="J116" s="98">
        <v>4.8499999999999995E-2</v>
      </c>
      <c r="K116" s="94">
        <v>156179999.99999997</v>
      </c>
      <c r="L116" s="108">
        <v>116.20820000000001</v>
      </c>
      <c r="M116" s="94">
        <v>181493.92341999995</v>
      </c>
      <c r="N116" s="84"/>
      <c r="O116" s="95">
        <f t="shared" si="1"/>
        <v>1.1932673813577576E-2</v>
      </c>
      <c r="P116" s="95">
        <f>M116/'סכום נכסי הקרן'!$C$42</f>
        <v>3.3396071380257988E-3</v>
      </c>
    </row>
    <row r="117" spans="2:16">
      <c r="B117" s="87" t="s">
        <v>2045</v>
      </c>
      <c r="C117" s="84" t="s">
        <v>2046</v>
      </c>
      <c r="D117" s="84" t="s">
        <v>279</v>
      </c>
      <c r="E117" s="84"/>
      <c r="F117" s="107">
        <v>39965</v>
      </c>
      <c r="G117" s="94">
        <v>4.9599999999999991</v>
      </c>
      <c r="H117" s="97" t="s">
        <v>177</v>
      </c>
      <c r="I117" s="98">
        <v>4.8000000000000001E-2</v>
      </c>
      <c r="J117" s="98">
        <v>4.8499999999999988E-2</v>
      </c>
      <c r="K117" s="94">
        <v>63165922.999999993</v>
      </c>
      <c r="L117" s="108">
        <v>113.59059999999999</v>
      </c>
      <c r="M117" s="94">
        <v>71756.290790000014</v>
      </c>
      <c r="N117" s="84"/>
      <c r="O117" s="95">
        <f t="shared" si="1"/>
        <v>4.7177580159961218E-3</v>
      </c>
      <c r="P117" s="95">
        <f>M117/'סכום נכסי הקרן'!$C$42</f>
        <v>1.3203627780197721E-3</v>
      </c>
    </row>
    <row r="118" spans="2:16">
      <c r="B118" s="87" t="s">
        <v>2047</v>
      </c>
      <c r="C118" s="84" t="s">
        <v>2048</v>
      </c>
      <c r="D118" s="84" t="s">
        <v>279</v>
      </c>
      <c r="E118" s="84"/>
      <c r="F118" s="107">
        <v>39995</v>
      </c>
      <c r="G118" s="94">
        <v>5.04</v>
      </c>
      <c r="H118" s="97" t="s">
        <v>177</v>
      </c>
      <c r="I118" s="98">
        <v>4.8000000000000001E-2</v>
      </c>
      <c r="J118" s="98">
        <v>4.8500000000000008E-2</v>
      </c>
      <c r="K118" s="94">
        <v>108514999.99999999</v>
      </c>
      <c r="L118" s="108">
        <v>112.7059</v>
      </c>
      <c r="M118" s="94">
        <v>122302.51847999997</v>
      </c>
      <c r="N118" s="84"/>
      <c r="O118" s="95">
        <f t="shared" si="1"/>
        <v>8.0410188512133034E-3</v>
      </c>
      <c r="P118" s="95">
        <f>M118/'סכום נכסי הקרן'!$C$42</f>
        <v>2.2504464943939343E-3</v>
      </c>
    </row>
    <row r="119" spans="2:16">
      <c r="B119" s="87" t="s">
        <v>2049</v>
      </c>
      <c r="C119" s="84" t="s">
        <v>2050</v>
      </c>
      <c r="D119" s="84" t="s">
        <v>279</v>
      </c>
      <c r="E119" s="84"/>
      <c r="F119" s="107">
        <v>40027</v>
      </c>
      <c r="G119" s="94">
        <v>5.129999999999999</v>
      </c>
      <c r="H119" s="97" t="s">
        <v>177</v>
      </c>
      <c r="I119" s="98">
        <v>4.8000000000000001E-2</v>
      </c>
      <c r="J119" s="98">
        <v>4.8499999999999988E-2</v>
      </c>
      <c r="K119" s="94">
        <v>135237858.99999997</v>
      </c>
      <c r="L119" s="108">
        <v>111.2756</v>
      </c>
      <c r="M119" s="94">
        <v>150486.24561000001</v>
      </c>
      <c r="N119" s="84"/>
      <c r="O119" s="95">
        <f t="shared" si="1"/>
        <v>9.8940132454934347E-3</v>
      </c>
      <c r="P119" s="95">
        <f>M119/'סכום נכסי הקרן'!$C$42</f>
        <v>2.7690455445765014E-3</v>
      </c>
    </row>
    <row r="120" spans="2:16">
      <c r="B120" s="87" t="s">
        <v>2051</v>
      </c>
      <c r="C120" s="84" t="s">
        <v>2052</v>
      </c>
      <c r="D120" s="84" t="s">
        <v>279</v>
      </c>
      <c r="E120" s="84"/>
      <c r="F120" s="107">
        <v>40179</v>
      </c>
      <c r="G120" s="94">
        <v>5.42</v>
      </c>
      <c r="H120" s="97" t="s">
        <v>177</v>
      </c>
      <c r="I120" s="98">
        <v>4.8000000000000001E-2</v>
      </c>
      <c r="J120" s="98">
        <v>4.8499999999999995E-2</v>
      </c>
      <c r="K120" s="94">
        <v>52789999.999999993</v>
      </c>
      <c r="L120" s="108">
        <v>109.8184</v>
      </c>
      <c r="M120" s="94">
        <v>57973.116789999993</v>
      </c>
      <c r="N120" s="84"/>
      <c r="O120" s="95">
        <f t="shared" si="1"/>
        <v>3.8115562194920103E-3</v>
      </c>
      <c r="P120" s="95">
        <f>M120/'סכום נכסי הקרן'!$C$42</f>
        <v>1.0667433432327931E-3</v>
      </c>
    </row>
    <row r="121" spans="2:16">
      <c r="B121" s="87" t="s">
        <v>2053</v>
      </c>
      <c r="C121" s="84" t="s">
        <v>2054</v>
      </c>
      <c r="D121" s="84" t="s">
        <v>279</v>
      </c>
      <c r="E121" s="84"/>
      <c r="F121" s="107">
        <v>40210</v>
      </c>
      <c r="G121" s="94">
        <v>5.5</v>
      </c>
      <c r="H121" s="97" t="s">
        <v>177</v>
      </c>
      <c r="I121" s="98">
        <v>4.8000000000000001E-2</v>
      </c>
      <c r="J121" s="98">
        <v>4.8500000000000008E-2</v>
      </c>
      <c r="K121" s="94">
        <v>74752999.999999985</v>
      </c>
      <c r="L121" s="108">
        <v>109.3854</v>
      </c>
      <c r="M121" s="94">
        <v>81768.858209999977</v>
      </c>
      <c r="N121" s="84"/>
      <c r="O121" s="95">
        <f t="shared" si="1"/>
        <v>5.3760538906344659E-3</v>
      </c>
      <c r="P121" s="95">
        <f>M121/'סכום נכסי הקרן'!$C$42</f>
        <v>1.5046005805627067E-3</v>
      </c>
    </row>
    <row r="122" spans="2:16">
      <c r="B122" s="87" t="s">
        <v>2055</v>
      </c>
      <c r="C122" s="84" t="s">
        <v>2056</v>
      </c>
      <c r="D122" s="84" t="s">
        <v>279</v>
      </c>
      <c r="E122" s="84"/>
      <c r="F122" s="107">
        <v>40238</v>
      </c>
      <c r="G122" s="94">
        <v>5.5799999999999992</v>
      </c>
      <c r="H122" s="97" t="s">
        <v>177</v>
      </c>
      <c r="I122" s="98">
        <v>4.8000000000000001E-2</v>
      </c>
      <c r="J122" s="98">
        <v>4.8500000000000008E-2</v>
      </c>
      <c r="K122" s="94">
        <v>113854999.99999999</v>
      </c>
      <c r="L122" s="108">
        <v>109.68340000000001</v>
      </c>
      <c r="M122" s="94">
        <v>124880.04494999998</v>
      </c>
      <c r="N122" s="84"/>
      <c r="O122" s="95">
        <f t="shared" si="1"/>
        <v>8.2104833822168946E-3</v>
      </c>
      <c r="P122" s="95">
        <f>M122/'סכום נכסי הקרן'!$C$42</f>
        <v>2.2978746706956974E-3</v>
      </c>
    </row>
    <row r="123" spans="2:16">
      <c r="B123" s="87" t="s">
        <v>2057</v>
      </c>
      <c r="C123" s="84" t="s">
        <v>2058</v>
      </c>
      <c r="D123" s="84" t="s">
        <v>279</v>
      </c>
      <c r="E123" s="84"/>
      <c r="F123" s="107">
        <v>40300</v>
      </c>
      <c r="G123" s="94">
        <v>5.6199999999999992</v>
      </c>
      <c r="H123" s="97" t="s">
        <v>177</v>
      </c>
      <c r="I123" s="98">
        <v>4.8000000000000001E-2</v>
      </c>
      <c r="J123" s="98">
        <v>4.8499999999999988E-2</v>
      </c>
      <c r="K123" s="94">
        <v>18000999.999999996</v>
      </c>
      <c r="L123" s="108">
        <v>111.6377</v>
      </c>
      <c r="M123" s="94">
        <v>20095.901109999999</v>
      </c>
      <c r="N123" s="84"/>
      <c r="O123" s="95">
        <f t="shared" si="1"/>
        <v>1.3212444164349181E-3</v>
      </c>
      <c r="P123" s="95">
        <f>M123/'סכום נכסי הקרן'!$C$42</f>
        <v>3.697777508325165E-4</v>
      </c>
    </row>
    <row r="124" spans="2:16">
      <c r="B124" s="87" t="s">
        <v>2059</v>
      </c>
      <c r="C124" s="84" t="s">
        <v>2060</v>
      </c>
      <c r="D124" s="84" t="s">
        <v>279</v>
      </c>
      <c r="E124" s="84"/>
      <c r="F124" s="107">
        <v>40360</v>
      </c>
      <c r="G124" s="94">
        <v>5.78</v>
      </c>
      <c r="H124" s="97" t="s">
        <v>177</v>
      </c>
      <c r="I124" s="98">
        <v>4.8000000000000001E-2</v>
      </c>
      <c r="J124" s="98">
        <v>4.8499999999999995E-2</v>
      </c>
      <c r="K124" s="94">
        <v>45686999.999999993</v>
      </c>
      <c r="L124" s="108">
        <v>109.4011</v>
      </c>
      <c r="M124" s="94">
        <v>49982.087729999992</v>
      </c>
      <c r="N124" s="84"/>
      <c r="O124" s="95">
        <f t="shared" si="1"/>
        <v>3.2861703475521691E-3</v>
      </c>
      <c r="P124" s="95">
        <f>M124/'סכום נכסי הקרן'!$C$42</f>
        <v>9.1970317138532728E-4</v>
      </c>
    </row>
    <row r="125" spans="2:16">
      <c r="B125" s="87" t="s">
        <v>2061</v>
      </c>
      <c r="C125" s="84" t="s">
        <v>2062</v>
      </c>
      <c r="D125" s="84" t="s">
        <v>279</v>
      </c>
      <c r="E125" s="84"/>
      <c r="F125" s="107">
        <v>40422</v>
      </c>
      <c r="G125" s="94">
        <v>5.95</v>
      </c>
      <c r="H125" s="97" t="s">
        <v>177</v>
      </c>
      <c r="I125" s="98">
        <v>4.8000000000000001E-2</v>
      </c>
      <c r="J125" s="98">
        <v>4.8500000000000008E-2</v>
      </c>
      <c r="K125" s="94">
        <v>89023999.999999985</v>
      </c>
      <c r="L125" s="108">
        <v>107.7192</v>
      </c>
      <c r="M125" s="94">
        <v>95896.237319999971</v>
      </c>
      <c r="N125" s="84"/>
      <c r="O125" s="95">
        <f t="shared" si="1"/>
        <v>6.3048861269086815E-3</v>
      </c>
      <c r="P125" s="95">
        <f>M125/'סכום נכסי הקרן'!$C$42</f>
        <v>1.7645536149580913E-3</v>
      </c>
    </row>
    <row r="126" spans="2:16">
      <c r="B126" s="87" t="s">
        <v>2063</v>
      </c>
      <c r="C126" s="84" t="s">
        <v>2064</v>
      </c>
      <c r="D126" s="84" t="s">
        <v>279</v>
      </c>
      <c r="E126" s="84"/>
      <c r="F126" s="107">
        <v>40483</v>
      </c>
      <c r="G126" s="94">
        <v>5.9799999999999995</v>
      </c>
      <c r="H126" s="97" t="s">
        <v>177</v>
      </c>
      <c r="I126" s="98">
        <v>4.8000000000000001E-2</v>
      </c>
      <c r="J126" s="98">
        <v>4.8499999999999988E-2</v>
      </c>
      <c r="K126" s="94">
        <v>190100999.99999997</v>
      </c>
      <c r="L126" s="108">
        <v>108.61969999999999</v>
      </c>
      <c r="M126" s="94">
        <v>206487.27927</v>
      </c>
      <c r="N126" s="84"/>
      <c r="O126" s="95">
        <f t="shared" si="1"/>
        <v>1.3575910993340129E-2</v>
      </c>
      <c r="P126" s="95">
        <f>M126/'סכום נכסי הקרן'!$C$42</f>
        <v>3.799501265757687E-3</v>
      </c>
    </row>
    <row r="127" spans="2:16">
      <c r="B127" s="87" t="s">
        <v>2065</v>
      </c>
      <c r="C127" s="84" t="s">
        <v>2066</v>
      </c>
      <c r="D127" s="84" t="s">
        <v>279</v>
      </c>
      <c r="E127" s="84"/>
      <c r="F127" s="107">
        <v>40513</v>
      </c>
      <c r="G127" s="94">
        <v>6.0600000000000014</v>
      </c>
      <c r="H127" s="97" t="s">
        <v>177</v>
      </c>
      <c r="I127" s="98">
        <v>4.8000000000000001E-2</v>
      </c>
      <c r="J127" s="98">
        <v>4.8500000000000008E-2</v>
      </c>
      <c r="K127" s="94">
        <v>54967999.999999993</v>
      </c>
      <c r="L127" s="108">
        <v>107.89190000000001</v>
      </c>
      <c r="M127" s="94">
        <v>59305.990279999991</v>
      </c>
      <c r="N127" s="84"/>
      <c r="O127" s="95">
        <f t="shared" si="1"/>
        <v>3.8991886001868126E-3</v>
      </c>
      <c r="P127" s="95">
        <f>M127/'סכום נכסי הקרן'!$C$42</f>
        <v>1.0912690889845586E-3</v>
      </c>
    </row>
    <row r="128" spans="2:16">
      <c r="B128" s="87" t="s">
        <v>2067</v>
      </c>
      <c r="C128" s="84" t="s">
        <v>2068</v>
      </c>
      <c r="D128" s="84" t="s">
        <v>279</v>
      </c>
      <c r="E128" s="84"/>
      <c r="F128" s="107">
        <v>40544</v>
      </c>
      <c r="G128" s="94">
        <v>6.1399999999999988</v>
      </c>
      <c r="H128" s="97" t="s">
        <v>177</v>
      </c>
      <c r="I128" s="98">
        <v>4.8000000000000001E-2</v>
      </c>
      <c r="J128" s="98">
        <v>4.8499999999999995E-2</v>
      </c>
      <c r="K128" s="94">
        <v>162013999.99999997</v>
      </c>
      <c r="L128" s="108">
        <v>107.3676</v>
      </c>
      <c r="M128" s="94">
        <v>173950.48649000001</v>
      </c>
      <c r="N128" s="84"/>
      <c r="O128" s="95">
        <f t="shared" si="1"/>
        <v>1.143671576372771E-2</v>
      </c>
      <c r="P128" s="95">
        <f>M128/'סכום נכסי הקרן'!$C$42</f>
        <v>3.2008029547123031E-3</v>
      </c>
    </row>
    <row r="129" spans="2:16">
      <c r="B129" s="87" t="s">
        <v>2069</v>
      </c>
      <c r="C129" s="84" t="s">
        <v>2070</v>
      </c>
      <c r="D129" s="84" t="s">
        <v>279</v>
      </c>
      <c r="E129" s="84"/>
      <c r="F129" s="107">
        <v>40575</v>
      </c>
      <c r="G129" s="94">
        <v>6.23</v>
      </c>
      <c r="H129" s="97" t="s">
        <v>177</v>
      </c>
      <c r="I129" s="98">
        <v>4.8000000000000001E-2</v>
      </c>
      <c r="J129" s="98">
        <v>4.8500000000000008E-2</v>
      </c>
      <c r="K129" s="94">
        <v>61689999.999999993</v>
      </c>
      <c r="L129" s="108">
        <v>106.54949999999999</v>
      </c>
      <c r="M129" s="94">
        <v>65730.381009999997</v>
      </c>
      <c r="N129" s="84"/>
      <c r="O129" s="95">
        <f t="shared" si="1"/>
        <v>4.3215727637307359E-3</v>
      </c>
      <c r="P129" s="95">
        <f>M129/'סכום נכסי הקרן'!$C$42</f>
        <v>1.2094820888199601E-3</v>
      </c>
    </row>
    <row r="130" spans="2:16">
      <c r="B130" s="87" t="s">
        <v>2071</v>
      </c>
      <c r="C130" s="84" t="s">
        <v>2072</v>
      </c>
      <c r="D130" s="84" t="s">
        <v>279</v>
      </c>
      <c r="E130" s="84"/>
      <c r="F130" s="107">
        <v>40634</v>
      </c>
      <c r="G130" s="94">
        <v>6.24</v>
      </c>
      <c r="H130" s="97" t="s">
        <v>177</v>
      </c>
      <c r="I130" s="98">
        <v>4.8000000000000001E-2</v>
      </c>
      <c r="J130" s="98">
        <v>4.8499999999999995E-2</v>
      </c>
      <c r="K130" s="94">
        <v>31636999.999999996</v>
      </c>
      <c r="L130" s="108">
        <v>107.70650000000001</v>
      </c>
      <c r="M130" s="94">
        <v>34075.098889999994</v>
      </c>
      <c r="N130" s="84"/>
      <c r="O130" s="95">
        <f t="shared" si="1"/>
        <v>2.2403341806592003E-3</v>
      </c>
      <c r="P130" s="95">
        <f>M130/'סכום נכסי הקרן'!$C$42</f>
        <v>6.2700415164113922E-4</v>
      </c>
    </row>
    <row r="131" spans="2:16">
      <c r="B131" s="87" t="s">
        <v>2073</v>
      </c>
      <c r="C131" s="84" t="s">
        <v>2074</v>
      </c>
      <c r="D131" s="84" t="s">
        <v>279</v>
      </c>
      <c r="E131" s="84"/>
      <c r="F131" s="107">
        <v>40664</v>
      </c>
      <c r="G131" s="94">
        <v>6.33</v>
      </c>
      <c r="H131" s="97" t="s">
        <v>177</v>
      </c>
      <c r="I131" s="98">
        <v>4.8000000000000001E-2</v>
      </c>
      <c r="J131" s="98">
        <v>4.8500000000000008E-2</v>
      </c>
      <c r="K131" s="94">
        <v>126116315.99999999</v>
      </c>
      <c r="L131" s="108">
        <v>107.0779</v>
      </c>
      <c r="M131" s="94">
        <v>135043.81148999999</v>
      </c>
      <c r="N131" s="84"/>
      <c r="O131" s="95">
        <f t="shared" si="1"/>
        <v>8.8787201394250944E-3</v>
      </c>
      <c r="P131" s="95">
        <f>M131/'סכום נכסי הקרן'!$C$42</f>
        <v>2.4848946361391878E-3</v>
      </c>
    </row>
    <row r="132" spans="2:16">
      <c r="B132" s="87" t="s">
        <v>2075</v>
      </c>
      <c r="C132" s="84" t="s">
        <v>2076</v>
      </c>
      <c r="D132" s="84" t="s">
        <v>279</v>
      </c>
      <c r="E132" s="84"/>
      <c r="F132" s="107">
        <v>40848</v>
      </c>
      <c r="G132" s="94">
        <v>6.6700000000000008</v>
      </c>
      <c r="H132" s="97" t="s">
        <v>177</v>
      </c>
      <c r="I132" s="98">
        <v>4.8000000000000001E-2</v>
      </c>
      <c r="J132" s="98">
        <v>4.8499999999999995E-2</v>
      </c>
      <c r="K132" s="94">
        <v>61999.999999999993</v>
      </c>
      <c r="L132" s="108">
        <v>105.5294</v>
      </c>
      <c r="M132" s="94">
        <v>65.425829999999991</v>
      </c>
      <c r="N132" s="84"/>
      <c r="O132" s="95">
        <f t="shared" si="1"/>
        <v>4.301549460506882E-6</v>
      </c>
      <c r="P132" s="95">
        <f>M132/'סכום נכסי הקרן'!$C$42</f>
        <v>1.203878150639973E-6</v>
      </c>
    </row>
    <row r="133" spans="2:16">
      <c r="B133" s="87" t="s">
        <v>2077</v>
      </c>
      <c r="C133" s="84">
        <v>8789</v>
      </c>
      <c r="D133" s="84" t="s">
        <v>279</v>
      </c>
      <c r="E133" s="84"/>
      <c r="F133" s="107">
        <v>41000</v>
      </c>
      <c r="G133" s="94">
        <v>6.9200000000000017</v>
      </c>
      <c r="H133" s="97" t="s">
        <v>177</v>
      </c>
      <c r="I133" s="98">
        <v>4.8000000000000001E-2</v>
      </c>
      <c r="J133" s="98">
        <v>4.8100000000000004E-2</v>
      </c>
      <c r="K133" s="94">
        <v>64999.999999999993</v>
      </c>
      <c r="L133" s="108">
        <v>105.9482</v>
      </c>
      <c r="M133" s="94">
        <v>69.049429999999973</v>
      </c>
      <c r="N133" s="84"/>
      <c r="O133" s="95">
        <f t="shared" si="1"/>
        <v>4.539790146564554E-6</v>
      </c>
      <c r="P133" s="95">
        <f>M133/'סכום נכסי הקרן'!$C$42</f>
        <v>1.2705547654671595E-6</v>
      </c>
    </row>
    <row r="134" spans="2:16">
      <c r="B134" s="87" t="s">
        <v>2078</v>
      </c>
      <c r="C134" s="84" t="s">
        <v>2079</v>
      </c>
      <c r="D134" s="84" t="s">
        <v>279</v>
      </c>
      <c r="E134" s="84"/>
      <c r="F134" s="107">
        <v>41640</v>
      </c>
      <c r="G134" s="94">
        <v>8.1300000000000008</v>
      </c>
      <c r="H134" s="97" t="s">
        <v>177</v>
      </c>
      <c r="I134" s="98">
        <v>4.8000000000000001E-2</v>
      </c>
      <c r="J134" s="98">
        <v>4.8499999999999995E-2</v>
      </c>
      <c r="K134" s="94">
        <v>158417999.99999997</v>
      </c>
      <c r="L134" s="108">
        <v>101.2718</v>
      </c>
      <c r="M134" s="94">
        <v>160432.73092999999</v>
      </c>
      <c r="N134" s="84"/>
      <c r="O134" s="95">
        <f t="shared" si="1"/>
        <v>1.0547964422913508E-2</v>
      </c>
      <c r="P134" s="95">
        <f>M134/'סכום נכסי הקרן'!$C$42</f>
        <v>2.9520673931706914E-3</v>
      </c>
    </row>
    <row r="138" spans="2:16">
      <c r="B138" s="99" t="s">
        <v>127</v>
      </c>
    </row>
    <row r="139" spans="2:16">
      <c r="B139" s="99" t="s">
        <v>255</v>
      </c>
    </row>
    <row r="140" spans="2:16">
      <c r="B140" s="99" t="s">
        <v>263</v>
      </c>
    </row>
  </sheetData>
  <sheetProtection sheet="1" objects="1" scenarios="1"/>
  <mergeCells count="2">
    <mergeCell ref="B6:P6"/>
    <mergeCell ref="B7:P7"/>
  </mergeCells>
  <phoneticPr fontId="6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AA31" sqref="AA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192</v>
      </c>
      <c r="C1" s="78" t="s" vm="1">
        <v>274</v>
      </c>
    </row>
    <row r="2" spans="2:65">
      <c r="B2" s="57" t="s">
        <v>191</v>
      </c>
      <c r="C2" s="78" t="s">
        <v>275</v>
      </c>
    </row>
    <row r="3" spans="2:65">
      <c r="B3" s="57" t="s">
        <v>193</v>
      </c>
      <c r="C3" s="78" t="s">
        <v>276</v>
      </c>
    </row>
    <row r="4" spans="2:65">
      <c r="B4" s="57" t="s">
        <v>194</v>
      </c>
      <c r="C4" s="78">
        <v>2102</v>
      </c>
    </row>
    <row r="6" spans="2:65" ht="26.25" customHeight="1">
      <c r="B6" s="192" t="s">
        <v>223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4"/>
    </row>
    <row r="7" spans="2:65" ht="26.25" customHeight="1">
      <c r="B7" s="192" t="s">
        <v>102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4"/>
    </row>
    <row r="8" spans="2:65" s="3" customFormat="1" ht="78.75">
      <c r="B8" s="23" t="s">
        <v>131</v>
      </c>
      <c r="C8" s="31" t="s">
        <v>49</v>
      </c>
      <c r="D8" s="31" t="s">
        <v>133</v>
      </c>
      <c r="E8" s="31" t="s">
        <v>132</v>
      </c>
      <c r="F8" s="31" t="s">
        <v>73</v>
      </c>
      <c r="G8" s="31" t="s">
        <v>15</v>
      </c>
      <c r="H8" s="31" t="s">
        <v>74</v>
      </c>
      <c r="I8" s="31" t="s">
        <v>117</v>
      </c>
      <c r="J8" s="31" t="s">
        <v>18</v>
      </c>
      <c r="K8" s="31" t="s">
        <v>116</v>
      </c>
      <c r="L8" s="31" t="s">
        <v>17</v>
      </c>
      <c r="M8" s="71" t="s">
        <v>19</v>
      </c>
      <c r="N8" s="31" t="s">
        <v>257</v>
      </c>
      <c r="O8" s="31" t="s">
        <v>256</v>
      </c>
      <c r="P8" s="31" t="s">
        <v>125</v>
      </c>
      <c r="Q8" s="31" t="s">
        <v>65</v>
      </c>
      <c r="R8" s="31" t="s">
        <v>195</v>
      </c>
      <c r="S8" s="32" t="s">
        <v>197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264</v>
      </c>
      <c r="O9" s="33"/>
      <c r="P9" s="33" t="s">
        <v>260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128</v>
      </c>
      <c r="R10" s="21" t="s">
        <v>129</v>
      </c>
      <c r="S10" s="21" t="s">
        <v>198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273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127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255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263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6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BW540"/>
  <sheetViews>
    <sheetView rightToLeft="1" topLeftCell="B1" zoomScale="90" zoomScaleNormal="90" workbookViewId="0">
      <selection activeCell="U20" sqref="U20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6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5.42578125" style="1" bestFit="1" customWidth="1"/>
    <col min="15" max="15" width="7.28515625" style="1" bestFit="1" customWidth="1"/>
    <col min="16" max="16" width="11.28515625" style="1" bestFit="1" customWidth="1"/>
    <col min="17" max="17" width="8" style="1" bestFit="1" customWidth="1"/>
    <col min="18" max="18" width="10" style="1" bestFit="1" customWidth="1"/>
    <col min="19" max="19" width="9" style="1" bestFit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75">
      <c r="B1" s="57" t="s">
        <v>192</v>
      </c>
      <c r="C1" s="78" t="s" vm="1">
        <v>274</v>
      </c>
    </row>
    <row r="2" spans="2:75">
      <c r="B2" s="57" t="s">
        <v>191</v>
      </c>
      <c r="C2" s="78" t="s">
        <v>275</v>
      </c>
    </row>
    <row r="3" spans="2:75">
      <c r="B3" s="57" t="s">
        <v>193</v>
      </c>
      <c r="C3" s="78" t="s">
        <v>276</v>
      </c>
    </row>
    <row r="4" spans="2:75">
      <c r="B4" s="57" t="s">
        <v>194</v>
      </c>
      <c r="C4" s="78">
        <v>2102</v>
      </c>
    </row>
    <row r="6" spans="2:75" ht="26.25" customHeight="1">
      <c r="B6" s="192" t="s">
        <v>223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4"/>
    </row>
    <row r="7" spans="2:75" ht="26.25" customHeight="1">
      <c r="B7" s="192" t="s">
        <v>103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4"/>
    </row>
    <row r="8" spans="2:75" s="3" customFormat="1" ht="78.75">
      <c r="B8" s="23" t="s">
        <v>131</v>
      </c>
      <c r="C8" s="31" t="s">
        <v>49</v>
      </c>
      <c r="D8" s="31" t="s">
        <v>133</v>
      </c>
      <c r="E8" s="31" t="s">
        <v>132</v>
      </c>
      <c r="F8" s="31" t="s">
        <v>73</v>
      </c>
      <c r="G8" s="31" t="s">
        <v>15</v>
      </c>
      <c r="H8" s="31" t="s">
        <v>74</v>
      </c>
      <c r="I8" s="31" t="s">
        <v>117</v>
      </c>
      <c r="J8" s="31" t="s">
        <v>18</v>
      </c>
      <c r="K8" s="31" t="s">
        <v>116</v>
      </c>
      <c r="L8" s="31" t="s">
        <v>17</v>
      </c>
      <c r="M8" s="71" t="s">
        <v>19</v>
      </c>
      <c r="N8" s="71" t="s">
        <v>257</v>
      </c>
      <c r="O8" s="31" t="s">
        <v>256</v>
      </c>
      <c r="P8" s="31" t="s">
        <v>125</v>
      </c>
      <c r="Q8" s="31" t="s">
        <v>65</v>
      </c>
      <c r="R8" s="31" t="s">
        <v>195</v>
      </c>
      <c r="S8" s="32" t="s">
        <v>197</v>
      </c>
      <c r="BT8" s="1"/>
    </row>
    <row r="9" spans="2:75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264</v>
      </c>
      <c r="O9" s="33"/>
      <c r="P9" s="33" t="s">
        <v>260</v>
      </c>
      <c r="Q9" s="33" t="s">
        <v>20</v>
      </c>
      <c r="R9" s="33" t="s">
        <v>20</v>
      </c>
      <c r="S9" s="34" t="s">
        <v>20</v>
      </c>
      <c r="BT9" s="1"/>
    </row>
    <row r="10" spans="2:7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128</v>
      </c>
      <c r="R10" s="21" t="s">
        <v>129</v>
      </c>
      <c r="S10" s="21" t="s">
        <v>198</v>
      </c>
      <c r="BT10" s="1"/>
    </row>
    <row r="11" spans="2:75" s="141" customFormat="1" ht="18" customHeight="1">
      <c r="B11" s="109" t="s">
        <v>57</v>
      </c>
      <c r="C11" s="80"/>
      <c r="D11" s="80"/>
      <c r="E11" s="80"/>
      <c r="F11" s="80"/>
      <c r="G11" s="80"/>
      <c r="H11" s="80"/>
      <c r="I11" s="80"/>
      <c r="J11" s="90">
        <v>6.0530717699492254</v>
      </c>
      <c r="K11" s="80"/>
      <c r="L11" s="80"/>
      <c r="M11" s="89">
        <v>1.943169544291156E-2</v>
      </c>
      <c r="N11" s="88"/>
      <c r="O11" s="90"/>
      <c r="P11" s="88">
        <v>941161.86396999983</v>
      </c>
      <c r="Q11" s="80"/>
      <c r="R11" s="89">
        <f>P11/$P$11</f>
        <v>1</v>
      </c>
      <c r="S11" s="89">
        <f>P11/'סכום נכסי הקרן'!$C$42</f>
        <v>1.7317995113689401E-2</v>
      </c>
      <c r="BT11" s="132"/>
      <c r="BW11" s="132"/>
    </row>
    <row r="12" spans="2:75" s="132" customFormat="1" ht="17.25" customHeight="1">
      <c r="B12" s="110" t="s">
        <v>250</v>
      </c>
      <c r="C12" s="82"/>
      <c r="D12" s="82"/>
      <c r="E12" s="82"/>
      <c r="F12" s="82"/>
      <c r="G12" s="82"/>
      <c r="H12" s="82"/>
      <c r="I12" s="82"/>
      <c r="J12" s="93">
        <v>5.7731337544641335</v>
      </c>
      <c r="K12" s="82"/>
      <c r="L12" s="82"/>
      <c r="M12" s="92">
        <v>1.7209402273992112E-2</v>
      </c>
      <c r="N12" s="91"/>
      <c r="O12" s="93"/>
      <c r="P12" s="91">
        <v>875655.40781999985</v>
      </c>
      <c r="Q12" s="82"/>
      <c r="R12" s="92">
        <f t="shared" ref="R12:R30" si="0">P12/$P$11</f>
        <v>0.93039831015498087</v>
      </c>
      <c r="S12" s="92">
        <f>P12/'סכום נכסי הקרן'!$C$42</f>
        <v>1.6112633389048833E-2</v>
      </c>
    </row>
    <row r="13" spans="2:75" s="132" customFormat="1">
      <c r="B13" s="111" t="s">
        <v>66</v>
      </c>
      <c r="C13" s="82"/>
      <c r="D13" s="82"/>
      <c r="E13" s="82"/>
      <c r="F13" s="82"/>
      <c r="G13" s="82"/>
      <c r="H13" s="82"/>
      <c r="I13" s="82"/>
      <c r="J13" s="93">
        <v>6.0905738076066873</v>
      </c>
      <c r="K13" s="82"/>
      <c r="L13" s="82"/>
      <c r="M13" s="92">
        <v>1.1050291144619416E-2</v>
      </c>
      <c r="N13" s="91"/>
      <c r="O13" s="93"/>
      <c r="P13" s="91">
        <v>622205.25615000003</v>
      </c>
      <c r="Q13" s="82"/>
      <c r="R13" s="92">
        <f t="shared" si="0"/>
        <v>0.66110334467380549</v>
      </c>
      <c r="S13" s="92">
        <f>P13/'סכום נכסי הקרן'!$C$42</f>
        <v>1.1448984492704683E-2</v>
      </c>
    </row>
    <row r="14" spans="2:75" s="132" customFormat="1">
      <c r="B14" s="112" t="s">
        <v>2080</v>
      </c>
      <c r="C14" s="84" t="s">
        <v>2081</v>
      </c>
      <c r="D14" s="97" t="s">
        <v>2082</v>
      </c>
      <c r="E14" s="84" t="s">
        <v>2083</v>
      </c>
      <c r="F14" s="97" t="s">
        <v>655</v>
      </c>
      <c r="G14" s="84" t="s">
        <v>333</v>
      </c>
      <c r="H14" s="84" t="s">
        <v>334</v>
      </c>
      <c r="I14" s="107">
        <v>39076</v>
      </c>
      <c r="J14" s="96">
        <v>8.51</v>
      </c>
      <c r="K14" s="97" t="s">
        <v>177</v>
      </c>
      <c r="L14" s="98">
        <v>4.9000000000000002E-2</v>
      </c>
      <c r="M14" s="95">
        <v>1.41E-2</v>
      </c>
      <c r="N14" s="94">
        <v>34820964.999999993</v>
      </c>
      <c r="O14" s="96">
        <v>164.99</v>
      </c>
      <c r="P14" s="94">
        <v>57451.109449999989</v>
      </c>
      <c r="Q14" s="95">
        <v>1.7737781245715054E-2</v>
      </c>
      <c r="R14" s="95">
        <f t="shared" si="0"/>
        <v>6.1042751145547143E-2</v>
      </c>
      <c r="S14" s="95">
        <f>P14/'סכום נכסי הקרן'!$C$42</f>
        <v>1.0571380660647433E-3</v>
      </c>
    </row>
    <row r="15" spans="2:75" s="132" customFormat="1">
      <c r="B15" s="112" t="s">
        <v>2084</v>
      </c>
      <c r="C15" s="84" t="s">
        <v>2085</v>
      </c>
      <c r="D15" s="97" t="s">
        <v>2082</v>
      </c>
      <c r="E15" s="84" t="s">
        <v>2083</v>
      </c>
      <c r="F15" s="97" t="s">
        <v>655</v>
      </c>
      <c r="G15" s="84" t="s">
        <v>333</v>
      </c>
      <c r="H15" s="84" t="s">
        <v>334</v>
      </c>
      <c r="I15" s="107">
        <v>42639</v>
      </c>
      <c r="J15" s="96">
        <v>11.75</v>
      </c>
      <c r="K15" s="97" t="s">
        <v>177</v>
      </c>
      <c r="L15" s="98">
        <v>4.0999999999999995E-2</v>
      </c>
      <c r="M15" s="95">
        <v>2.4399999999999998E-2</v>
      </c>
      <c r="N15" s="94">
        <v>124671823.30999999</v>
      </c>
      <c r="O15" s="96">
        <v>125.5</v>
      </c>
      <c r="P15" s="94">
        <v>156463.14242999998</v>
      </c>
      <c r="Q15" s="95">
        <v>2.8610606349222561E-2</v>
      </c>
      <c r="R15" s="95">
        <f t="shared" si="0"/>
        <v>0.16624466887131262</v>
      </c>
      <c r="S15" s="95">
        <f>P15/'סכום נכסי הקרן'!$C$42</f>
        <v>2.8790243631903038E-3</v>
      </c>
    </row>
    <row r="16" spans="2:75" s="132" customFormat="1">
      <c r="B16" s="112" t="s">
        <v>2086</v>
      </c>
      <c r="C16" s="84" t="s">
        <v>2087</v>
      </c>
      <c r="D16" s="97" t="s">
        <v>2082</v>
      </c>
      <c r="E16" s="84" t="s">
        <v>2088</v>
      </c>
      <c r="F16" s="97" t="s">
        <v>655</v>
      </c>
      <c r="G16" s="84" t="s">
        <v>333</v>
      </c>
      <c r="H16" s="84" t="s">
        <v>175</v>
      </c>
      <c r="I16" s="107">
        <v>42796</v>
      </c>
      <c r="J16" s="96">
        <v>8.19</v>
      </c>
      <c r="K16" s="97" t="s">
        <v>177</v>
      </c>
      <c r="L16" s="98">
        <v>2.1400000000000002E-2</v>
      </c>
      <c r="M16" s="95">
        <v>1.3800000000000002E-2</v>
      </c>
      <c r="N16" s="94">
        <v>45399999.999999993</v>
      </c>
      <c r="O16" s="96">
        <v>108.15</v>
      </c>
      <c r="P16" s="94">
        <v>49100.102679999989</v>
      </c>
      <c r="Q16" s="95">
        <v>0.17485345431857219</v>
      </c>
      <c r="R16" s="95">
        <f t="shared" si="0"/>
        <v>5.2169668746337015E-2</v>
      </c>
      <c r="S16" s="95">
        <f>P16/'סכום נכסי הקרן'!$C$42</f>
        <v>9.0347406843185906E-4</v>
      </c>
    </row>
    <row r="17" spans="2:19" s="132" customFormat="1">
      <c r="B17" s="112" t="s">
        <v>2089</v>
      </c>
      <c r="C17" s="84" t="s">
        <v>2090</v>
      </c>
      <c r="D17" s="97" t="s">
        <v>2082</v>
      </c>
      <c r="E17" s="84" t="s">
        <v>449</v>
      </c>
      <c r="F17" s="97" t="s">
        <v>450</v>
      </c>
      <c r="G17" s="84" t="s">
        <v>368</v>
      </c>
      <c r="H17" s="84" t="s">
        <v>334</v>
      </c>
      <c r="I17" s="107">
        <v>39856</v>
      </c>
      <c r="J17" s="96">
        <v>1.3199999999999998</v>
      </c>
      <c r="K17" s="97" t="s">
        <v>177</v>
      </c>
      <c r="L17" s="98">
        <v>6.8499999999999991E-2</v>
      </c>
      <c r="M17" s="95">
        <v>5.0999999999999986E-3</v>
      </c>
      <c r="N17" s="94">
        <v>19463299.999999996</v>
      </c>
      <c r="O17" s="96">
        <v>123.53</v>
      </c>
      <c r="P17" s="94">
        <v>24043.015370000001</v>
      </c>
      <c r="Q17" s="95">
        <v>3.8537296233449682E-2</v>
      </c>
      <c r="R17" s="95">
        <f t="shared" si="0"/>
        <v>2.5546100294142803E-2</v>
      </c>
      <c r="S17" s="95">
        <f>P17/'סכום נכסי הקרן'!$C$42</f>
        <v>4.4240724006778441E-4</v>
      </c>
    </row>
    <row r="18" spans="2:19" s="132" customFormat="1">
      <c r="B18" s="112" t="s">
        <v>2091</v>
      </c>
      <c r="C18" s="84" t="s">
        <v>2092</v>
      </c>
      <c r="D18" s="97" t="s">
        <v>2082</v>
      </c>
      <c r="E18" s="84" t="s">
        <v>337</v>
      </c>
      <c r="F18" s="97" t="s">
        <v>338</v>
      </c>
      <c r="G18" s="84" t="s">
        <v>368</v>
      </c>
      <c r="H18" s="84" t="s">
        <v>334</v>
      </c>
      <c r="I18" s="107">
        <v>38519</v>
      </c>
      <c r="J18" s="96">
        <v>4.9999999999999991</v>
      </c>
      <c r="K18" s="97" t="s">
        <v>177</v>
      </c>
      <c r="L18" s="98">
        <v>6.0499999999999998E-2</v>
      </c>
      <c r="M18" s="95">
        <v>7.1999999999999998E-3</v>
      </c>
      <c r="N18" s="94">
        <v>119099.99999999999</v>
      </c>
      <c r="O18" s="96">
        <v>177.57</v>
      </c>
      <c r="P18" s="94">
        <v>211.48587999999998</v>
      </c>
      <c r="Q18" s="84"/>
      <c r="R18" s="95">
        <f t="shared" si="0"/>
        <v>2.2470723485109383E-4</v>
      </c>
      <c r="S18" s="95">
        <f>P18/'סכום נכסי הקרן'!$C$42</f>
        <v>3.8914787951618995E-6</v>
      </c>
    </row>
    <row r="19" spans="2:19" s="132" customFormat="1">
      <c r="B19" s="112" t="s">
        <v>2093</v>
      </c>
      <c r="C19" s="84" t="s">
        <v>2094</v>
      </c>
      <c r="D19" s="97" t="s">
        <v>2082</v>
      </c>
      <c r="E19" s="84" t="s">
        <v>449</v>
      </c>
      <c r="F19" s="97" t="s">
        <v>450</v>
      </c>
      <c r="G19" s="84" t="s">
        <v>396</v>
      </c>
      <c r="H19" s="84" t="s">
        <v>175</v>
      </c>
      <c r="I19" s="107">
        <v>42919</v>
      </c>
      <c r="J19" s="96">
        <v>2.8400000000000007</v>
      </c>
      <c r="K19" s="97" t="s">
        <v>177</v>
      </c>
      <c r="L19" s="98">
        <v>0.06</v>
      </c>
      <c r="M19" s="95">
        <v>4.2000000000000006E-3</v>
      </c>
      <c r="N19" s="94">
        <v>112491857.99999999</v>
      </c>
      <c r="O19" s="96">
        <v>124.82</v>
      </c>
      <c r="P19" s="94">
        <v>140412.33194999996</v>
      </c>
      <c r="Q19" s="95">
        <v>3.0397053257104244E-2</v>
      </c>
      <c r="R19" s="95">
        <f t="shared" si="0"/>
        <v>0.14919041806232355</v>
      </c>
      <c r="S19" s="95">
        <f>P19/'סכום נכסי הקרן'!$C$42</f>
        <v>2.583678931012598E-3</v>
      </c>
    </row>
    <row r="20" spans="2:19" s="132" customFormat="1">
      <c r="B20" s="112" t="s">
        <v>2095</v>
      </c>
      <c r="C20" s="84" t="s">
        <v>2096</v>
      </c>
      <c r="D20" s="97" t="s">
        <v>2082</v>
      </c>
      <c r="E20" s="84" t="s">
        <v>2097</v>
      </c>
      <c r="F20" s="97" t="s">
        <v>655</v>
      </c>
      <c r="G20" s="84" t="s">
        <v>396</v>
      </c>
      <c r="H20" s="84" t="s">
        <v>175</v>
      </c>
      <c r="I20" s="107">
        <v>38495</v>
      </c>
      <c r="J20" s="96">
        <v>1.02</v>
      </c>
      <c r="K20" s="97" t="s">
        <v>177</v>
      </c>
      <c r="L20" s="98">
        <v>4.9500000000000002E-2</v>
      </c>
      <c r="M20" s="95">
        <v>-2.3999999999999998E-3</v>
      </c>
      <c r="N20" s="94">
        <v>636471.02999999991</v>
      </c>
      <c r="O20" s="96">
        <v>130.30000000000001</v>
      </c>
      <c r="P20" s="94">
        <v>829.32175999999993</v>
      </c>
      <c r="Q20" s="95">
        <v>1.679636026230432E-2</v>
      </c>
      <c r="R20" s="95">
        <f t="shared" si="0"/>
        <v>8.8116804531556661E-4</v>
      </c>
      <c r="S20" s="95">
        <f>P20/'סכום נכסי הקרן'!$C$42</f>
        <v>1.5260063903114221E-5</v>
      </c>
    </row>
    <row r="21" spans="2:19" s="132" customFormat="1">
      <c r="B21" s="112" t="s">
        <v>2098</v>
      </c>
      <c r="C21" s="84" t="s">
        <v>2099</v>
      </c>
      <c r="D21" s="97" t="s">
        <v>2082</v>
      </c>
      <c r="E21" s="84" t="s">
        <v>442</v>
      </c>
      <c r="F21" s="97" t="s">
        <v>443</v>
      </c>
      <c r="G21" s="84" t="s">
        <v>396</v>
      </c>
      <c r="H21" s="84" t="s">
        <v>334</v>
      </c>
      <c r="I21" s="107">
        <v>38035</v>
      </c>
      <c r="J21" s="96">
        <v>0.5</v>
      </c>
      <c r="K21" s="97" t="s">
        <v>177</v>
      </c>
      <c r="L21" s="98">
        <v>5.5500000000000001E-2</v>
      </c>
      <c r="M21" s="95">
        <v>-2.7999999999999995E-3</v>
      </c>
      <c r="N21" s="94">
        <v>729999.99999999988</v>
      </c>
      <c r="O21" s="96">
        <v>132.71</v>
      </c>
      <c r="P21" s="94">
        <v>968.78300999999988</v>
      </c>
      <c r="Q21" s="95">
        <v>3.6499999999999991E-2</v>
      </c>
      <c r="R21" s="95">
        <f t="shared" si="0"/>
        <v>1.0293479231229033E-3</v>
      </c>
      <c r="S21" s="95">
        <f>P21/'סכום נכסי הקרן'!$C$42</f>
        <v>1.7826242302928774E-5</v>
      </c>
    </row>
    <row r="22" spans="2:19" s="132" customFormat="1">
      <c r="B22" s="112" t="s">
        <v>2100</v>
      </c>
      <c r="C22" s="84" t="s">
        <v>2101</v>
      </c>
      <c r="D22" s="97" t="s">
        <v>2082</v>
      </c>
      <c r="E22" s="84" t="s">
        <v>2102</v>
      </c>
      <c r="F22" s="97" t="s">
        <v>655</v>
      </c>
      <c r="G22" s="84" t="s">
        <v>396</v>
      </c>
      <c r="H22" s="84" t="s">
        <v>334</v>
      </c>
      <c r="I22" s="107">
        <v>39350</v>
      </c>
      <c r="J22" s="96">
        <v>4.34</v>
      </c>
      <c r="K22" s="97" t="s">
        <v>177</v>
      </c>
      <c r="L22" s="98">
        <v>5.5999999999999994E-2</v>
      </c>
      <c r="M22" s="95">
        <v>4.9000000000000007E-3</v>
      </c>
      <c r="N22" s="94">
        <v>12926967.989999998</v>
      </c>
      <c r="O22" s="96">
        <v>151.61000000000001</v>
      </c>
      <c r="P22" s="94">
        <v>19598.575219999995</v>
      </c>
      <c r="Q22" s="95">
        <v>1.5164317915209429E-2</v>
      </c>
      <c r="R22" s="95">
        <f t="shared" si="0"/>
        <v>2.0823809347022919E-2</v>
      </c>
      <c r="S22" s="95">
        <f>P22/'סכום נכסי הקרן'!$C$42</f>
        <v>3.6062662852014257E-4</v>
      </c>
    </row>
    <row r="23" spans="2:19" s="132" customFormat="1">
      <c r="B23" s="112" t="s">
        <v>2103</v>
      </c>
      <c r="C23" s="84" t="s">
        <v>2104</v>
      </c>
      <c r="D23" s="97" t="s">
        <v>2082</v>
      </c>
      <c r="E23" s="84" t="s">
        <v>2105</v>
      </c>
      <c r="F23" s="97" t="s">
        <v>382</v>
      </c>
      <c r="G23" s="84" t="s">
        <v>396</v>
      </c>
      <c r="H23" s="84" t="s">
        <v>334</v>
      </c>
      <c r="I23" s="107">
        <v>38652</v>
      </c>
      <c r="J23" s="96">
        <v>1.76</v>
      </c>
      <c r="K23" s="97" t="s">
        <v>177</v>
      </c>
      <c r="L23" s="98">
        <v>5.2999999999999999E-2</v>
      </c>
      <c r="M23" s="95">
        <v>-1.5E-3</v>
      </c>
      <c r="N23" s="94">
        <v>4680052.169999999</v>
      </c>
      <c r="O23" s="96">
        <v>134.94</v>
      </c>
      <c r="P23" s="94">
        <v>6315.2625199999984</v>
      </c>
      <c r="Q23" s="95">
        <v>2.193262622584791E-2</v>
      </c>
      <c r="R23" s="95">
        <f t="shared" si="0"/>
        <v>6.7100705646540113E-3</v>
      </c>
      <c r="S23" s="95">
        <f>P23/'סכום נכסי הקרן'!$C$42</f>
        <v>1.1620496925118924E-4</v>
      </c>
    </row>
    <row r="24" spans="2:19" s="132" customFormat="1">
      <c r="B24" s="112" t="s">
        <v>2106</v>
      </c>
      <c r="C24" s="84" t="s">
        <v>2107</v>
      </c>
      <c r="D24" s="97" t="s">
        <v>2082</v>
      </c>
      <c r="E24" s="84" t="s">
        <v>2108</v>
      </c>
      <c r="F24" s="97" t="s">
        <v>488</v>
      </c>
      <c r="G24" s="84" t="s">
        <v>489</v>
      </c>
      <c r="H24" s="84" t="s">
        <v>334</v>
      </c>
      <c r="I24" s="107">
        <v>38865</v>
      </c>
      <c r="J24" s="96">
        <v>0.38000000000000006</v>
      </c>
      <c r="K24" s="97" t="s">
        <v>177</v>
      </c>
      <c r="L24" s="98">
        <v>6.0999999999999999E-2</v>
      </c>
      <c r="M24" s="95">
        <v>-2.5999999999999999E-3</v>
      </c>
      <c r="N24" s="94">
        <v>13953.479999999998</v>
      </c>
      <c r="O24" s="96">
        <v>128.29</v>
      </c>
      <c r="P24" s="94">
        <v>17.900919999999996</v>
      </c>
      <c r="Q24" s="95">
        <v>1.0926960095531846E-3</v>
      </c>
      <c r="R24" s="95">
        <f t="shared" si="0"/>
        <v>1.9020022681848273E-5</v>
      </c>
      <c r="S24" s="95">
        <f>P24/'סכום נכסי הקרן'!$C$42</f>
        <v>3.2938865986650996E-7</v>
      </c>
    </row>
    <row r="25" spans="2:19" s="132" customFormat="1">
      <c r="B25" s="112" t="s">
        <v>2109</v>
      </c>
      <c r="C25" s="84" t="s">
        <v>2110</v>
      </c>
      <c r="D25" s="97" t="s">
        <v>2082</v>
      </c>
      <c r="E25" s="84" t="s">
        <v>358</v>
      </c>
      <c r="F25" s="97" t="s">
        <v>338</v>
      </c>
      <c r="G25" s="84" t="s">
        <v>578</v>
      </c>
      <c r="H25" s="84" t="s">
        <v>334</v>
      </c>
      <c r="I25" s="107">
        <v>38018</v>
      </c>
      <c r="J25" s="96">
        <v>0.33999999999999997</v>
      </c>
      <c r="K25" s="97" t="s">
        <v>177</v>
      </c>
      <c r="L25" s="98">
        <v>5.7500000000000002E-2</v>
      </c>
      <c r="M25" s="95">
        <v>2.9999999999999987E-4</v>
      </c>
      <c r="N25" s="94">
        <v>14999999.999999998</v>
      </c>
      <c r="O25" s="96">
        <v>128.9</v>
      </c>
      <c r="P25" s="94">
        <v>19335.000670000001</v>
      </c>
      <c r="Q25" s="95">
        <v>3.2651284283848496E-2</v>
      </c>
      <c r="R25" s="95">
        <f t="shared" si="0"/>
        <v>2.0543757041367242E-2</v>
      </c>
      <c r="S25" s="95">
        <f>P25/'סכום נכסי הקרן'!$C$42</f>
        <v>3.5577668405922011E-4</v>
      </c>
    </row>
    <row r="26" spans="2:19" s="132" customFormat="1">
      <c r="B26" s="112" t="s">
        <v>2111</v>
      </c>
      <c r="C26" s="84" t="s">
        <v>2112</v>
      </c>
      <c r="D26" s="97" t="s">
        <v>2082</v>
      </c>
      <c r="E26" s="84" t="s">
        <v>358</v>
      </c>
      <c r="F26" s="97" t="s">
        <v>338</v>
      </c>
      <c r="G26" s="84" t="s">
        <v>578</v>
      </c>
      <c r="H26" s="84" t="s">
        <v>334</v>
      </c>
      <c r="I26" s="107">
        <v>39656</v>
      </c>
      <c r="J26" s="96">
        <v>3.7</v>
      </c>
      <c r="K26" s="97" t="s">
        <v>177</v>
      </c>
      <c r="L26" s="98">
        <v>5.7500000000000002E-2</v>
      </c>
      <c r="M26" s="95">
        <v>1.5E-3</v>
      </c>
      <c r="N26" s="94">
        <v>93899673.999999985</v>
      </c>
      <c r="O26" s="96">
        <v>146.46</v>
      </c>
      <c r="P26" s="94">
        <v>137525.45946999997</v>
      </c>
      <c r="Q26" s="95">
        <v>7.2119565284178178E-2</v>
      </c>
      <c r="R26" s="95">
        <f t="shared" si="0"/>
        <v>0.14612306844849346</v>
      </c>
      <c r="S26" s="95">
        <f>P26/'סכום נכסי הקרן'!$C$42</f>
        <v>2.5305585853883116E-3</v>
      </c>
    </row>
    <row r="27" spans="2:19" s="132" customFormat="1">
      <c r="B27" s="112" t="s">
        <v>2113</v>
      </c>
      <c r="C27" s="84" t="s">
        <v>2114</v>
      </c>
      <c r="D27" s="97" t="s">
        <v>2082</v>
      </c>
      <c r="E27" s="84" t="s">
        <v>2115</v>
      </c>
      <c r="F27" s="97" t="s">
        <v>655</v>
      </c>
      <c r="G27" s="84" t="s">
        <v>621</v>
      </c>
      <c r="H27" s="84" t="s">
        <v>334</v>
      </c>
      <c r="I27" s="107">
        <v>38280</v>
      </c>
      <c r="J27" s="96">
        <v>0.98</v>
      </c>
      <c r="K27" s="97" t="s">
        <v>177</v>
      </c>
      <c r="L27" s="98">
        <v>5.7930999999999996E-2</v>
      </c>
      <c r="M27" s="95">
        <v>5.8000000000000005E-3</v>
      </c>
      <c r="N27" s="94">
        <v>1172259.8999999997</v>
      </c>
      <c r="O27" s="96">
        <v>134.77000000000001</v>
      </c>
      <c r="P27" s="94">
        <v>1579.8547199999998</v>
      </c>
      <c r="Q27" s="95">
        <v>2.2940970607096611E-2</v>
      </c>
      <c r="R27" s="95">
        <f t="shared" si="0"/>
        <v>1.6786216914228462E-3</v>
      </c>
      <c r="S27" s="95">
        <f>P27/'סכום נכסי הקרן'!$C$42</f>
        <v>2.9070362249793887E-5</v>
      </c>
    </row>
    <row r="28" spans="2:19" s="132" customFormat="1">
      <c r="B28" s="112" t="s">
        <v>2116</v>
      </c>
      <c r="C28" s="84" t="s">
        <v>2117</v>
      </c>
      <c r="D28" s="97" t="s">
        <v>2082</v>
      </c>
      <c r="E28" s="84"/>
      <c r="F28" s="97" t="s">
        <v>382</v>
      </c>
      <c r="G28" s="84" t="s">
        <v>651</v>
      </c>
      <c r="H28" s="84" t="s">
        <v>334</v>
      </c>
      <c r="I28" s="107">
        <v>38445</v>
      </c>
      <c r="J28" s="96">
        <v>1.2099999999999997</v>
      </c>
      <c r="K28" s="97" t="s">
        <v>177</v>
      </c>
      <c r="L28" s="98">
        <v>6.7000000000000004E-2</v>
      </c>
      <c r="M28" s="95">
        <v>2.3599999999999999E-2</v>
      </c>
      <c r="N28" s="94">
        <v>1836255.2899999998</v>
      </c>
      <c r="O28" s="96">
        <v>132.99</v>
      </c>
      <c r="P28" s="94">
        <v>2442.0358999999999</v>
      </c>
      <c r="Q28" s="95">
        <v>1.5349796850360328E-2</v>
      </c>
      <c r="R28" s="95">
        <f t="shared" si="0"/>
        <v>2.594703412332314E-3</v>
      </c>
      <c r="S28" s="95">
        <f>P28/'סכום נכסי הקרן'!$C$42</f>
        <v>4.4935061016244231E-5</v>
      </c>
    </row>
    <row r="29" spans="2:19" s="132" customFormat="1">
      <c r="B29" s="112" t="s">
        <v>2118</v>
      </c>
      <c r="C29" s="84" t="s">
        <v>2119</v>
      </c>
      <c r="D29" s="97" t="s">
        <v>2082</v>
      </c>
      <c r="E29" s="84"/>
      <c r="F29" s="97" t="s">
        <v>382</v>
      </c>
      <c r="G29" s="84" t="s">
        <v>651</v>
      </c>
      <c r="H29" s="84" t="s">
        <v>334</v>
      </c>
      <c r="I29" s="107">
        <v>38890</v>
      </c>
      <c r="J29" s="96">
        <v>1.3299999999999998</v>
      </c>
      <c r="K29" s="97" t="s">
        <v>177</v>
      </c>
      <c r="L29" s="98">
        <v>6.7000000000000004E-2</v>
      </c>
      <c r="M29" s="95">
        <v>2.1999999999999999E-2</v>
      </c>
      <c r="N29" s="94">
        <v>1246269.3999999997</v>
      </c>
      <c r="O29" s="96">
        <v>133.21</v>
      </c>
      <c r="P29" s="94">
        <v>1660.1555199999998</v>
      </c>
      <c r="Q29" s="95">
        <v>2.3487622766738766E-2</v>
      </c>
      <c r="R29" s="95">
        <f t="shared" si="0"/>
        <v>1.7639426155636479E-3</v>
      </c>
      <c r="S29" s="95">
        <f>P29/'סכום נכסי הקרן'!$C$42</f>
        <v>3.0547949597159759E-5</v>
      </c>
    </row>
    <row r="30" spans="2:19" s="132" customFormat="1">
      <c r="B30" s="112" t="s">
        <v>2120</v>
      </c>
      <c r="C30" s="84" t="s">
        <v>2121</v>
      </c>
      <c r="D30" s="97" t="s">
        <v>2082</v>
      </c>
      <c r="E30" s="84"/>
      <c r="F30" s="97" t="s">
        <v>382</v>
      </c>
      <c r="G30" s="84" t="s">
        <v>651</v>
      </c>
      <c r="H30" s="84" t="s">
        <v>334</v>
      </c>
      <c r="I30" s="107">
        <v>38376</v>
      </c>
      <c r="J30" s="96">
        <v>1.1500000000000001</v>
      </c>
      <c r="K30" s="97" t="s">
        <v>177</v>
      </c>
      <c r="L30" s="98">
        <v>7.0000000000000007E-2</v>
      </c>
      <c r="M30" s="95">
        <v>1.9000000000000003E-2</v>
      </c>
      <c r="N30" s="94">
        <v>1043191.3899999999</v>
      </c>
      <c r="O30" s="96">
        <v>132.82</v>
      </c>
      <c r="P30" s="94">
        <v>1385.5668799999996</v>
      </c>
      <c r="Q30" s="95">
        <v>1.8117880082854552E-2</v>
      </c>
      <c r="R30" s="95">
        <f t="shared" si="0"/>
        <v>1.4721876576632789E-3</v>
      </c>
      <c r="S30" s="95">
        <f>P30/'סכום נכסי הקרן'!$C$42</f>
        <v>2.5495338661846507E-5</v>
      </c>
    </row>
    <row r="31" spans="2:19" s="132" customFormat="1">
      <c r="B31" s="112" t="s">
        <v>2122</v>
      </c>
      <c r="C31" s="84" t="s">
        <v>2123</v>
      </c>
      <c r="D31" s="97" t="s">
        <v>2082</v>
      </c>
      <c r="E31" s="84" t="s">
        <v>2124</v>
      </c>
      <c r="F31" s="97" t="s">
        <v>841</v>
      </c>
      <c r="G31" s="84" t="s">
        <v>1775</v>
      </c>
      <c r="H31" s="84"/>
      <c r="I31" s="107">
        <v>39104</v>
      </c>
      <c r="J31" s="96">
        <v>2.5500000000000003</v>
      </c>
      <c r="K31" s="97" t="s">
        <v>177</v>
      </c>
      <c r="L31" s="98">
        <v>5.5999999999999994E-2</v>
      </c>
      <c r="M31" s="95">
        <v>0.15100000000000002</v>
      </c>
      <c r="N31" s="94">
        <v>2928795.91</v>
      </c>
      <c r="O31" s="96">
        <v>97.861099999999993</v>
      </c>
      <c r="P31" s="94">
        <v>2866.1517999999992</v>
      </c>
      <c r="Q31" s="95">
        <v>4.6341703623783885E-3</v>
      </c>
      <c r="R31" s="95">
        <f>P31/$P$11</f>
        <v>3.0453335496510936E-3</v>
      </c>
      <c r="S31" s="95">
        <f>P31/'סכום נכסי הקרן'!$C$42</f>
        <v>5.2739071532412031E-5</v>
      </c>
    </row>
    <row r="32" spans="2:19" s="132" customFormat="1">
      <c r="B32" s="113"/>
      <c r="C32" s="84"/>
      <c r="D32" s="84"/>
      <c r="E32" s="84"/>
      <c r="F32" s="84"/>
      <c r="G32" s="84"/>
      <c r="H32" s="84"/>
      <c r="I32" s="84"/>
      <c r="J32" s="96"/>
      <c r="K32" s="84"/>
      <c r="L32" s="84"/>
      <c r="M32" s="95"/>
      <c r="N32" s="94"/>
      <c r="O32" s="96"/>
      <c r="P32" s="84"/>
      <c r="Q32" s="84"/>
      <c r="R32" s="95"/>
      <c r="S32" s="84"/>
    </row>
    <row r="33" spans="2:19" s="132" customFormat="1">
      <c r="B33" s="111" t="s">
        <v>67</v>
      </c>
      <c r="C33" s="82"/>
      <c r="D33" s="82"/>
      <c r="E33" s="82"/>
      <c r="F33" s="82"/>
      <c r="G33" s="82"/>
      <c r="H33" s="82"/>
      <c r="I33" s="82"/>
      <c r="J33" s="93">
        <v>5.4340485817011608</v>
      </c>
      <c r="K33" s="82"/>
      <c r="L33" s="82"/>
      <c r="M33" s="92">
        <v>2.5550932974240922E-2</v>
      </c>
      <c r="N33" s="91"/>
      <c r="O33" s="93"/>
      <c r="P33" s="91">
        <v>198713.25312999997</v>
      </c>
      <c r="Q33" s="82"/>
      <c r="R33" s="92">
        <f t="shared" ref="R33:R38" si="1">P33/$P$11</f>
        <v>0.21113610818418593</v>
      </c>
      <c r="S33" s="92">
        <f>P33/'סכום נכסי הקרן'!$C$42</f>
        <v>3.6564540898571286E-3</v>
      </c>
    </row>
    <row r="34" spans="2:19" s="132" customFormat="1">
      <c r="B34" s="112" t="s">
        <v>2125</v>
      </c>
      <c r="C34" s="84" t="s">
        <v>2126</v>
      </c>
      <c r="D34" s="97" t="s">
        <v>2082</v>
      </c>
      <c r="E34" s="84" t="s">
        <v>2088</v>
      </c>
      <c r="F34" s="97" t="s">
        <v>655</v>
      </c>
      <c r="G34" s="84" t="s">
        <v>333</v>
      </c>
      <c r="H34" s="84" t="s">
        <v>175</v>
      </c>
      <c r="I34" s="107">
        <v>42796</v>
      </c>
      <c r="J34" s="96">
        <v>7.5700000000000021</v>
      </c>
      <c r="K34" s="97" t="s">
        <v>177</v>
      </c>
      <c r="L34" s="98">
        <v>3.7400000000000003E-2</v>
      </c>
      <c r="M34" s="95">
        <v>3.0800000000000001E-2</v>
      </c>
      <c r="N34" s="94">
        <v>45419999.999999993</v>
      </c>
      <c r="O34" s="96">
        <v>105.32</v>
      </c>
      <c r="P34" s="94">
        <v>47836.34500999999</v>
      </c>
      <c r="Q34" s="95">
        <v>8.8184243327935868E-2</v>
      </c>
      <c r="R34" s="95">
        <f t="shared" si="1"/>
        <v>5.0826905382903194E-2</v>
      </c>
      <c r="S34" s="95">
        <f>P34/'סכום נכסי הקרן'!$C$42</f>
        <v>8.8022009906507106E-4</v>
      </c>
    </row>
    <row r="35" spans="2:19" s="132" customFormat="1">
      <c r="B35" s="112" t="s">
        <v>2127</v>
      </c>
      <c r="C35" s="84" t="s">
        <v>2128</v>
      </c>
      <c r="D35" s="97" t="s">
        <v>2082</v>
      </c>
      <c r="E35" s="84" t="s">
        <v>2088</v>
      </c>
      <c r="F35" s="97" t="s">
        <v>655</v>
      </c>
      <c r="G35" s="84" t="s">
        <v>333</v>
      </c>
      <c r="H35" s="84" t="s">
        <v>175</v>
      </c>
      <c r="I35" s="107">
        <v>42796</v>
      </c>
      <c r="J35" s="96">
        <v>4.2199999999999989</v>
      </c>
      <c r="K35" s="97" t="s">
        <v>177</v>
      </c>
      <c r="L35" s="98">
        <v>2.5000000000000001E-2</v>
      </c>
      <c r="M35" s="95">
        <v>1.9199999999999998E-2</v>
      </c>
      <c r="N35" s="94">
        <v>72448685.999999985</v>
      </c>
      <c r="O35" s="96">
        <v>102.58</v>
      </c>
      <c r="P35" s="94">
        <v>74317.862900000007</v>
      </c>
      <c r="Q35" s="95">
        <v>9.9888440030001524E-2</v>
      </c>
      <c r="R35" s="95">
        <f t="shared" si="1"/>
        <v>7.8963954814863749E-2</v>
      </c>
      <c r="S35" s="95">
        <f>P35/'סכום נכסי הקרן'!$C$42</f>
        <v>1.3674973836414011E-3</v>
      </c>
    </row>
    <row r="36" spans="2:19" s="132" customFormat="1">
      <c r="B36" s="112" t="s">
        <v>2129</v>
      </c>
      <c r="C36" s="84" t="s">
        <v>2130</v>
      </c>
      <c r="D36" s="97" t="s">
        <v>2082</v>
      </c>
      <c r="E36" s="84" t="s">
        <v>2131</v>
      </c>
      <c r="F36" s="97" t="s">
        <v>382</v>
      </c>
      <c r="G36" s="84" t="s">
        <v>396</v>
      </c>
      <c r="H36" s="84" t="s">
        <v>175</v>
      </c>
      <c r="I36" s="107">
        <v>42598</v>
      </c>
      <c r="J36" s="96">
        <v>5.669999999999999</v>
      </c>
      <c r="K36" s="97" t="s">
        <v>177</v>
      </c>
      <c r="L36" s="98">
        <v>3.1E-2</v>
      </c>
      <c r="M36" s="95">
        <v>2.6299999999999994E-2</v>
      </c>
      <c r="N36" s="94">
        <v>41984395.579999991</v>
      </c>
      <c r="O36" s="96">
        <v>102.81</v>
      </c>
      <c r="P36" s="94">
        <v>43164.157100000004</v>
      </c>
      <c r="Q36" s="95">
        <v>0.11662332105555553</v>
      </c>
      <c r="R36" s="95">
        <f t="shared" si="1"/>
        <v>4.5862628685277768E-2</v>
      </c>
      <c r="S36" s="95">
        <f>P36/'סכום נכסי הקרן'!$C$42</f>
        <v>7.9424877947259162E-4</v>
      </c>
    </row>
    <row r="37" spans="2:19" s="132" customFormat="1">
      <c r="B37" s="112" t="s">
        <v>2132</v>
      </c>
      <c r="C37" s="84" t="s">
        <v>2133</v>
      </c>
      <c r="D37" s="97" t="s">
        <v>2082</v>
      </c>
      <c r="E37" s="84" t="s">
        <v>2134</v>
      </c>
      <c r="F37" s="97" t="s">
        <v>382</v>
      </c>
      <c r="G37" s="84" t="s">
        <v>578</v>
      </c>
      <c r="H37" s="84" t="s">
        <v>334</v>
      </c>
      <c r="I37" s="107">
        <v>43312</v>
      </c>
      <c r="J37" s="96">
        <v>5.1300000000000008</v>
      </c>
      <c r="K37" s="97" t="s">
        <v>177</v>
      </c>
      <c r="L37" s="98">
        <v>3.5499999999999997E-2</v>
      </c>
      <c r="M37" s="95">
        <v>3.2500000000000001E-2</v>
      </c>
      <c r="N37" s="94">
        <v>29163999.999999996</v>
      </c>
      <c r="O37" s="96">
        <v>102.28</v>
      </c>
      <c r="P37" s="94">
        <v>29828.939119999992</v>
      </c>
      <c r="Q37" s="95">
        <v>9.1137499999999982E-2</v>
      </c>
      <c r="R37" s="95">
        <f t="shared" si="1"/>
        <v>3.1693739687003307E-2</v>
      </c>
      <c r="S37" s="95">
        <f>P37/'סכום נכסי הקרן'!$C$42</f>
        <v>5.4887202903406709E-4</v>
      </c>
    </row>
    <row r="38" spans="2:19" s="132" customFormat="1">
      <c r="B38" s="112" t="s">
        <v>2135</v>
      </c>
      <c r="C38" s="84" t="s">
        <v>2136</v>
      </c>
      <c r="D38" s="97" t="s">
        <v>2082</v>
      </c>
      <c r="E38" s="84" t="s">
        <v>2137</v>
      </c>
      <c r="F38" s="97" t="s">
        <v>382</v>
      </c>
      <c r="G38" s="84" t="s">
        <v>651</v>
      </c>
      <c r="H38" s="84" t="s">
        <v>175</v>
      </c>
      <c r="I38" s="107">
        <v>41903</v>
      </c>
      <c r="J38" s="96">
        <v>1.7700000000000005</v>
      </c>
      <c r="K38" s="97" t="s">
        <v>177</v>
      </c>
      <c r="L38" s="98">
        <v>5.1500000000000004E-2</v>
      </c>
      <c r="M38" s="95">
        <v>2.0299999999999999E-2</v>
      </c>
      <c r="N38" s="94">
        <v>3351140.7599999993</v>
      </c>
      <c r="O38" s="96">
        <v>106.41</v>
      </c>
      <c r="P38" s="94">
        <v>3565.9489999999996</v>
      </c>
      <c r="Q38" s="95">
        <v>5.2941172679078899E-2</v>
      </c>
      <c r="R38" s="95">
        <f t="shared" si="1"/>
        <v>3.7888796141379425E-3</v>
      </c>
      <c r="S38" s="95">
        <f>P38/'סכום נכסי הקרן'!$C$42</f>
        <v>6.5615798643998266E-5</v>
      </c>
    </row>
    <row r="39" spans="2:19" s="132" customFormat="1">
      <c r="B39" s="113"/>
      <c r="C39" s="84"/>
      <c r="D39" s="84"/>
      <c r="E39" s="84"/>
      <c r="F39" s="84"/>
      <c r="G39" s="84"/>
      <c r="H39" s="84"/>
      <c r="I39" s="84"/>
      <c r="J39" s="96"/>
      <c r="K39" s="84"/>
      <c r="L39" s="84"/>
      <c r="M39" s="95"/>
      <c r="N39" s="94"/>
      <c r="O39" s="96"/>
      <c r="P39" s="84"/>
      <c r="Q39" s="84"/>
      <c r="R39" s="95"/>
      <c r="S39" s="84"/>
    </row>
    <row r="40" spans="2:19" s="132" customFormat="1">
      <c r="B40" s="111" t="s">
        <v>51</v>
      </c>
      <c r="C40" s="82"/>
      <c r="D40" s="82"/>
      <c r="E40" s="82"/>
      <c r="F40" s="82"/>
      <c r="G40" s="82"/>
      <c r="H40" s="82"/>
      <c r="I40" s="82"/>
      <c r="J40" s="93">
        <v>3.3957218937088869</v>
      </c>
      <c r="K40" s="82"/>
      <c r="L40" s="82"/>
      <c r="M40" s="92">
        <v>5.6938701419216378E-2</v>
      </c>
      <c r="N40" s="91"/>
      <c r="O40" s="93"/>
      <c r="P40" s="91">
        <v>54736.898539999995</v>
      </c>
      <c r="Q40" s="82"/>
      <c r="R40" s="92">
        <f t="shared" ref="R40:R44" si="2">P40/$P$11</f>
        <v>5.8158857296989636E-2</v>
      </c>
      <c r="S40" s="92">
        <f>P40/'סכום נכסי הקרן'!$C$42</f>
        <v>1.0071948064870257E-3</v>
      </c>
    </row>
    <row r="41" spans="2:19" s="132" customFormat="1">
      <c r="B41" s="112" t="s">
        <v>2138</v>
      </c>
      <c r="C41" s="84" t="s">
        <v>2139</v>
      </c>
      <c r="D41" s="97" t="s">
        <v>2082</v>
      </c>
      <c r="E41" s="84" t="s">
        <v>2140</v>
      </c>
      <c r="F41" s="97" t="s">
        <v>655</v>
      </c>
      <c r="G41" s="84" t="s">
        <v>396</v>
      </c>
      <c r="H41" s="84" t="s">
        <v>175</v>
      </c>
      <c r="I41" s="107">
        <v>38421</v>
      </c>
      <c r="J41" s="96">
        <v>4.21</v>
      </c>
      <c r="K41" s="97" t="s">
        <v>176</v>
      </c>
      <c r="L41" s="98">
        <v>7.9699999999999993E-2</v>
      </c>
      <c r="M41" s="95">
        <v>4.4399999999999995E-2</v>
      </c>
      <c r="N41" s="94">
        <v>590394.39999999991</v>
      </c>
      <c r="O41" s="96">
        <v>117.51</v>
      </c>
      <c r="P41" s="94">
        <v>2516.3127099999997</v>
      </c>
      <c r="Q41" s="95">
        <v>6.9174549054757837E-3</v>
      </c>
      <c r="R41" s="95">
        <f t="shared" si="2"/>
        <v>2.6736237477639753E-3</v>
      </c>
      <c r="S41" s="95">
        <f>P41/'סכום נכסי הקרן'!$C$42</f>
        <v>4.6301802999620468E-5</v>
      </c>
    </row>
    <row r="42" spans="2:19" s="132" customFormat="1">
      <c r="B42" s="112" t="s">
        <v>2141</v>
      </c>
      <c r="C42" s="84" t="s">
        <v>2142</v>
      </c>
      <c r="D42" s="97" t="s">
        <v>2082</v>
      </c>
      <c r="E42" s="84" t="s">
        <v>1072</v>
      </c>
      <c r="F42" s="97" t="s">
        <v>203</v>
      </c>
      <c r="G42" s="84" t="s">
        <v>489</v>
      </c>
      <c r="H42" s="84" t="s">
        <v>334</v>
      </c>
      <c r="I42" s="107">
        <v>42954</v>
      </c>
      <c r="J42" s="96">
        <v>1.91</v>
      </c>
      <c r="K42" s="97" t="s">
        <v>176</v>
      </c>
      <c r="L42" s="98">
        <v>3.7000000000000005E-2</v>
      </c>
      <c r="M42" s="95">
        <v>4.0199999999999993E-2</v>
      </c>
      <c r="N42" s="94">
        <v>2222277.9999999995</v>
      </c>
      <c r="O42" s="96">
        <v>99.61</v>
      </c>
      <c r="P42" s="94">
        <v>8028.7678699999988</v>
      </c>
      <c r="Q42" s="95">
        <v>3.3067644783048619E-2</v>
      </c>
      <c r="R42" s="95">
        <f t="shared" si="2"/>
        <v>8.530698254318474E-3</v>
      </c>
      <c r="S42" s="95">
        <f>P42/'סכום נכסי הקרן'!$C$42</f>
        <v>1.4773459068464603E-4</v>
      </c>
    </row>
    <row r="43" spans="2:19" s="132" customFormat="1">
      <c r="B43" s="112" t="s">
        <v>2143</v>
      </c>
      <c r="C43" s="84" t="s">
        <v>2144</v>
      </c>
      <c r="D43" s="97" t="s">
        <v>2082</v>
      </c>
      <c r="E43" s="84" t="s">
        <v>1072</v>
      </c>
      <c r="F43" s="97" t="s">
        <v>203</v>
      </c>
      <c r="G43" s="84" t="s">
        <v>489</v>
      </c>
      <c r="H43" s="84" t="s">
        <v>334</v>
      </c>
      <c r="I43" s="107">
        <v>42625</v>
      </c>
      <c r="J43" s="96">
        <v>3.6700000000000008</v>
      </c>
      <c r="K43" s="97" t="s">
        <v>176</v>
      </c>
      <c r="L43" s="98">
        <v>4.4500000000000005E-2</v>
      </c>
      <c r="M43" s="95">
        <v>5.0000000000000017E-2</v>
      </c>
      <c r="N43" s="94">
        <v>12099423.999999998</v>
      </c>
      <c r="O43" s="96">
        <v>98.42</v>
      </c>
      <c r="P43" s="94">
        <v>43191.233009999989</v>
      </c>
      <c r="Q43" s="95">
        <v>8.823440250881745E-2</v>
      </c>
      <c r="R43" s="95">
        <f t="shared" si="2"/>
        <v>4.5891397286127969E-2</v>
      </c>
      <c r="S43" s="95">
        <f>P43/'סכום נכסי הקרן'!$C$42</f>
        <v>7.947469939615431E-4</v>
      </c>
    </row>
    <row r="44" spans="2:19" s="132" customFormat="1">
      <c r="B44" s="112" t="s">
        <v>2145</v>
      </c>
      <c r="C44" s="84" t="s">
        <v>2146</v>
      </c>
      <c r="D44" s="97" t="s">
        <v>2082</v>
      </c>
      <c r="E44" s="84" t="s">
        <v>2147</v>
      </c>
      <c r="F44" s="97" t="s">
        <v>655</v>
      </c>
      <c r="G44" s="84" t="s">
        <v>1775</v>
      </c>
      <c r="H44" s="84"/>
      <c r="I44" s="107">
        <v>41840</v>
      </c>
      <c r="J44" s="96">
        <v>1.43</v>
      </c>
      <c r="K44" s="97" t="s">
        <v>176</v>
      </c>
      <c r="L44" s="98">
        <v>5.1799999999999999E-2</v>
      </c>
      <c r="M44" s="152">
        <v>0.52590000000000003</v>
      </c>
      <c r="N44" s="94">
        <v>492627.17999999993</v>
      </c>
      <c r="O44" s="96">
        <v>56</v>
      </c>
      <c r="P44" s="94">
        <v>1000.5849499999998</v>
      </c>
      <c r="Q44" s="95">
        <v>1.8160384507045938E-2</v>
      </c>
      <c r="R44" s="95">
        <f t="shared" si="2"/>
        <v>1.0631380087792147E-3</v>
      </c>
      <c r="S44" s="95">
        <f>P44/'סכום נכסי הקרן'!$C$42</f>
        <v>1.8411418841215919E-5</v>
      </c>
    </row>
    <row r="45" spans="2:19" s="132" customFormat="1">
      <c r="B45" s="113"/>
      <c r="C45" s="84"/>
      <c r="D45" s="84"/>
      <c r="E45" s="84"/>
      <c r="F45" s="84"/>
      <c r="G45" s="84"/>
      <c r="H45" s="84"/>
      <c r="I45" s="84"/>
      <c r="J45" s="96"/>
      <c r="K45" s="84"/>
      <c r="L45" s="84"/>
      <c r="M45" s="95"/>
      <c r="N45" s="94"/>
      <c r="O45" s="96"/>
      <c r="P45" s="84"/>
      <c r="Q45" s="84"/>
      <c r="R45" s="95"/>
      <c r="S45" s="84"/>
    </row>
    <row r="46" spans="2:19" s="132" customFormat="1">
      <c r="B46" s="110" t="s">
        <v>249</v>
      </c>
      <c r="C46" s="82"/>
      <c r="D46" s="82"/>
      <c r="E46" s="82"/>
      <c r="F46" s="82"/>
      <c r="G46" s="82"/>
      <c r="H46" s="82"/>
      <c r="I46" s="82"/>
      <c r="J46" s="93">
        <v>9.7951340264176388</v>
      </c>
      <c r="K46" s="82"/>
      <c r="L46" s="82"/>
      <c r="M46" s="92">
        <v>4.9138126617722697E-2</v>
      </c>
      <c r="N46" s="91"/>
      <c r="O46" s="93"/>
      <c r="P46" s="91">
        <v>65506.456149999991</v>
      </c>
      <c r="Q46" s="82"/>
      <c r="R46" s="92">
        <f t="shared" ref="R46:R50" si="3">P46/$P$11</f>
        <v>6.9601689845019105E-2</v>
      </c>
      <c r="S46" s="92">
        <f>P46/'סכום נכסי הקרן'!$C$42</f>
        <v>1.2053617246405659E-3</v>
      </c>
    </row>
    <row r="47" spans="2:19" s="132" customFormat="1">
      <c r="B47" s="111" t="s">
        <v>78</v>
      </c>
      <c r="C47" s="82"/>
      <c r="D47" s="82"/>
      <c r="E47" s="82"/>
      <c r="F47" s="82"/>
      <c r="G47" s="82"/>
      <c r="H47" s="82"/>
      <c r="I47" s="82"/>
      <c r="J47" s="93">
        <v>9.7951340264176388</v>
      </c>
      <c r="K47" s="82"/>
      <c r="L47" s="82"/>
      <c r="M47" s="92">
        <v>4.9138126617722697E-2</v>
      </c>
      <c r="N47" s="91"/>
      <c r="O47" s="93"/>
      <c r="P47" s="91">
        <v>65506.456149999991</v>
      </c>
      <c r="Q47" s="82"/>
      <c r="R47" s="92">
        <f t="shared" si="3"/>
        <v>6.9601689845019105E-2</v>
      </c>
      <c r="S47" s="92">
        <f>P47/'סכום נכסי הקרן'!$C$42</f>
        <v>1.2053617246405659E-3</v>
      </c>
    </row>
    <row r="48" spans="2:19" s="132" customFormat="1">
      <c r="B48" s="112" t="s">
        <v>2148</v>
      </c>
      <c r="C48" s="84">
        <v>4824</v>
      </c>
      <c r="D48" s="97" t="s">
        <v>2082</v>
      </c>
      <c r="E48" s="84"/>
      <c r="F48" s="97" t="s">
        <v>900</v>
      </c>
      <c r="G48" s="84" t="s">
        <v>929</v>
      </c>
      <c r="H48" s="84" t="s">
        <v>906</v>
      </c>
      <c r="I48" s="107">
        <v>42825</v>
      </c>
      <c r="J48" s="96">
        <v>16.410000000000004</v>
      </c>
      <c r="K48" s="97" t="s">
        <v>185</v>
      </c>
      <c r="L48" s="98">
        <v>4.555E-2</v>
      </c>
      <c r="M48" s="95">
        <v>5.33E-2</v>
      </c>
      <c r="N48" s="94">
        <v>8687999.9999999981</v>
      </c>
      <c r="O48" s="96">
        <v>88.93</v>
      </c>
      <c r="P48" s="94">
        <v>21532.254489999996</v>
      </c>
      <c r="Q48" s="95">
        <v>5.2155433758156781E-2</v>
      </c>
      <c r="R48" s="95">
        <f t="shared" si="3"/>
        <v>2.2878375457302157E-2</v>
      </c>
      <c r="S48" s="95">
        <f>P48/'סכום נכסי הקרן'!$C$42</f>
        <v>3.9620759437871024E-4</v>
      </c>
    </row>
    <row r="49" spans="2:19" s="132" customFormat="1">
      <c r="B49" s="112" t="s">
        <v>2149</v>
      </c>
      <c r="C49" s="84" t="s">
        <v>2150</v>
      </c>
      <c r="D49" s="97" t="s">
        <v>2082</v>
      </c>
      <c r="E49" s="84"/>
      <c r="F49" s="97" t="s">
        <v>874</v>
      </c>
      <c r="G49" s="84" t="s">
        <v>875</v>
      </c>
      <c r="H49" s="84" t="s">
        <v>881</v>
      </c>
      <c r="I49" s="107">
        <v>42135</v>
      </c>
      <c r="J49" s="96">
        <v>2.4500000000000002</v>
      </c>
      <c r="K49" s="97" t="s">
        <v>176</v>
      </c>
      <c r="L49" s="98">
        <v>0.06</v>
      </c>
      <c r="M49" s="95">
        <v>4.6600000000000003E-2</v>
      </c>
      <c r="N49" s="94">
        <v>6642863.6599999992</v>
      </c>
      <c r="O49" s="96">
        <v>106.43</v>
      </c>
      <c r="P49" s="94">
        <v>25642.889239999993</v>
      </c>
      <c r="Q49" s="95">
        <v>8.0519559515151509E-3</v>
      </c>
      <c r="R49" s="95">
        <f t="shared" si="3"/>
        <v>2.724599266255159E-2</v>
      </c>
      <c r="S49" s="95">
        <f>P49/'סכום נכסי הקרן'!$C$42</f>
        <v>4.7184596779768567E-4</v>
      </c>
    </row>
    <row r="50" spans="2:19" s="132" customFormat="1">
      <c r="B50" s="112" t="s">
        <v>2151</v>
      </c>
      <c r="C50" s="84" t="s">
        <v>2152</v>
      </c>
      <c r="D50" s="97" t="s">
        <v>2082</v>
      </c>
      <c r="E50" s="84"/>
      <c r="F50" s="97" t="s">
        <v>900</v>
      </c>
      <c r="G50" s="84" t="s">
        <v>1775</v>
      </c>
      <c r="H50" s="84"/>
      <c r="I50" s="107">
        <v>42640</v>
      </c>
      <c r="J50" s="96">
        <v>12.299999999999997</v>
      </c>
      <c r="K50" s="97" t="s">
        <v>185</v>
      </c>
      <c r="L50" s="98">
        <v>3.9510000000000003E-2</v>
      </c>
      <c r="M50" s="95">
        <v>4.7799999999999981E-2</v>
      </c>
      <c r="N50" s="94">
        <v>7165999.9999999991</v>
      </c>
      <c r="O50" s="96">
        <v>91.79</v>
      </c>
      <c r="P50" s="94">
        <v>18331.312420000002</v>
      </c>
      <c r="Q50" s="95">
        <v>1.8162601667228492E-2</v>
      </c>
      <c r="R50" s="95">
        <f t="shared" si="3"/>
        <v>1.9477321725165361E-2</v>
      </c>
      <c r="S50" s="95">
        <f>P50/'סכום נכסי הקרן'!$C$42</f>
        <v>3.3730816246417008E-4</v>
      </c>
    </row>
    <row r="51" spans="2:19" s="132" customFormat="1">
      <c r="B51" s="145"/>
    </row>
    <row r="52" spans="2:19" s="132" customFormat="1">
      <c r="B52" s="145"/>
    </row>
    <row r="53" spans="2:19" s="132" customFormat="1">
      <c r="B53" s="145"/>
    </row>
    <row r="54" spans="2:19" s="132" customFormat="1">
      <c r="B54" s="146" t="s">
        <v>273</v>
      </c>
    </row>
    <row r="55" spans="2:19" s="132" customFormat="1">
      <c r="B55" s="146" t="s">
        <v>127</v>
      </c>
    </row>
    <row r="56" spans="2:19" s="132" customFormat="1">
      <c r="B56" s="146" t="s">
        <v>255</v>
      </c>
    </row>
    <row r="57" spans="2:19" s="132" customFormat="1">
      <c r="B57" s="146" t="s">
        <v>263</v>
      </c>
    </row>
    <row r="58" spans="2:19" s="132" customFormat="1">
      <c r="B58" s="145"/>
    </row>
    <row r="59" spans="2:19" s="132" customFormat="1">
      <c r="B59" s="145"/>
    </row>
    <row r="60" spans="2:19" s="132" customFormat="1">
      <c r="B60" s="145"/>
    </row>
    <row r="61" spans="2:19" s="132" customFormat="1">
      <c r="B61" s="145"/>
    </row>
    <row r="62" spans="2:19" s="132" customFormat="1">
      <c r="B62" s="145"/>
    </row>
    <row r="63" spans="2:19" s="132" customFormat="1">
      <c r="B63" s="145"/>
    </row>
    <row r="64" spans="2:19" s="132" customFormat="1">
      <c r="B64" s="145"/>
    </row>
    <row r="65" spans="2:2" s="132" customFormat="1">
      <c r="B65" s="145"/>
    </row>
    <row r="66" spans="2:2" s="132" customFormat="1">
      <c r="B66" s="145"/>
    </row>
    <row r="67" spans="2:2" s="132" customFormat="1">
      <c r="B67" s="145"/>
    </row>
    <row r="68" spans="2:2" s="132" customFormat="1">
      <c r="B68" s="145"/>
    </row>
    <row r="69" spans="2:2" s="132" customFormat="1">
      <c r="B69" s="145"/>
    </row>
    <row r="70" spans="2:2" s="132" customFormat="1">
      <c r="B70" s="145"/>
    </row>
    <row r="71" spans="2:2" s="132" customFormat="1">
      <c r="B71" s="145"/>
    </row>
    <row r="72" spans="2:2" s="132" customFormat="1">
      <c r="B72" s="145"/>
    </row>
    <row r="73" spans="2:2" s="132" customFormat="1">
      <c r="B73" s="145"/>
    </row>
    <row r="74" spans="2:2" s="132" customFormat="1">
      <c r="B74" s="145"/>
    </row>
    <row r="75" spans="2:2" s="132" customFormat="1">
      <c r="B75" s="145"/>
    </row>
    <row r="76" spans="2:2" s="132" customFormat="1">
      <c r="B76" s="145"/>
    </row>
    <row r="77" spans="2:2" s="132" customFormat="1">
      <c r="B77" s="145"/>
    </row>
    <row r="78" spans="2:2" s="132" customFormat="1">
      <c r="B78" s="145"/>
    </row>
    <row r="79" spans="2:2" s="132" customFormat="1">
      <c r="B79" s="145"/>
    </row>
    <row r="80" spans="2:2" s="132" customFormat="1">
      <c r="B80" s="145"/>
    </row>
    <row r="81" spans="2:2" s="132" customFormat="1">
      <c r="B81" s="145"/>
    </row>
    <row r="82" spans="2:2" s="132" customFormat="1">
      <c r="B82" s="145"/>
    </row>
    <row r="83" spans="2:2" s="132" customFormat="1">
      <c r="B83" s="145"/>
    </row>
    <row r="84" spans="2:2" s="132" customFormat="1">
      <c r="B84" s="145"/>
    </row>
    <row r="85" spans="2:2" s="132" customFormat="1">
      <c r="B85" s="145"/>
    </row>
    <row r="86" spans="2:2" s="132" customFormat="1">
      <c r="B86" s="145"/>
    </row>
    <row r="87" spans="2:2" s="132" customFormat="1">
      <c r="B87" s="145"/>
    </row>
    <row r="88" spans="2:2" s="132" customFormat="1">
      <c r="B88" s="145"/>
    </row>
    <row r="89" spans="2:2" s="132" customFormat="1">
      <c r="B89" s="145"/>
    </row>
    <row r="90" spans="2:2" s="132" customFormat="1">
      <c r="B90" s="145"/>
    </row>
    <row r="91" spans="2:2" s="132" customFormat="1">
      <c r="B91" s="145"/>
    </row>
    <row r="92" spans="2:2" s="132" customFormat="1">
      <c r="B92" s="145"/>
    </row>
    <row r="93" spans="2:2" s="132" customFormat="1">
      <c r="B93" s="145"/>
    </row>
    <row r="94" spans="2:2" s="132" customFormat="1">
      <c r="B94" s="145"/>
    </row>
    <row r="95" spans="2:2" s="132" customFormat="1">
      <c r="B95" s="145"/>
    </row>
    <row r="96" spans="2:2" s="132" customFormat="1">
      <c r="B96" s="145"/>
    </row>
    <row r="97" spans="2:2" s="132" customFormat="1">
      <c r="B97" s="145"/>
    </row>
    <row r="98" spans="2:2" s="132" customFormat="1">
      <c r="B98" s="145"/>
    </row>
    <row r="99" spans="2:2" s="132" customFormat="1">
      <c r="B99" s="145"/>
    </row>
    <row r="100" spans="2:2" s="132" customFormat="1">
      <c r="B100" s="145"/>
    </row>
    <row r="101" spans="2:2" s="132" customFormat="1">
      <c r="B101" s="145"/>
    </row>
    <row r="102" spans="2:2" s="132" customFormat="1">
      <c r="B102" s="145"/>
    </row>
    <row r="103" spans="2:2" s="132" customFormat="1">
      <c r="B103" s="145"/>
    </row>
    <row r="104" spans="2:2" s="132" customFormat="1">
      <c r="B104" s="145"/>
    </row>
    <row r="105" spans="2:2" s="132" customFormat="1">
      <c r="B105" s="145"/>
    </row>
    <row r="106" spans="2:2" s="132" customFormat="1">
      <c r="B106" s="145"/>
    </row>
    <row r="107" spans="2:2" s="132" customFormat="1">
      <c r="B107" s="145"/>
    </row>
    <row r="108" spans="2:2" s="132" customFormat="1">
      <c r="B108" s="145"/>
    </row>
    <row r="109" spans="2:2" s="132" customFormat="1">
      <c r="B109" s="145"/>
    </row>
    <row r="110" spans="2:2" s="132" customFormat="1">
      <c r="B110" s="145"/>
    </row>
    <row r="111" spans="2:2" s="132" customFormat="1">
      <c r="B111" s="145"/>
    </row>
    <row r="112" spans="2:2" s="132" customFormat="1">
      <c r="B112" s="145"/>
    </row>
    <row r="113" spans="2:2" s="132" customFormat="1">
      <c r="B113" s="145"/>
    </row>
    <row r="114" spans="2:2" s="132" customFormat="1">
      <c r="B114" s="145"/>
    </row>
    <row r="115" spans="2:2" s="132" customFormat="1">
      <c r="B115" s="145"/>
    </row>
    <row r="116" spans="2:2" s="132" customFormat="1">
      <c r="B116" s="145"/>
    </row>
    <row r="117" spans="2:2" s="132" customFormat="1">
      <c r="B117" s="145"/>
    </row>
    <row r="118" spans="2:2" s="132" customFormat="1">
      <c r="B118" s="145"/>
    </row>
    <row r="119" spans="2:2" s="132" customFormat="1">
      <c r="B119" s="145"/>
    </row>
    <row r="120" spans="2:2" s="132" customFormat="1">
      <c r="B120" s="145"/>
    </row>
    <row r="121" spans="2:2" s="132" customFormat="1">
      <c r="B121" s="145"/>
    </row>
    <row r="122" spans="2:2" s="132" customFormat="1">
      <c r="B122" s="145"/>
    </row>
    <row r="123" spans="2:2" s="132" customFormat="1">
      <c r="B123" s="145"/>
    </row>
    <row r="124" spans="2:2" s="132" customFormat="1">
      <c r="B124" s="145"/>
    </row>
    <row r="125" spans="2:2" s="132" customFormat="1">
      <c r="B125" s="145"/>
    </row>
    <row r="126" spans="2:2" s="132" customFormat="1">
      <c r="B126" s="145"/>
    </row>
    <row r="127" spans="2:2" s="132" customFormat="1">
      <c r="B127" s="145"/>
    </row>
    <row r="128" spans="2:2" s="132" customFormat="1">
      <c r="B128" s="145"/>
    </row>
    <row r="129" spans="2:2" s="132" customFormat="1">
      <c r="B129" s="145"/>
    </row>
    <row r="130" spans="2:2" s="132" customFormat="1">
      <c r="B130" s="145"/>
    </row>
    <row r="131" spans="2:2" s="132" customFormat="1">
      <c r="B131" s="145"/>
    </row>
    <row r="132" spans="2:2" s="132" customFormat="1">
      <c r="B132" s="145"/>
    </row>
    <row r="133" spans="2:2" s="132" customFormat="1">
      <c r="B133" s="145"/>
    </row>
    <row r="134" spans="2:2" s="132" customFormat="1">
      <c r="B134" s="145"/>
    </row>
    <row r="135" spans="2:2" s="132" customFormat="1">
      <c r="B135" s="145"/>
    </row>
    <row r="136" spans="2:2" s="132" customFormat="1">
      <c r="B136" s="145"/>
    </row>
    <row r="137" spans="2:2" s="132" customFormat="1">
      <c r="B137" s="145"/>
    </row>
    <row r="138" spans="2:2" s="132" customFormat="1">
      <c r="B138" s="145"/>
    </row>
    <row r="139" spans="2:2" s="132" customFormat="1">
      <c r="B139" s="145"/>
    </row>
    <row r="140" spans="2:2" s="132" customFormat="1">
      <c r="B140" s="145"/>
    </row>
    <row r="141" spans="2:2" s="132" customFormat="1">
      <c r="B141" s="145"/>
    </row>
    <row r="142" spans="2:2" s="132" customFormat="1">
      <c r="B142" s="145"/>
    </row>
    <row r="143" spans="2:2" s="132" customFormat="1">
      <c r="B143" s="145"/>
    </row>
    <row r="144" spans="2:2" s="132" customFormat="1">
      <c r="B144" s="145"/>
    </row>
    <row r="145" spans="2:5" s="132" customFormat="1">
      <c r="B145" s="145"/>
    </row>
    <row r="146" spans="2:5" s="132" customFormat="1">
      <c r="B146" s="145"/>
    </row>
    <row r="147" spans="2:5" s="132" customFormat="1">
      <c r="B147" s="145"/>
    </row>
    <row r="148" spans="2:5" s="132" customFormat="1">
      <c r="B148" s="145"/>
    </row>
    <row r="149" spans="2:5" s="132" customFormat="1">
      <c r="B149" s="145"/>
    </row>
    <row r="150" spans="2:5" s="132" customFormat="1">
      <c r="B150" s="145"/>
    </row>
    <row r="151" spans="2:5" s="132" customFormat="1">
      <c r="B151" s="145"/>
    </row>
    <row r="152" spans="2:5" s="132" customFormat="1">
      <c r="B152" s="145"/>
    </row>
    <row r="153" spans="2:5" s="132" customFormat="1">
      <c r="B153" s="145"/>
    </row>
    <row r="154" spans="2:5" s="132" customFormat="1">
      <c r="B154" s="145"/>
    </row>
    <row r="155" spans="2:5" s="132" customFormat="1">
      <c r="B155" s="145"/>
    </row>
    <row r="156" spans="2:5" s="132" customFormat="1">
      <c r="B156" s="145"/>
    </row>
    <row r="157" spans="2:5" s="132" customFormat="1">
      <c r="B157" s="145"/>
    </row>
    <row r="158" spans="2:5">
      <c r="C158" s="1"/>
      <c r="D158" s="1"/>
      <c r="E158" s="1"/>
    </row>
    <row r="159" spans="2:5">
      <c r="C159" s="1"/>
      <c r="D159" s="1"/>
      <c r="E159" s="1"/>
    </row>
    <row r="160" spans="2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6" type="noConversion"/>
  <conditionalFormatting sqref="B12:B50">
    <cfRule type="cellIs" dxfId="292" priority="1" operator="equal">
      <formula>"NR3"</formula>
    </cfRule>
  </conditionalFormatting>
  <dataValidations count="1">
    <dataValidation allowBlank="1" showInputMessage="1" showErrorMessage="1" sqref="C5:C1048576 A1:B1048576 AB32:XFD35 D1:L1048576 N1:S1048576 M1:M43 M45:M1048576 T36:XFD1048576 T1:XFD31 T32:Z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L405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28.85546875" style="1" bestFit="1" customWidth="1"/>
    <col min="7" max="7" width="12.28515625" style="1" bestFit="1" customWidth="1"/>
    <col min="8" max="8" width="14.28515625" style="1" bestFit="1" customWidth="1"/>
    <col min="9" max="10" width="11.28515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8.710937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90">
      <c r="B1" s="57" t="s">
        <v>192</v>
      </c>
      <c r="C1" s="78" t="s" vm="1">
        <v>274</v>
      </c>
    </row>
    <row r="2" spans="2:90">
      <c r="B2" s="57" t="s">
        <v>191</v>
      </c>
      <c r="C2" s="78" t="s">
        <v>275</v>
      </c>
    </row>
    <row r="3" spans="2:90">
      <c r="B3" s="57" t="s">
        <v>193</v>
      </c>
      <c r="C3" s="78" t="s">
        <v>276</v>
      </c>
    </row>
    <row r="4" spans="2:90">
      <c r="B4" s="57" t="s">
        <v>194</v>
      </c>
      <c r="C4" s="78">
        <v>2102</v>
      </c>
    </row>
    <row r="6" spans="2:90" ht="26.25" customHeight="1">
      <c r="B6" s="192" t="s">
        <v>223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4"/>
    </row>
    <row r="7" spans="2:90" ht="26.25" customHeight="1">
      <c r="B7" s="192" t="s">
        <v>104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4"/>
    </row>
    <row r="8" spans="2:90" s="3" customFormat="1" ht="63">
      <c r="B8" s="23" t="s">
        <v>131</v>
      </c>
      <c r="C8" s="31" t="s">
        <v>49</v>
      </c>
      <c r="D8" s="31" t="s">
        <v>133</v>
      </c>
      <c r="E8" s="31" t="s">
        <v>132</v>
      </c>
      <c r="F8" s="31" t="s">
        <v>73</v>
      </c>
      <c r="G8" s="31" t="s">
        <v>116</v>
      </c>
      <c r="H8" s="31" t="s">
        <v>257</v>
      </c>
      <c r="I8" s="31" t="s">
        <v>256</v>
      </c>
      <c r="J8" s="31" t="s">
        <v>125</v>
      </c>
      <c r="K8" s="31" t="s">
        <v>65</v>
      </c>
      <c r="L8" s="31" t="s">
        <v>195</v>
      </c>
      <c r="M8" s="32" t="s">
        <v>197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CL8" s="1"/>
    </row>
    <row r="9" spans="2:90" s="3" customFormat="1" ht="14.25" customHeight="1">
      <c r="B9" s="16"/>
      <c r="C9" s="33"/>
      <c r="D9" s="17"/>
      <c r="E9" s="17"/>
      <c r="F9" s="33"/>
      <c r="G9" s="33"/>
      <c r="H9" s="33" t="s">
        <v>264</v>
      </c>
      <c r="I9" s="33"/>
      <c r="J9" s="33" t="s">
        <v>260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CL9" s="1"/>
    </row>
    <row r="10" spans="2:9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CL10" s="1"/>
    </row>
    <row r="11" spans="2:90" s="141" customFormat="1" ht="18" customHeight="1">
      <c r="B11" s="79" t="s">
        <v>30</v>
      </c>
      <c r="C11" s="80"/>
      <c r="D11" s="80"/>
      <c r="E11" s="80"/>
      <c r="F11" s="80"/>
      <c r="G11" s="80"/>
      <c r="H11" s="88"/>
      <c r="I11" s="88"/>
      <c r="J11" s="88">
        <v>686749.36948999972</v>
      </c>
      <c r="K11" s="80"/>
      <c r="L11" s="89">
        <f>J11/$J$11</f>
        <v>1</v>
      </c>
      <c r="M11" s="89">
        <f>J11/'סכום נכסי הקרן'!$C$42</f>
        <v>1.2636638478943078E-2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CL11" s="132"/>
    </row>
    <row r="12" spans="2:90" s="132" customFormat="1" ht="17.25" customHeight="1">
      <c r="B12" s="81" t="s">
        <v>250</v>
      </c>
      <c r="C12" s="82"/>
      <c r="D12" s="82"/>
      <c r="E12" s="82"/>
      <c r="F12" s="82"/>
      <c r="G12" s="82"/>
      <c r="H12" s="91"/>
      <c r="I12" s="91"/>
      <c r="J12" s="91">
        <v>92417.590289999978</v>
      </c>
      <c r="K12" s="82"/>
      <c r="L12" s="92">
        <f t="shared" ref="L12:L17" si="0">J12/$J$11</f>
        <v>0.13457251567428741</v>
      </c>
      <c r="M12" s="92">
        <f>J12/'סכום נכסי הקרן'!$C$42</f>
        <v>1.7005442297778708E-3</v>
      </c>
    </row>
    <row r="13" spans="2:90" s="132" customFormat="1">
      <c r="B13" s="102" t="s">
        <v>250</v>
      </c>
      <c r="C13" s="82"/>
      <c r="D13" s="82"/>
      <c r="E13" s="82"/>
      <c r="F13" s="82"/>
      <c r="G13" s="82"/>
      <c r="H13" s="91"/>
      <c r="I13" s="91"/>
      <c r="J13" s="91">
        <v>92417.590289999978</v>
      </c>
      <c r="K13" s="82"/>
      <c r="L13" s="92">
        <f t="shared" si="0"/>
        <v>0.13457251567428741</v>
      </c>
      <c r="M13" s="92">
        <f>J13/'סכום נכסי הקרן'!$C$42</f>
        <v>1.7005442297778708E-3</v>
      </c>
    </row>
    <row r="14" spans="2:90" s="132" customFormat="1">
      <c r="B14" s="87" t="s">
        <v>2153</v>
      </c>
      <c r="C14" s="84">
        <v>5992</v>
      </c>
      <c r="D14" s="97" t="s">
        <v>28</v>
      </c>
      <c r="E14" s="84" t="s">
        <v>2124</v>
      </c>
      <c r="F14" s="97" t="s">
        <v>841</v>
      </c>
      <c r="G14" s="97" t="s">
        <v>177</v>
      </c>
      <c r="H14" s="94">
        <v>126512.99999999999</v>
      </c>
      <c r="I14" s="94">
        <v>0</v>
      </c>
      <c r="J14" s="94">
        <v>1.2999999999999999E-4</v>
      </c>
      <c r="K14" s="95">
        <v>4.6341758241758239E-3</v>
      </c>
      <c r="L14" s="95">
        <f t="shared" si="0"/>
        <v>1.8929758915765996E-10</v>
      </c>
      <c r="M14" s="95">
        <f>J14/'סכום נכסי הקרן'!$C$42</f>
        <v>2.3920851991208441E-12</v>
      </c>
    </row>
    <row r="15" spans="2:90" s="132" customFormat="1">
      <c r="B15" s="87" t="s">
        <v>2154</v>
      </c>
      <c r="C15" s="84">
        <v>2007</v>
      </c>
      <c r="D15" s="97" t="s">
        <v>28</v>
      </c>
      <c r="E15" s="84" t="s">
        <v>2155</v>
      </c>
      <c r="F15" s="97" t="s">
        <v>382</v>
      </c>
      <c r="G15" s="97" t="s">
        <v>177</v>
      </c>
      <c r="H15" s="94">
        <v>546391.74999999988</v>
      </c>
      <c r="I15" s="94">
        <v>524.8981</v>
      </c>
      <c r="J15" s="94">
        <v>2867.99991</v>
      </c>
      <c r="K15" s="95">
        <v>3.9999999999999994E-2</v>
      </c>
      <c r="L15" s="95">
        <f t="shared" si="0"/>
        <v>4.1761959128260445E-3</v>
      </c>
      <c r="M15" s="95">
        <f>J15/'סכום נכסי הקרן'!$C$42</f>
        <v>5.2773077967622414E-5</v>
      </c>
    </row>
    <row r="16" spans="2:90" s="132" customFormat="1">
      <c r="B16" s="87" t="s">
        <v>2156</v>
      </c>
      <c r="C16" s="84" t="s">
        <v>2157</v>
      </c>
      <c r="D16" s="97" t="s">
        <v>28</v>
      </c>
      <c r="E16" s="84" t="s">
        <v>2158</v>
      </c>
      <c r="F16" s="97" t="s">
        <v>382</v>
      </c>
      <c r="G16" s="97" t="s">
        <v>176</v>
      </c>
      <c r="H16" s="94">
        <v>2727145.12</v>
      </c>
      <c r="I16" s="94">
        <v>883.49090000000001</v>
      </c>
      <c r="J16" s="94">
        <v>87389.224389999988</v>
      </c>
      <c r="K16" s="95">
        <v>4.7048045224215684E-2</v>
      </c>
      <c r="L16" s="95">
        <f t="shared" si="0"/>
        <v>0.12725053457988289</v>
      </c>
      <c r="M16" s="95">
        <f>J16/'סכום נכסי הקרן'!$C$42</f>
        <v>1.608019001738225E-3</v>
      </c>
    </row>
    <row r="17" spans="2:13" s="132" customFormat="1">
      <c r="B17" s="87" t="s">
        <v>2159</v>
      </c>
      <c r="C17" s="84" t="s">
        <v>2160</v>
      </c>
      <c r="D17" s="97" t="s">
        <v>28</v>
      </c>
      <c r="E17" s="84" t="s">
        <v>2147</v>
      </c>
      <c r="F17" s="97" t="s">
        <v>655</v>
      </c>
      <c r="G17" s="97" t="s">
        <v>176</v>
      </c>
      <c r="H17" s="94">
        <v>37216.889999999992</v>
      </c>
      <c r="I17" s="94">
        <v>1600.441</v>
      </c>
      <c r="J17" s="94">
        <v>2160.3658599999999</v>
      </c>
      <c r="K17" s="95">
        <v>3.7956570334482308E-3</v>
      </c>
      <c r="L17" s="95">
        <f t="shared" si="0"/>
        <v>3.1457849922808829E-3</v>
      </c>
      <c r="M17" s="95">
        <f>J17/'סכום נכסי הקרן'!$C$42</f>
        <v>3.975214767993826E-5</v>
      </c>
    </row>
    <row r="18" spans="2:13" s="132" customFormat="1">
      <c r="B18" s="83"/>
      <c r="C18" s="84"/>
      <c r="D18" s="84"/>
      <c r="E18" s="84"/>
      <c r="F18" s="84"/>
      <c r="G18" s="84"/>
      <c r="H18" s="94"/>
      <c r="I18" s="94"/>
      <c r="J18" s="84"/>
      <c r="K18" s="84"/>
      <c r="L18" s="95"/>
      <c r="M18" s="84"/>
    </row>
    <row r="19" spans="2:13" s="132" customFormat="1">
      <c r="B19" s="81" t="s">
        <v>249</v>
      </c>
      <c r="C19" s="82"/>
      <c r="D19" s="82"/>
      <c r="E19" s="82"/>
      <c r="F19" s="82"/>
      <c r="G19" s="82"/>
      <c r="H19" s="91"/>
      <c r="I19" s="91"/>
      <c r="J19" s="91">
        <v>594331.77919999999</v>
      </c>
      <c r="K19" s="82"/>
      <c r="L19" s="92">
        <f t="shared" ref="L19:L48" si="1">J19/$J$11</f>
        <v>0.86542748432571293</v>
      </c>
      <c r="M19" s="92">
        <f>J19/'סכום נכסי הקרן'!$C$42</f>
        <v>1.0936094249165213E-2</v>
      </c>
    </row>
    <row r="20" spans="2:13" s="132" customFormat="1">
      <c r="B20" s="102" t="s">
        <v>71</v>
      </c>
      <c r="C20" s="82"/>
      <c r="D20" s="82"/>
      <c r="E20" s="82"/>
      <c r="F20" s="82"/>
      <c r="G20" s="82"/>
      <c r="H20" s="91"/>
      <c r="I20" s="91"/>
      <c r="J20" s="91">
        <v>594331.77919999999</v>
      </c>
      <c r="K20" s="82"/>
      <c r="L20" s="92">
        <f t="shared" si="1"/>
        <v>0.86542748432571293</v>
      </c>
      <c r="M20" s="92">
        <f>J20/'סכום נכסי הקרן'!$C$42</f>
        <v>1.0936094249165213E-2</v>
      </c>
    </row>
    <row r="21" spans="2:13" s="132" customFormat="1">
      <c r="B21" s="87" t="s">
        <v>2161</v>
      </c>
      <c r="C21" s="84" t="s">
        <v>2162</v>
      </c>
      <c r="D21" s="97" t="s">
        <v>28</v>
      </c>
      <c r="E21" s="84"/>
      <c r="F21" s="97" t="s">
        <v>959</v>
      </c>
      <c r="G21" s="97" t="s">
        <v>176</v>
      </c>
      <c r="H21" s="94">
        <v>6782.7299999999987</v>
      </c>
      <c r="I21" s="94">
        <v>103471.4657</v>
      </c>
      <c r="J21" s="94">
        <v>25454.979739999995</v>
      </c>
      <c r="K21" s="95">
        <v>8.0024970011563543E-2</v>
      </c>
      <c r="L21" s="95">
        <f t="shared" si="1"/>
        <v>3.7065894591069827E-2</v>
      </c>
      <c r="M21" s="95">
        <f>J21/'סכום נכסי הקרן'!$C$42</f>
        <v>4.6838830984596115E-4</v>
      </c>
    </row>
    <row r="22" spans="2:13" s="132" customFormat="1">
      <c r="B22" s="87" t="s">
        <v>2163</v>
      </c>
      <c r="C22" s="84">
        <v>3610</v>
      </c>
      <c r="D22" s="97" t="s">
        <v>28</v>
      </c>
      <c r="E22" s="84"/>
      <c r="F22" s="97" t="s">
        <v>959</v>
      </c>
      <c r="G22" s="97" t="s">
        <v>176</v>
      </c>
      <c r="H22" s="94">
        <v>640730.99999999988</v>
      </c>
      <c r="I22" s="94">
        <v>418.303</v>
      </c>
      <c r="J22" s="94">
        <v>9721.0744799999993</v>
      </c>
      <c r="K22" s="95">
        <v>9.3797475949917747E-2</v>
      </c>
      <c r="L22" s="95">
        <f t="shared" si="1"/>
        <v>1.4155199716046561E-2</v>
      </c>
      <c r="M22" s="95">
        <f>J22/'סכום נכסי הקרן'!$C$42</f>
        <v>1.7887414140891811E-4</v>
      </c>
    </row>
    <row r="23" spans="2:13" s="132" customFormat="1">
      <c r="B23" s="87" t="s">
        <v>2164</v>
      </c>
      <c r="C23" s="84" t="s">
        <v>2165</v>
      </c>
      <c r="D23" s="97" t="s">
        <v>28</v>
      </c>
      <c r="E23" s="84"/>
      <c r="F23" s="97" t="s">
        <v>959</v>
      </c>
      <c r="G23" s="97" t="s">
        <v>176</v>
      </c>
      <c r="H23" s="94">
        <v>2490073.9900000002</v>
      </c>
      <c r="I23" s="94">
        <v>315.89999999999998</v>
      </c>
      <c r="J23" s="94">
        <v>28530.503309999996</v>
      </c>
      <c r="K23" s="95">
        <v>8.3823756297495056E-2</v>
      </c>
      <c r="L23" s="95">
        <f t="shared" si="1"/>
        <v>4.1544273031058752E-2</v>
      </c>
      <c r="M23" s="95">
        <f>J23/'סכום נכסי הקרן'!$C$42</f>
        <v>5.2497995916399418E-4</v>
      </c>
    </row>
    <row r="24" spans="2:13" s="132" customFormat="1">
      <c r="B24" s="87" t="s">
        <v>2166</v>
      </c>
      <c r="C24" s="84" t="s">
        <v>2167</v>
      </c>
      <c r="D24" s="97" t="s">
        <v>28</v>
      </c>
      <c r="E24" s="84"/>
      <c r="F24" s="97" t="s">
        <v>959</v>
      </c>
      <c r="G24" s="97" t="s">
        <v>176</v>
      </c>
      <c r="H24" s="94">
        <v>6776751.1799999988</v>
      </c>
      <c r="I24" s="94">
        <v>105.38249999999999</v>
      </c>
      <c r="J24" s="94">
        <v>25902.256079999996</v>
      </c>
      <c r="K24" s="95">
        <v>0.15691036445027692</v>
      </c>
      <c r="L24" s="95">
        <f t="shared" si="1"/>
        <v>3.7717189459141071E-2</v>
      </c>
      <c r="M24" s="95">
        <f>J24/'סכום נכסי הקרן'!$C$42</f>
        <v>4.766184876369684E-4</v>
      </c>
    </row>
    <row r="25" spans="2:13" s="132" customFormat="1">
      <c r="B25" s="87" t="s">
        <v>2168</v>
      </c>
      <c r="C25" s="84" t="s">
        <v>2169</v>
      </c>
      <c r="D25" s="97" t="s">
        <v>28</v>
      </c>
      <c r="E25" s="84"/>
      <c r="F25" s="97" t="s">
        <v>959</v>
      </c>
      <c r="G25" s="97" t="s">
        <v>176</v>
      </c>
      <c r="H25" s="94">
        <v>4955.329999999999</v>
      </c>
      <c r="I25" s="94">
        <v>0</v>
      </c>
      <c r="J25" s="94">
        <v>0</v>
      </c>
      <c r="K25" s="95">
        <v>9.5059991233194141E-2</v>
      </c>
      <c r="L25" s="95">
        <f t="shared" si="1"/>
        <v>0</v>
      </c>
      <c r="M25" s="95">
        <f>J25/'סכום נכסי הקרן'!$C$42</f>
        <v>0</v>
      </c>
    </row>
    <row r="26" spans="2:13" s="132" customFormat="1">
      <c r="B26" s="87" t="s">
        <v>2170</v>
      </c>
      <c r="C26" s="84">
        <v>2994</v>
      </c>
      <c r="D26" s="97" t="s">
        <v>28</v>
      </c>
      <c r="E26" s="84"/>
      <c r="F26" s="97" t="s">
        <v>959</v>
      </c>
      <c r="G26" s="97" t="s">
        <v>178</v>
      </c>
      <c r="H26" s="94">
        <v>25107.319999999996</v>
      </c>
      <c r="I26" s="94">
        <v>23788.841</v>
      </c>
      <c r="J26" s="94">
        <v>25178.684559999994</v>
      </c>
      <c r="K26" s="95">
        <v>4.646649800235654E-2</v>
      </c>
      <c r="L26" s="95">
        <f t="shared" si="1"/>
        <v>3.6663571425916891E-2</v>
      </c>
      <c r="M26" s="95">
        <f>J26/'סכום נכסי הקרן'!$C$42</f>
        <v>4.6330429745621932E-4</v>
      </c>
    </row>
    <row r="27" spans="2:13" s="132" customFormat="1">
      <c r="B27" s="87" t="s">
        <v>2171</v>
      </c>
      <c r="C27" s="84" t="s">
        <v>2172</v>
      </c>
      <c r="D27" s="97" t="s">
        <v>28</v>
      </c>
      <c r="E27" s="84"/>
      <c r="F27" s="97" t="s">
        <v>959</v>
      </c>
      <c r="G27" s="97" t="s">
        <v>178</v>
      </c>
      <c r="H27" s="94">
        <v>1340.39</v>
      </c>
      <c r="I27" s="94">
        <v>94142.026100000003</v>
      </c>
      <c r="J27" s="94">
        <v>5319.5372299999999</v>
      </c>
      <c r="K27" s="95">
        <v>4.5245888801086397E-2</v>
      </c>
      <c r="L27" s="95">
        <f t="shared" si="1"/>
        <v>7.7459659467185894E-3</v>
      </c>
      <c r="M27" s="95">
        <f>J27/'סכום נכסי הקרן'!$C$42</f>
        <v>9.7882971338886883E-5</v>
      </c>
    </row>
    <row r="28" spans="2:13" s="132" customFormat="1">
      <c r="B28" s="87" t="s">
        <v>3039</v>
      </c>
      <c r="C28" s="84">
        <v>4654</v>
      </c>
      <c r="D28" s="97" t="s">
        <v>28</v>
      </c>
      <c r="E28" s="84"/>
      <c r="F28" s="97" t="s">
        <v>959</v>
      </c>
      <c r="G28" s="97" t="s">
        <v>179</v>
      </c>
      <c r="H28" s="94">
        <v>2768309.4999999995</v>
      </c>
      <c r="I28" s="94">
        <v>454.45350000000002</v>
      </c>
      <c r="J28" s="94">
        <v>59613.549379999989</v>
      </c>
      <c r="K28" s="95">
        <v>0.28024999999999994</v>
      </c>
      <c r="L28" s="95">
        <f t="shared" si="1"/>
        <v>8.6805393682808568E-2</v>
      </c>
      <c r="M28" s="95">
        <f>J28/'סכום נכסי הקרן'!$C$42</f>
        <v>1.0969283779919813E-3</v>
      </c>
    </row>
    <row r="29" spans="2:13" s="132" customFormat="1">
      <c r="B29" s="87" t="s">
        <v>2173</v>
      </c>
      <c r="C29" s="84" t="s">
        <v>2174</v>
      </c>
      <c r="D29" s="97" t="s">
        <v>28</v>
      </c>
      <c r="E29" s="84"/>
      <c r="F29" s="97" t="s">
        <v>959</v>
      </c>
      <c r="G29" s="97" t="s">
        <v>176</v>
      </c>
      <c r="H29" s="94">
        <v>403.95999999999992</v>
      </c>
      <c r="I29" s="94">
        <v>0</v>
      </c>
      <c r="J29" s="94">
        <v>0</v>
      </c>
      <c r="K29" s="95">
        <v>7.6315673636577104E-3</v>
      </c>
      <c r="L29" s="95">
        <f t="shared" si="1"/>
        <v>0</v>
      </c>
      <c r="M29" s="95">
        <f>J29/'סכום נכסי הקרן'!$C$42</f>
        <v>0</v>
      </c>
    </row>
    <row r="30" spans="2:13" s="132" customFormat="1">
      <c r="B30" s="87" t="s">
        <v>2175</v>
      </c>
      <c r="C30" s="84" t="s">
        <v>2176</v>
      </c>
      <c r="D30" s="97" t="s">
        <v>28</v>
      </c>
      <c r="E30" s="84"/>
      <c r="F30" s="97" t="s">
        <v>959</v>
      </c>
      <c r="G30" s="97" t="s">
        <v>178</v>
      </c>
      <c r="H30" s="94">
        <v>3355.1299999999992</v>
      </c>
      <c r="I30" s="94">
        <v>44.707700000000003</v>
      </c>
      <c r="J30" s="94">
        <v>6.3233999999999986</v>
      </c>
      <c r="K30" s="95">
        <v>0.50605279034690787</v>
      </c>
      <c r="L30" s="95">
        <f t="shared" si="1"/>
        <v>9.2077259636888218E-6</v>
      </c>
      <c r="M30" s="95">
        <f>J30/'סכום נכסי הקרן'!$C$42</f>
        <v>1.163547042163134E-7</v>
      </c>
    </row>
    <row r="31" spans="2:13" s="132" customFormat="1">
      <c r="B31" s="87" t="s">
        <v>2177</v>
      </c>
      <c r="C31" s="84">
        <v>5771</v>
      </c>
      <c r="D31" s="97" t="s">
        <v>28</v>
      </c>
      <c r="E31" s="84"/>
      <c r="F31" s="97" t="s">
        <v>959</v>
      </c>
      <c r="G31" s="97" t="s">
        <v>178</v>
      </c>
      <c r="H31" s="94">
        <v>16551350.429999998</v>
      </c>
      <c r="I31" s="94">
        <v>104.2064</v>
      </c>
      <c r="J31" s="94">
        <v>72708.841039999999</v>
      </c>
      <c r="K31" s="95">
        <v>0.15925535518749803</v>
      </c>
      <c r="L31" s="95">
        <f t="shared" si="1"/>
        <v>0.10587391014861175</v>
      </c>
      <c r="M31" s="95">
        <f>J31/'סכום נכסי הקרן'!$C$42</f>
        <v>1.3378903269001094E-3</v>
      </c>
    </row>
    <row r="32" spans="2:13" s="132" customFormat="1">
      <c r="B32" s="87" t="s">
        <v>2178</v>
      </c>
      <c r="C32" s="84" t="s">
        <v>2179</v>
      </c>
      <c r="D32" s="97" t="s">
        <v>28</v>
      </c>
      <c r="E32" s="84"/>
      <c r="F32" s="97" t="s">
        <v>959</v>
      </c>
      <c r="G32" s="97" t="s">
        <v>176</v>
      </c>
      <c r="H32" s="94">
        <v>358645.99999999994</v>
      </c>
      <c r="I32" s="94">
        <v>373.12290000000002</v>
      </c>
      <c r="J32" s="94">
        <v>4853.6164400000007</v>
      </c>
      <c r="K32" s="95">
        <v>9.9795660506274281E-2</v>
      </c>
      <c r="L32" s="95">
        <f t="shared" si="1"/>
        <v>7.0675222368306494E-3</v>
      </c>
      <c r="M32" s="95">
        <f>J32/'סכום נכסי הקרן'!$C$42</f>
        <v>8.9309723448720033E-5</v>
      </c>
    </row>
    <row r="33" spans="2:13" s="132" customFormat="1">
      <c r="B33" s="87" t="s">
        <v>2180</v>
      </c>
      <c r="C33" s="84" t="s">
        <v>2181</v>
      </c>
      <c r="D33" s="97" t="s">
        <v>28</v>
      </c>
      <c r="E33" s="84"/>
      <c r="F33" s="97" t="s">
        <v>874</v>
      </c>
      <c r="G33" s="97" t="s">
        <v>176</v>
      </c>
      <c r="H33" s="94">
        <v>89659.999999999985</v>
      </c>
      <c r="I33" s="94">
        <v>1E-4</v>
      </c>
      <c r="J33" s="94">
        <v>3.3E-4</v>
      </c>
      <c r="K33" s="95">
        <v>3.1001587076563471E-3</v>
      </c>
      <c r="L33" s="95">
        <f t="shared" si="1"/>
        <v>4.8052464940021376E-10</v>
      </c>
      <c r="M33" s="95">
        <f>J33/'סכום נכסי הקרן'!$C$42</f>
        <v>6.072216274691374E-12</v>
      </c>
    </row>
    <row r="34" spans="2:13" s="132" customFormat="1">
      <c r="B34" s="87" t="s">
        <v>2182</v>
      </c>
      <c r="C34" s="84">
        <v>7021</v>
      </c>
      <c r="D34" s="97" t="s">
        <v>28</v>
      </c>
      <c r="E34" s="84"/>
      <c r="F34" s="97" t="s">
        <v>959</v>
      </c>
      <c r="G34" s="97" t="s">
        <v>176</v>
      </c>
      <c r="H34" s="94">
        <v>389999.99999999994</v>
      </c>
      <c r="I34" s="94">
        <v>47.724299999999999</v>
      </c>
      <c r="J34" s="94">
        <v>675.07454000000007</v>
      </c>
      <c r="K34" s="95">
        <v>1.9700000004697692E-2</v>
      </c>
      <c r="L34" s="95">
        <f t="shared" si="1"/>
        <v>9.8299986864397166E-4</v>
      </c>
      <c r="M34" s="95">
        <f>J34/'סכום נכסי הקרן'!$C$42</f>
        <v>1.2421813964902404E-5</v>
      </c>
    </row>
    <row r="35" spans="2:13" s="132" customFormat="1">
      <c r="B35" s="87" t="s">
        <v>2183</v>
      </c>
      <c r="C35" s="84" t="s">
        <v>2184</v>
      </c>
      <c r="D35" s="97" t="s">
        <v>28</v>
      </c>
      <c r="E35" s="84"/>
      <c r="F35" s="97" t="s">
        <v>959</v>
      </c>
      <c r="G35" s="97" t="s">
        <v>176</v>
      </c>
      <c r="H35" s="94">
        <v>2096047.9999999998</v>
      </c>
      <c r="I35" s="94">
        <v>328.03899999999999</v>
      </c>
      <c r="J35" s="94">
        <v>24938.725719999995</v>
      </c>
      <c r="K35" s="95">
        <v>4.7661225375800885E-2</v>
      </c>
      <c r="L35" s="95">
        <f t="shared" si="1"/>
        <v>3.6314158888154827E-2</v>
      </c>
      <c r="M35" s="95">
        <f>J35/'סכום נכסי הקרן'!$C$42</f>
        <v>4.5888889753651008E-4</v>
      </c>
    </row>
    <row r="36" spans="2:13" s="132" customFormat="1">
      <c r="B36" s="87" t="s">
        <v>2185</v>
      </c>
      <c r="C36" s="84">
        <v>7022</v>
      </c>
      <c r="D36" s="97" t="s">
        <v>28</v>
      </c>
      <c r="E36" s="84"/>
      <c r="F36" s="97" t="s">
        <v>959</v>
      </c>
      <c r="G36" s="97" t="s">
        <v>176</v>
      </c>
      <c r="H36" s="94">
        <v>659999.99999999988</v>
      </c>
      <c r="I36" s="94">
        <v>5.5751999999999997</v>
      </c>
      <c r="J36" s="94">
        <v>133.46024999999997</v>
      </c>
      <c r="K36" s="95">
        <v>1.9999999999999997E-2</v>
      </c>
      <c r="L36" s="95">
        <f t="shared" si="1"/>
        <v>1.9433618133368142E-4</v>
      </c>
      <c r="M36" s="95">
        <f>J36/'סכום נכסי הקרן'!$C$42</f>
        <v>2.4557560668920586E-6</v>
      </c>
    </row>
    <row r="37" spans="2:13" s="132" customFormat="1">
      <c r="B37" s="87" t="s">
        <v>2186</v>
      </c>
      <c r="C37" s="84">
        <v>4637</v>
      </c>
      <c r="D37" s="97" t="s">
        <v>28</v>
      </c>
      <c r="E37" s="84"/>
      <c r="F37" s="97" t="s">
        <v>959</v>
      </c>
      <c r="G37" s="97" t="s">
        <v>179</v>
      </c>
      <c r="H37" s="94">
        <v>10088353.999999998</v>
      </c>
      <c r="I37" s="94">
        <v>74.86</v>
      </c>
      <c r="J37" s="94">
        <v>35785.823919999995</v>
      </c>
      <c r="K37" s="95">
        <v>7.9005614221683104E-2</v>
      </c>
      <c r="L37" s="95">
        <f t="shared" si="1"/>
        <v>5.2109001492896309E-2</v>
      </c>
      <c r="M37" s="95">
        <f>J37/'סכום נכסי הקרן'!$C$42</f>
        <v>6.584826133644359E-4</v>
      </c>
    </row>
    <row r="38" spans="2:13" s="132" customFormat="1">
      <c r="B38" s="87" t="s">
        <v>2187</v>
      </c>
      <c r="C38" s="84" t="s">
        <v>2188</v>
      </c>
      <c r="D38" s="97" t="s">
        <v>28</v>
      </c>
      <c r="E38" s="84"/>
      <c r="F38" s="97" t="s">
        <v>874</v>
      </c>
      <c r="G38" s="97" t="s">
        <v>184</v>
      </c>
      <c r="H38" s="94">
        <v>11595.999999999998</v>
      </c>
      <c r="I38" s="94">
        <v>0</v>
      </c>
      <c r="J38" s="94">
        <v>0</v>
      </c>
      <c r="K38" s="95">
        <v>1.303065271141745E-4</v>
      </c>
      <c r="L38" s="95">
        <f t="shared" si="1"/>
        <v>0</v>
      </c>
      <c r="M38" s="95">
        <f>J38/'סכום נכסי הקרן'!$C$42</f>
        <v>0</v>
      </c>
    </row>
    <row r="39" spans="2:13" s="132" customFormat="1">
      <c r="B39" s="87" t="s">
        <v>2189</v>
      </c>
      <c r="C39" s="84" t="s">
        <v>2190</v>
      </c>
      <c r="D39" s="97" t="s">
        <v>28</v>
      </c>
      <c r="E39" s="84"/>
      <c r="F39" s="97" t="s">
        <v>959</v>
      </c>
      <c r="G39" s="97" t="s">
        <v>176</v>
      </c>
      <c r="H39" s="94">
        <v>111710.65999999997</v>
      </c>
      <c r="I39" s="94">
        <v>9497</v>
      </c>
      <c r="J39" s="94">
        <v>38479.429309999992</v>
      </c>
      <c r="K39" s="95">
        <v>0.13410644101351454</v>
      </c>
      <c r="L39" s="95">
        <f t="shared" si="1"/>
        <v>5.6031255388812297E-2</v>
      </c>
      <c r="M39" s="95">
        <f>J39/'סכום נכסי הקרן'!$C$42</f>
        <v>7.0804671786975219E-4</v>
      </c>
    </row>
    <row r="40" spans="2:13" s="132" customFormat="1">
      <c r="B40" s="87" t="s">
        <v>2191</v>
      </c>
      <c r="C40" s="84" t="s">
        <v>2192</v>
      </c>
      <c r="D40" s="97" t="s">
        <v>28</v>
      </c>
      <c r="E40" s="84"/>
      <c r="F40" s="97" t="s">
        <v>959</v>
      </c>
      <c r="G40" s="97" t="s">
        <v>178</v>
      </c>
      <c r="H40" s="94">
        <v>15832516.419999998</v>
      </c>
      <c r="I40" s="94">
        <v>100</v>
      </c>
      <c r="J40" s="94">
        <v>66743.556219999999</v>
      </c>
      <c r="K40" s="95">
        <v>0.28381436422686962</v>
      </c>
      <c r="L40" s="95">
        <f t="shared" si="1"/>
        <v>9.7187648340421082E-2</v>
      </c>
      <c r="M40" s="95">
        <f>J40/'סכום נכסי הקרן'!$C$42</f>
        <v>1.2281251766965535E-3</v>
      </c>
    </row>
    <row r="41" spans="2:13" s="132" customFormat="1">
      <c r="B41" s="87" t="s">
        <v>2193</v>
      </c>
      <c r="C41" s="84">
        <v>5691</v>
      </c>
      <c r="D41" s="97" t="s">
        <v>28</v>
      </c>
      <c r="E41" s="84"/>
      <c r="F41" s="97" t="s">
        <v>959</v>
      </c>
      <c r="G41" s="97" t="s">
        <v>176</v>
      </c>
      <c r="H41" s="94">
        <v>13783961.189999998</v>
      </c>
      <c r="I41" s="94">
        <v>106.5224</v>
      </c>
      <c r="J41" s="94">
        <v>53255.263739999988</v>
      </c>
      <c r="K41" s="95">
        <v>0.15691071051621322</v>
      </c>
      <c r="L41" s="95">
        <f t="shared" si="1"/>
        <v>7.7546869507210348E-2</v>
      </c>
      <c r="M41" s="95">
        <f>J41/'סכום נכסי הקרן'!$C$42</f>
        <v>9.7993175513639186E-4</v>
      </c>
    </row>
    <row r="42" spans="2:13" s="132" customFormat="1">
      <c r="B42" s="87" t="s">
        <v>2194</v>
      </c>
      <c r="C42" s="84">
        <v>3865</v>
      </c>
      <c r="D42" s="97" t="s">
        <v>28</v>
      </c>
      <c r="E42" s="84"/>
      <c r="F42" s="97" t="s">
        <v>959</v>
      </c>
      <c r="G42" s="97" t="s">
        <v>176</v>
      </c>
      <c r="H42" s="94">
        <v>328798.99999999994</v>
      </c>
      <c r="I42" s="94">
        <v>424.32670000000002</v>
      </c>
      <c r="J42" s="94">
        <v>5060.3249299999989</v>
      </c>
      <c r="K42" s="95">
        <v>7.6025559066042303E-2</v>
      </c>
      <c r="L42" s="95">
        <f t="shared" si="1"/>
        <v>7.3685177661800333E-3</v>
      </c>
      <c r="M42" s="95">
        <f>J42/'סכום נכסי הקרן'!$C$42</f>
        <v>9.3113295136886299E-5</v>
      </c>
    </row>
    <row r="43" spans="2:13" s="132" customFormat="1">
      <c r="B43" s="87" t="s">
        <v>2195</v>
      </c>
      <c r="C43" s="84">
        <v>7024</v>
      </c>
      <c r="D43" s="97" t="s">
        <v>28</v>
      </c>
      <c r="E43" s="84"/>
      <c r="F43" s="97" t="s">
        <v>959</v>
      </c>
      <c r="G43" s="97" t="s">
        <v>176</v>
      </c>
      <c r="H43" s="94">
        <v>169999.99999999997</v>
      </c>
      <c r="I43" s="94">
        <v>143.11779999999999</v>
      </c>
      <c r="J43" s="94">
        <v>882.45003999999983</v>
      </c>
      <c r="K43" s="95">
        <v>1.9999999999999997E-2</v>
      </c>
      <c r="L43" s="95">
        <f t="shared" si="1"/>
        <v>1.28496665480062E-3</v>
      </c>
      <c r="M43" s="95">
        <f>J43/'סכום נכסי הקרן'!$C$42</f>
        <v>1.623765907421228E-5</v>
      </c>
    </row>
    <row r="44" spans="2:13" s="132" customFormat="1">
      <c r="B44" s="87" t="s">
        <v>2196</v>
      </c>
      <c r="C44" s="84" t="s">
        <v>2197</v>
      </c>
      <c r="D44" s="97" t="s">
        <v>28</v>
      </c>
      <c r="E44" s="84"/>
      <c r="F44" s="97" t="s">
        <v>959</v>
      </c>
      <c r="G44" s="97" t="s">
        <v>176</v>
      </c>
      <c r="H44" s="94">
        <v>1177.8299999999997</v>
      </c>
      <c r="I44" s="94">
        <v>134428.84349999999</v>
      </c>
      <c r="J44" s="94">
        <v>5742.77099</v>
      </c>
      <c r="K44" s="95">
        <v>9.5060038513750167E-2</v>
      </c>
      <c r="L44" s="95">
        <f t="shared" si="1"/>
        <v>8.362251565319603E-3</v>
      </c>
      <c r="M44" s="95">
        <f>J44/'סכום נכסי הקרן'!$C$42</f>
        <v>1.0567074990091968E-4</v>
      </c>
    </row>
    <row r="45" spans="2:13" s="132" customFormat="1">
      <c r="B45" s="87" t="s">
        <v>2198</v>
      </c>
      <c r="C45" s="84">
        <v>4811</v>
      </c>
      <c r="D45" s="97" t="s">
        <v>28</v>
      </c>
      <c r="E45" s="84"/>
      <c r="F45" s="97" t="s">
        <v>959</v>
      </c>
      <c r="G45" s="97" t="s">
        <v>176</v>
      </c>
      <c r="H45" s="94">
        <v>2950922.9999999995</v>
      </c>
      <c r="I45" s="94">
        <v>336.33730000000003</v>
      </c>
      <c r="J45" s="94">
        <v>35998.173539999989</v>
      </c>
      <c r="K45" s="95">
        <v>0.15234321606207202</v>
      </c>
      <c r="L45" s="95">
        <f t="shared" si="1"/>
        <v>5.2418211270777421E-2</v>
      </c>
      <c r="M45" s="95">
        <f>J45/'סכום נכסי הקרן'!$C$42</f>
        <v>6.6238998554167365E-4</v>
      </c>
    </row>
    <row r="46" spans="2:13" s="132" customFormat="1">
      <c r="B46" s="87" t="s">
        <v>2199</v>
      </c>
      <c r="C46" s="84">
        <v>5356</v>
      </c>
      <c r="D46" s="97" t="s">
        <v>28</v>
      </c>
      <c r="E46" s="84"/>
      <c r="F46" s="97" t="s">
        <v>959</v>
      </c>
      <c r="G46" s="97" t="s">
        <v>176</v>
      </c>
      <c r="H46" s="94">
        <v>3947741.9999999995</v>
      </c>
      <c r="I46" s="94">
        <v>277.02269999999999</v>
      </c>
      <c r="J46" s="94">
        <v>39665.385139999991</v>
      </c>
      <c r="K46" s="95">
        <v>0.16658578021506132</v>
      </c>
      <c r="L46" s="95">
        <f t="shared" si="1"/>
        <v>5.7758167538554381E-2</v>
      </c>
      <c r="M46" s="95">
        <f>J46/'סכום נכסי הקרן'!$C$42</f>
        <v>7.2986908239093735E-4</v>
      </c>
    </row>
    <row r="47" spans="2:13" s="132" customFormat="1">
      <c r="B47" s="87" t="s">
        <v>2200</v>
      </c>
      <c r="C47" s="84" t="s">
        <v>2201</v>
      </c>
      <c r="D47" s="97" t="s">
        <v>28</v>
      </c>
      <c r="E47" s="84"/>
      <c r="F47" s="97" t="s">
        <v>959</v>
      </c>
      <c r="G47" s="97" t="s">
        <v>176</v>
      </c>
      <c r="H47" s="94">
        <v>9007336.8499999996</v>
      </c>
      <c r="I47" s="94">
        <v>90.855000000000004</v>
      </c>
      <c r="J47" s="94">
        <v>29681.974869999995</v>
      </c>
      <c r="K47" s="95">
        <v>0.24340834742938428</v>
      </c>
      <c r="L47" s="95">
        <f t="shared" si="1"/>
        <v>4.3220971417917288E-2</v>
      </c>
      <c r="M47" s="95">
        <f>J47/'סכום נכסי הקרן'!$C$42</f>
        <v>5.4616779051695253E-4</v>
      </c>
    </row>
    <row r="48" spans="2:13" s="132" customFormat="1">
      <c r="B48" s="87" t="s">
        <v>2202</v>
      </c>
      <c r="C48" s="84">
        <v>5511</v>
      </c>
      <c r="D48" s="97" t="s">
        <v>28</v>
      </c>
      <c r="E48" s="84"/>
      <c r="F48" s="97" t="s">
        <v>2203</v>
      </c>
      <c r="G48" s="97" t="s">
        <v>179</v>
      </c>
      <c r="H48" s="94">
        <v>4009.4399999999996</v>
      </c>
      <c r="I48" s="94">
        <v>0</v>
      </c>
      <c r="J48" s="94">
        <v>0</v>
      </c>
      <c r="K48" s="95">
        <v>4.1632660181448213E-2</v>
      </c>
      <c r="L48" s="95">
        <f t="shared" si="1"/>
        <v>0</v>
      </c>
      <c r="M48" s="95">
        <f>J48/'סכום נכסי הקרן'!$C$42</f>
        <v>0</v>
      </c>
    </row>
    <row r="49" spans="2:2" s="132" customFormat="1">
      <c r="B49" s="145"/>
    </row>
    <row r="50" spans="2:2" s="132" customFormat="1">
      <c r="B50" s="145"/>
    </row>
    <row r="51" spans="2:2" s="132" customFormat="1">
      <c r="B51" s="145"/>
    </row>
    <row r="52" spans="2:2" s="132" customFormat="1">
      <c r="B52" s="146" t="s">
        <v>273</v>
      </c>
    </row>
    <row r="53" spans="2:2" s="132" customFormat="1">
      <c r="B53" s="146" t="s">
        <v>127</v>
      </c>
    </row>
    <row r="54" spans="2:2" s="132" customFormat="1">
      <c r="B54" s="146" t="s">
        <v>255</v>
      </c>
    </row>
    <row r="55" spans="2:2" s="132" customFormat="1">
      <c r="B55" s="146" t="s">
        <v>263</v>
      </c>
    </row>
    <row r="56" spans="2:2" s="132" customFormat="1">
      <c r="B56" s="145"/>
    </row>
    <row r="57" spans="2:2" s="132" customFormat="1">
      <c r="B57" s="145"/>
    </row>
    <row r="58" spans="2:2" s="132" customFormat="1">
      <c r="B58" s="145"/>
    </row>
    <row r="59" spans="2:2" s="132" customFormat="1">
      <c r="B59" s="145"/>
    </row>
    <row r="60" spans="2:2" s="132" customFormat="1">
      <c r="B60" s="145"/>
    </row>
    <row r="61" spans="2:2" s="132" customFormat="1">
      <c r="B61" s="145"/>
    </row>
    <row r="62" spans="2:2" s="132" customFormat="1">
      <c r="B62" s="145"/>
    </row>
    <row r="63" spans="2:2" s="132" customFormat="1">
      <c r="B63" s="145"/>
    </row>
    <row r="64" spans="2:2" s="132" customFormat="1">
      <c r="B64" s="145"/>
    </row>
    <row r="65" spans="2:2" s="132" customFormat="1">
      <c r="B65" s="145"/>
    </row>
    <row r="66" spans="2:2" s="132" customFormat="1">
      <c r="B66" s="145"/>
    </row>
    <row r="67" spans="2:2" s="132" customFormat="1">
      <c r="B67" s="145"/>
    </row>
    <row r="68" spans="2:2" s="132" customFormat="1">
      <c r="B68" s="145"/>
    </row>
    <row r="69" spans="2:2" s="132" customFormat="1">
      <c r="B69" s="145"/>
    </row>
    <row r="70" spans="2:2" s="132" customFormat="1">
      <c r="B70" s="145"/>
    </row>
    <row r="71" spans="2:2" s="132" customFormat="1">
      <c r="B71" s="145"/>
    </row>
    <row r="72" spans="2:2" s="132" customFormat="1">
      <c r="B72" s="145"/>
    </row>
    <row r="73" spans="2:2" s="132" customFormat="1">
      <c r="B73" s="145"/>
    </row>
    <row r="74" spans="2:2" s="132" customFormat="1">
      <c r="B74" s="145"/>
    </row>
    <row r="75" spans="2:2" s="132" customFormat="1">
      <c r="B75" s="145"/>
    </row>
    <row r="76" spans="2:2" s="132" customFormat="1">
      <c r="B76" s="145"/>
    </row>
    <row r="77" spans="2:2" s="132" customFormat="1">
      <c r="B77" s="145"/>
    </row>
    <row r="78" spans="2:2" s="132" customFormat="1">
      <c r="B78" s="145"/>
    </row>
    <row r="79" spans="2:2" s="132" customFormat="1">
      <c r="B79" s="145"/>
    </row>
    <row r="80" spans="2:2" s="132" customFormat="1">
      <c r="B80" s="145"/>
    </row>
    <row r="81" spans="2:2" s="132" customFormat="1">
      <c r="B81" s="145"/>
    </row>
    <row r="82" spans="2:2" s="132" customFormat="1">
      <c r="B82" s="145"/>
    </row>
    <row r="83" spans="2:2" s="132" customFormat="1">
      <c r="B83" s="145"/>
    </row>
    <row r="84" spans="2:2" s="132" customFormat="1">
      <c r="B84" s="145"/>
    </row>
    <row r="85" spans="2:2" s="132" customFormat="1">
      <c r="B85" s="145"/>
    </row>
    <row r="86" spans="2:2" s="132" customFormat="1">
      <c r="B86" s="145"/>
    </row>
    <row r="87" spans="2:2" s="132" customFormat="1">
      <c r="B87" s="145"/>
    </row>
    <row r="88" spans="2:2" s="132" customFormat="1">
      <c r="B88" s="145"/>
    </row>
    <row r="89" spans="2:2" s="132" customFormat="1">
      <c r="B89" s="145"/>
    </row>
    <row r="90" spans="2:2" s="132" customFormat="1">
      <c r="B90" s="145"/>
    </row>
    <row r="91" spans="2:2" s="132" customFormat="1">
      <c r="B91" s="145"/>
    </row>
    <row r="92" spans="2:2" s="132" customFormat="1">
      <c r="B92" s="145"/>
    </row>
    <row r="93" spans="2:2" s="132" customFormat="1">
      <c r="B93" s="145"/>
    </row>
    <row r="94" spans="2:2" s="132" customFormat="1">
      <c r="B94" s="145"/>
    </row>
    <row r="95" spans="2:2" s="132" customFormat="1">
      <c r="B95" s="145"/>
    </row>
    <row r="96" spans="2:2" s="132" customFormat="1">
      <c r="B96" s="145"/>
    </row>
    <row r="97" spans="2:2" s="132" customFormat="1">
      <c r="B97" s="145"/>
    </row>
    <row r="98" spans="2:2" s="132" customFormat="1">
      <c r="B98" s="145"/>
    </row>
    <row r="99" spans="2:2" s="132" customFormat="1">
      <c r="B99" s="145"/>
    </row>
    <row r="100" spans="2:2" s="132" customFormat="1">
      <c r="B100" s="145"/>
    </row>
    <row r="101" spans="2:2" s="132" customFormat="1">
      <c r="B101" s="145"/>
    </row>
    <row r="102" spans="2:2" s="132" customFormat="1">
      <c r="B102" s="145"/>
    </row>
    <row r="103" spans="2:2" s="132" customFormat="1">
      <c r="B103" s="145"/>
    </row>
    <row r="104" spans="2:2" s="132" customFormat="1">
      <c r="B104" s="145"/>
    </row>
    <row r="105" spans="2:2" s="132" customFormat="1">
      <c r="B105" s="145"/>
    </row>
    <row r="106" spans="2:2" s="132" customFormat="1">
      <c r="B106" s="145"/>
    </row>
    <row r="107" spans="2:2" s="132" customFormat="1">
      <c r="B107" s="145"/>
    </row>
    <row r="108" spans="2:2" s="132" customFormat="1">
      <c r="B108" s="145"/>
    </row>
    <row r="109" spans="2:2" s="132" customFormat="1">
      <c r="B109" s="145"/>
    </row>
    <row r="110" spans="2:2" s="132" customFormat="1">
      <c r="B110" s="145"/>
    </row>
    <row r="111" spans="2:2" s="132" customFormat="1">
      <c r="B111" s="145"/>
    </row>
    <row r="112" spans="2:2" s="132" customFormat="1">
      <c r="B112" s="145"/>
    </row>
    <row r="113" spans="2:2" s="132" customFormat="1">
      <c r="B113" s="145"/>
    </row>
    <row r="114" spans="2:2" s="132" customFormat="1">
      <c r="B114" s="145"/>
    </row>
    <row r="115" spans="2:2" s="132" customFormat="1">
      <c r="B115" s="145"/>
    </row>
    <row r="116" spans="2:2" s="132" customFormat="1">
      <c r="B116" s="145"/>
    </row>
    <row r="117" spans="2:2" s="132" customFormat="1">
      <c r="B117" s="145"/>
    </row>
    <row r="118" spans="2:2" s="132" customFormat="1">
      <c r="B118" s="145"/>
    </row>
    <row r="119" spans="2:2" s="132" customFormat="1">
      <c r="B119" s="145"/>
    </row>
    <row r="120" spans="2:2" s="132" customFormat="1">
      <c r="B120" s="145"/>
    </row>
    <row r="121" spans="2:2" s="132" customFormat="1">
      <c r="B121" s="145"/>
    </row>
    <row r="122" spans="2:2" s="132" customFormat="1">
      <c r="B122" s="145"/>
    </row>
    <row r="123" spans="2:2" s="132" customFormat="1">
      <c r="B123" s="145"/>
    </row>
    <row r="124" spans="2:2" s="132" customFormat="1">
      <c r="B124" s="145"/>
    </row>
    <row r="125" spans="2:2" s="132" customFormat="1">
      <c r="B125" s="145"/>
    </row>
    <row r="126" spans="2:2" s="132" customFormat="1">
      <c r="B126" s="145"/>
    </row>
    <row r="127" spans="2:2" s="132" customFormat="1">
      <c r="B127" s="145"/>
    </row>
    <row r="128" spans="2:2" s="132" customFormat="1">
      <c r="B128" s="145"/>
    </row>
    <row r="129" spans="2:2" s="132" customFormat="1">
      <c r="B129" s="145"/>
    </row>
    <row r="130" spans="2:2" s="132" customFormat="1">
      <c r="B130" s="145"/>
    </row>
    <row r="131" spans="2:2" s="132" customFormat="1">
      <c r="B131" s="145"/>
    </row>
    <row r="132" spans="2:2" s="132" customFormat="1">
      <c r="B132" s="145"/>
    </row>
    <row r="133" spans="2:2" s="132" customFormat="1">
      <c r="B133" s="145"/>
    </row>
    <row r="134" spans="2:2" s="132" customFormat="1">
      <c r="B134" s="145"/>
    </row>
    <row r="135" spans="2:2" s="132" customFormat="1">
      <c r="B135" s="145"/>
    </row>
    <row r="136" spans="2:2" s="132" customFormat="1">
      <c r="B136" s="145"/>
    </row>
    <row r="137" spans="2:2" s="132" customFormat="1">
      <c r="B137" s="145"/>
    </row>
    <row r="138" spans="2:2" s="132" customFormat="1">
      <c r="B138" s="145"/>
    </row>
    <row r="139" spans="2:2" s="132" customFormat="1">
      <c r="B139" s="145"/>
    </row>
    <row r="140" spans="2:2" s="132" customFormat="1">
      <c r="B140" s="145"/>
    </row>
    <row r="141" spans="2:2" s="132" customFormat="1">
      <c r="B141" s="145"/>
    </row>
    <row r="142" spans="2:2" s="132" customFormat="1">
      <c r="B142" s="145"/>
    </row>
    <row r="143" spans="2:2" s="132" customFormat="1">
      <c r="B143" s="145"/>
    </row>
    <row r="144" spans="2:2" s="132" customFormat="1">
      <c r="B144" s="145"/>
    </row>
    <row r="145" spans="2:2" s="132" customFormat="1">
      <c r="B145" s="145"/>
    </row>
    <row r="146" spans="2:2" s="132" customFormat="1">
      <c r="B146" s="145"/>
    </row>
    <row r="147" spans="2:2" s="132" customFormat="1">
      <c r="B147" s="145"/>
    </row>
    <row r="148" spans="2:2" s="132" customFormat="1">
      <c r="B148" s="145"/>
    </row>
    <row r="149" spans="2:2" s="132" customFormat="1">
      <c r="B149" s="145"/>
    </row>
    <row r="150" spans="2:2" s="132" customFormat="1">
      <c r="B150" s="145"/>
    </row>
    <row r="151" spans="2:2" s="132" customFormat="1">
      <c r="B151" s="145"/>
    </row>
    <row r="152" spans="2:2" s="132" customFormat="1">
      <c r="B152" s="145"/>
    </row>
    <row r="153" spans="2:2" s="132" customFormat="1">
      <c r="B153" s="145"/>
    </row>
    <row r="154" spans="2:2" s="132" customFormat="1">
      <c r="B154" s="145"/>
    </row>
    <row r="155" spans="2:2" s="132" customFormat="1">
      <c r="B155" s="145"/>
    </row>
    <row r="156" spans="2:2" s="132" customFormat="1">
      <c r="B156" s="145"/>
    </row>
    <row r="157" spans="2:2" s="132" customFormat="1">
      <c r="B157" s="145"/>
    </row>
    <row r="158" spans="2:2" s="132" customFormat="1">
      <c r="B158" s="145"/>
    </row>
    <row r="159" spans="2:2" s="132" customFormat="1">
      <c r="B159" s="145"/>
    </row>
    <row r="160" spans="2:2" s="132" customFormat="1">
      <c r="B160" s="145"/>
    </row>
    <row r="161" spans="2:2" s="132" customFormat="1">
      <c r="B161" s="145"/>
    </row>
    <row r="162" spans="2:2" s="132" customFormat="1">
      <c r="B162" s="145"/>
    </row>
    <row r="163" spans="2:2" s="132" customFormat="1">
      <c r="B163" s="145"/>
    </row>
    <row r="164" spans="2:2" s="132" customFormat="1">
      <c r="B164" s="145"/>
    </row>
    <row r="165" spans="2:2" s="132" customFormat="1">
      <c r="B165" s="145"/>
    </row>
    <row r="166" spans="2:2" s="132" customFormat="1">
      <c r="B166" s="145"/>
    </row>
    <row r="167" spans="2:2" s="132" customFormat="1">
      <c r="B167" s="145"/>
    </row>
    <row r="168" spans="2:2" s="132" customFormat="1">
      <c r="B168" s="145"/>
    </row>
    <row r="169" spans="2:2" s="132" customFormat="1">
      <c r="B169" s="145"/>
    </row>
    <row r="170" spans="2:2" s="132" customFormat="1">
      <c r="B170" s="145"/>
    </row>
    <row r="171" spans="2:2" s="132" customFormat="1">
      <c r="B171" s="145"/>
    </row>
    <row r="172" spans="2:2" s="132" customFormat="1">
      <c r="B172" s="145"/>
    </row>
    <row r="173" spans="2:2" s="132" customFormat="1">
      <c r="B173" s="145"/>
    </row>
    <row r="174" spans="2:2" s="132" customFormat="1">
      <c r="B174" s="145"/>
    </row>
    <row r="175" spans="2:2" s="132" customFormat="1">
      <c r="B175" s="145"/>
    </row>
    <row r="176" spans="2:2" s="132" customFormat="1">
      <c r="B176" s="145"/>
    </row>
    <row r="177" spans="2:5" s="132" customFormat="1">
      <c r="B177" s="145"/>
    </row>
    <row r="178" spans="2:5" s="132" customFormat="1">
      <c r="B178" s="145"/>
    </row>
    <row r="179" spans="2:5" s="132" customFormat="1">
      <c r="B179" s="145"/>
    </row>
    <row r="180" spans="2:5" s="132" customFormat="1">
      <c r="B180" s="145"/>
    </row>
    <row r="181" spans="2:5" s="132" customFormat="1">
      <c r="B181" s="145"/>
    </row>
    <row r="182" spans="2:5" s="132" customFormat="1">
      <c r="B182" s="145"/>
    </row>
    <row r="183" spans="2:5" s="132" customFormat="1">
      <c r="B183" s="145"/>
    </row>
    <row r="184" spans="2:5" s="132" customFormat="1">
      <c r="B184" s="145"/>
    </row>
    <row r="185" spans="2:5" s="132" customFormat="1">
      <c r="B185" s="145"/>
    </row>
    <row r="186" spans="2:5">
      <c r="C186" s="1"/>
      <c r="D186" s="1"/>
      <c r="E186" s="1"/>
    </row>
    <row r="187" spans="2:5">
      <c r="C187" s="1"/>
      <c r="D187" s="1"/>
      <c r="E187" s="1"/>
    </row>
    <row r="188" spans="2:5">
      <c r="C188" s="1"/>
      <c r="D188" s="1"/>
      <c r="E188" s="1"/>
    </row>
    <row r="189" spans="2:5">
      <c r="C189" s="1"/>
      <c r="D189" s="1"/>
      <c r="E189" s="1"/>
    </row>
    <row r="190" spans="2:5">
      <c r="C190" s="1"/>
      <c r="D190" s="1"/>
      <c r="E190" s="1"/>
    </row>
    <row r="191" spans="2:5">
      <c r="C191" s="1"/>
      <c r="D191" s="1"/>
      <c r="E191" s="1"/>
    </row>
    <row r="192" spans="2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6" type="noConversion"/>
  <dataValidations count="1">
    <dataValidation allowBlank="1" showInputMessage="1" showErrorMessage="1" sqref="C5:C1048576 Z21:XFD24 A1:B1048576 D1:M1048576 N25:XFD1048576 N1:XFD20 N21:X2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D637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46.85546875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4.28515625" style="1" bestFit="1" customWidth="1"/>
    <col min="7" max="7" width="11.85546875" style="1" bestFit="1" customWidth="1"/>
    <col min="8" max="8" width="13.140625" style="1" bestFit="1" customWidth="1"/>
    <col min="9" max="9" width="16.140625" style="1" bestFit="1" customWidth="1"/>
    <col min="10" max="10" width="9.140625" style="1" bestFit="1" customWidth="1"/>
    <col min="11" max="11" width="9" style="1" bestFit="1" customWidth="1"/>
    <col min="12" max="17" width="5.7109375" style="1" customWidth="1"/>
    <col min="18" max="16384" width="9.140625" style="1"/>
  </cols>
  <sheetData>
    <row r="1" spans="2:30">
      <c r="B1" s="57" t="s">
        <v>192</v>
      </c>
      <c r="C1" s="78" t="s" vm="1">
        <v>274</v>
      </c>
    </row>
    <row r="2" spans="2:30">
      <c r="B2" s="57" t="s">
        <v>191</v>
      </c>
      <c r="C2" s="78" t="s">
        <v>275</v>
      </c>
    </row>
    <row r="3" spans="2:30">
      <c r="B3" s="57" t="s">
        <v>193</v>
      </c>
      <c r="C3" s="78" t="s">
        <v>276</v>
      </c>
    </row>
    <row r="4" spans="2:30">
      <c r="B4" s="57" t="s">
        <v>194</v>
      </c>
      <c r="C4" s="78">
        <v>2102</v>
      </c>
    </row>
    <row r="6" spans="2:30" ht="26.25" customHeight="1">
      <c r="B6" s="192" t="s">
        <v>223</v>
      </c>
      <c r="C6" s="193"/>
      <c r="D6" s="193"/>
      <c r="E6" s="193"/>
      <c r="F6" s="193"/>
      <c r="G6" s="193"/>
      <c r="H6" s="193"/>
      <c r="I6" s="193"/>
      <c r="J6" s="193"/>
      <c r="K6" s="194"/>
    </row>
    <row r="7" spans="2:30" ht="26.25" customHeight="1">
      <c r="B7" s="192" t="s">
        <v>111</v>
      </c>
      <c r="C7" s="193"/>
      <c r="D7" s="193"/>
      <c r="E7" s="193"/>
      <c r="F7" s="193"/>
      <c r="G7" s="193"/>
      <c r="H7" s="193"/>
      <c r="I7" s="193"/>
      <c r="J7" s="193"/>
      <c r="K7" s="194"/>
    </row>
    <row r="8" spans="2:30" s="3" customFormat="1" ht="78.75">
      <c r="B8" s="23" t="s">
        <v>131</v>
      </c>
      <c r="C8" s="31" t="s">
        <v>49</v>
      </c>
      <c r="D8" s="31" t="s">
        <v>116</v>
      </c>
      <c r="E8" s="31" t="s">
        <v>117</v>
      </c>
      <c r="F8" s="31" t="s">
        <v>257</v>
      </c>
      <c r="G8" s="31" t="s">
        <v>256</v>
      </c>
      <c r="H8" s="31" t="s">
        <v>125</v>
      </c>
      <c r="I8" s="31" t="s">
        <v>65</v>
      </c>
      <c r="J8" s="31" t="s">
        <v>195</v>
      </c>
      <c r="K8" s="32" t="s">
        <v>197</v>
      </c>
      <c r="AD8" s="1"/>
    </row>
    <row r="9" spans="2:30" s="3" customFormat="1" ht="21" customHeight="1">
      <c r="B9" s="16"/>
      <c r="C9" s="17"/>
      <c r="D9" s="17"/>
      <c r="E9" s="33" t="s">
        <v>22</v>
      </c>
      <c r="F9" s="33" t="s">
        <v>264</v>
      </c>
      <c r="G9" s="33"/>
      <c r="H9" s="33" t="s">
        <v>260</v>
      </c>
      <c r="I9" s="33" t="s">
        <v>20</v>
      </c>
      <c r="J9" s="33" t="s">
        <v>20</v>
      </c>
      <c r="K9" s="34" t="s">
        <v>20</v>
      </c>
      <c r="AD9" s="1"/>
    </row>
    <row r="10" spans="2:30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AD10" s="1"/>
    </row>
    <row r="11" spans="2:30" s="141" customFormat="1" ht="18" customHeight="1">
      <c r="B11" s="79" t="s">
        <v>2204</v>
      </c>
      <c r="C11" s="80"/>
      <c r="D11" s="80"/>
      <c r="E11" s="80"/>
      <c r="F11" s="88"/>
      <c r="G11" s="90"/>
      <c r="H11" s="88">
        <v>1810408.8010699993</v>
      </c>
      <c r="I11" s="80"/>
      <c r="J11" s="89">
        <f>H11/$H$11</f>
        <v>1</v>
      </c>
      <c r="K11" s="89">
        <f>H11/'סכום נכסי הקרן'!$C$42</f>
        <v>3.3312708441520449E-2</v>
      </c>
      <c r="AD11" s="132"/>
    </row>
    <row r="12" spans="2:30" s="132" customFormat="1" ht="21" customHeight="1">
      <c r="B12" s="81" t="s">
        <v>2205</v>
      </c>
      <c r="C12" s="82"/>
      <c r="D12" s="82"/>
      <c r="E12" s="82"/>
      <c r="F12" s="91"/>
      <c r="G12" s="93"/>
      <c r="H12" s="91">
        <v>352239.12566000002</v>
      </c>
      <c r="I12" s="82"/>
      <c r="J12" s="92">
        <f t="shared" ref="J12:J22" si="0">H12/$H$11</f>
        <v>0.19456330827148952</v>
      </c>
      <c r="K12" s="92">
        <f>H12/'סכום נכסי הקרן'!$C$42</f>
        <v>6.4814307618657942E-3</v>
      </c>
    </row>
    <row r="13" spans="2:30" s="132" customFormat="1">
      <c r="B13" s="102" t="s">
        <v>244</v>
      </c>
      <c r="C13" s="82"/>
      <c r="D13" s="82"/>
      <c r="E13" s="82"/>
      <c r="F13" s="91"/>
      <c r="G13" s="93"/>
      <c r="H13" s="91">
        <v>77042.838470000002</v>
      </c>
      <c r="I13" s="82"/>
      <c r="J13" s="92">
        <f t="shared" si="0"/>
        <v>4.255549267351421E-2</v>
      </c>
      <c r="K13" s="92">
        <f>H13/'סכום נכסי הקרן'!$C$42</f>
        <v>1.4176387200180384E-3</v>
      </c>
    </row>
    <row r="14" spans="2:30" s="132" customFormat="1">
      <c r="B14" s="87" t="s">
        <v>2206</v>
      </c>
      <c r="C14" s="84">
        <v>5224</v>
      </c>
      <c r="D14" s="97" t="s">
        <v>176</v>
      </c>
      <c r="E14" s="107">
        <v>40802</v>
      </c>
      <c r="F14" s="94">
        <v>6478801.1399999987</v>
      </c>
      <c r="G14" s="96">
        <v>135.10890000000001</v>
      </c>
      <c r="H14" s="94">
        <v>31748.715819999998</v>
      </c>
      <c r="I14" s="95">
        <v>0.10290296354158364</v>
      </c>
      <c r="J14" s="95">
        <f t="shared" si="0"/>
        <v>1.7536766171947282E-2</v>
      </c>
      <c r="K14" s="95">
        <f>H14/'סכום נכסי הקרן'!$C$42</f>
        <v>5.8419717849319836E-4</v>
      </c>
    </row>
    <row r="15" spans="2:30" s="132" customFormat="1">
      <c r="B15" s="87" t="s">
        <v>2207</v>
      </c>
      <c r="C15" s="84">
        <v>5039</v>
      </c>
      <c r="D15" s="97" t="s">
        <v>176</v>
      </c>
      <c r="E15" s="107">
        <v>39182</v>
      </c>
      <c r="F15" s="94">
        <v>3512430.9999999995</v>
      </c>
      <c r="G15" s="96">
        <v>121.7009</v>
      </c>
      <c r="H15" s="94">
        <v>15504.192329999998</v>
      </c>
      <c r="I15" s="95">
        <v>2.0100502512562814E-2</v>
      </c>
      <c r="J15" s="95">
        <f t="shared" si="0"/>
        <v>8.5639178956910793E-3</v>
      </c>
      <c r="K15" s="95">
        <f>H15/'סכום נכסי הקרן'!$C$42</f>
        <v>2.8528729997627625E-4</v>
      </c>
    </row>
    <row r="16" spans="2:30" s="132" customFormat="1">
      <c r="B16" s="87" t="s">
        <v>2208</v>
      </c>
      <c r="C16" s="84">
        <v>5028</v>
      </c>
      <c r="D16" s="97" t="s">
        <v>176</v>
      </c>
      <c r="E16" s="107">
        <v>39349</v>
      </c>
      <c r="F16" s="94">
        <v>1669667.85</v>
      </c>
      <c r="G16" s="96">
        <v>157.04810000000001</v>
      </c>
      <c r="H16" s="94">
        <v>9510.652769999997</v>
      </c>
      <c r="I16" s="95">
        <v>0.1</v>
      </c>
      <c r="J16" s="95">
        <f t="shared" si="0"/>
        <v>5.2533177945108039E-3</v>
      </c>
      <c r="K16" s="95">
        <f>H16/'סכום נכסי הקרן'!$C$42</f>
        <v>1.7500224403918963E-4</v>
      </c>
    </row>
    <row r="17" spans="2:11" s="132" customFormat="1">
      <c r="B17" s="87" t="s">
        <v>2209</v>
      </c>
      <c r="C17" s="84">
        <v>5074</v>
      </c>
      <c r="D17" s="97" t="s">
        <v>176</v>
      </c>
      <c r="E17" s="107">
        <v>38925</v>
      </c>
      <c r="F17" s="94">
        <v>1220442.9999999998</v>
      </c>
      <c r="G17" s="96">
        <v>38.592599999999997</v>
      </c>
      <c r="H17" s="94">
        <v>1708.3194999999998</v>
      </c>
      <c r="I17" s="95">
        <v>1.7623785060317403E-2</v>
      </c>
      <c r="J17" s="95">
        <f t="shared" si="0"/>
        <v>9.4360980734867065E-4</v>
      </c>
      <c r="K17" s="95">
        <f>H17/'סכום נכסי הקרן'!$C$42</f>
        <v>3.1434198394765545E-5</v>
      </c>
    </row>
    <row r="18" spans="2:11" s="132" customFormat="1">
      <c r="B18" s="87" t="s">
        <v>2210</v>
      </c>
      <c r="C18" s="84">
        <v>5277</v>
      </c>
      <c r="D18" s="97" t="s">
        <v>176</v>
      </c>
      <c r="E18" s="107">
        <v>42545</v>
      </c>
      <c r="F18" s="94">
        <v>2324079.5499999993</v>
      </c>
      <c r="G18" s="96">
        <v>96.187899999999999</v>
      </c>
      <c r="H18" s="94">
        <v>8108.0979699999989</v>
      </c>
      <c r="I18" s="95">
        <v>3.1649999999999998E-2</v>
      </c>
      <c r="J18" s="95">
        <f t="shared" si="0"/>
        <v>4.4786006150698667E-3</v>
      </c>
      <c r="K18" s="95">
        <f>H18/'סכום נכסי הקרן'!$C$42</f>
        <v>1.4919431651583663E-4</v>
      </c>
    </row>
    <row r="19" spans="2:11" s="132" customFormat="1">
      <c r="B19" s="87" t="s">
        <v>2211</v>
      </c>
      <c r="C19" s="84">
        <v>5123</v>
      </c>
      <c r="D19" s="97" t="s">
        <v>176</v>
      </c>
      <c r="E19" s="107">
        <v>40668</v>
      </c>
      <c r="F19" s="94">
        <v>1720708.4799999997</v>
      </c>
      <c r="G19" s="96">
        <v>97.448599999999999</v>
      </c>
      <c r="H19" s="94">
        <v>6081.7765599999984</v>
      </c>
      <c r="I19" s="95">
        <v>9.45945945945946E-3</v>
      </c>
      <c r="J19" s="95">
        <f t="shared" si="0"/>
        <v>3.3593388169597433E-3</v>
      </c>
      <c r="K19" s="95">
        <f>H19/'סכום נכסי הקרן'!$C$42</f>
        <v>1.1190867456566214E-4</v>
      </c>
    </row>
    <row r="20" spans="2:11" s="132" customFormat="1">
      <c r="B20" s="87" t="s">
        <v>2212</v>
      </c>
      <c r="C20" s="84">
        <v>2162</v>
      </c>
      <c r="D20" s="97" t="s">
        <v>176</v>
      </c>
      <c r="E20" s="107">
        <v>38495</v>
      </c>
      <c r="F20" s="94">
        <v>895490.99999999988</v>
      </c>
      <c r="G20" s="96">
        <v>27.807300000000001</v>
      </c>
      <c r="H20" s="94">
        <v>903.16604999999981</v>
      </c>
      <c r="I20" s="95">
        <v>5.7574501404817832E-3</v>
      </c>
      <c r="J20" s="95">
        <f t="shared" si="0"/>
        <v>4.9887409377716502E-4</v>
      </c>
      <c r="K20" s="95">
        <f>H20/'סכום נכסי הקרן'!$C$42</f>
        <v>1.6618847235026431E-5</v>
      </c>
    </row>
    <row r="21" spans="2:11" s="132" customFormat="1">
      <c r="B21" s="87" t="s">
        <v>2213</v>
      </c>
      <c r="C21" s="84">
        <v>5226</v>
      </c>
      <c r="D21" s="97" t="s">
        <v>177</v>
      </c>
      <c r="E21" s="107">
        <v>40941</v>
      </c>
      <c r="F21" s="94">
        <v>3906126.9899999993</v>
      </c>
      <c r="G21" s="96">
        <v>76.606999999999999</v>
      </c>
      <c r="H21" s="94">
        <v>2992.3667099999993</v>
      </c>
      <c r="I21" s="95">
        <v>6.4444439999999992E-2</v>
      </c>
      <c r="J21" s="95">
        <f t="shared" si="0"/>
        <v>1.652867964534547E-3</v>
      </c>
      <c r="K21" s="95">
        <f>H21/'סכום נכסי הקרן'!$C$42</f>
        <v>5.5061508594868721E-5</v>
      </c>
    </row>
    <row r="22" spans="2:11" s="132" customFormat="1" ht="16.5" customHeight="1">
      <c r="B22" s="87" t="s">
        <v>2214</v>
      </c>
      <c r="C22" s="84">
        <v>5260</v>
      </c>
      <c r="D22" s="97" t="s">
        <v>177</v>
      </c>
      <c r="E22" s="107">
        <v>42295</v>
      </c>
      <c r="F22" s="94">
        <v>584747.99999999988</v>
      </c>
      <c r="G22" s="96">
        <v>83.035899999999998</v>
      </c>
      <c r="H22" s="94">
        <v>485.55075999999997</v>
      </c>
      <c r="I22" s="95">
        <v>6.4444439999999992E-2</v>
      </c>
      <c r="J22" s="95">
        <f t="shared" si="0"/>
        <v>2.681995136750477E-4</v>
      </c>
      <c r="K22" s="95">
        <f>H22/'סכום נכסי הקרן'!$C$42</f>
        <v>8.9344522032144401E-6</v>
      </c>
    </row>
    <row r="23" spans="2:11" s="132" customFormat="1" ht="16.5" customHeight="1">
      <c r="B23" s="83"/>
      <c r="C23" s="84"/>
      <c r="D23" s="84"/>
      <c r="E23" s="84"/>
      <c r="F23" s="94"/>
      <c r="G23" s="96"/>
      <c r="H23" s="84"/>
      <c r="I23" s="84"/>
      <c r="J23" s="95"/>
      <c r="K23" s="84"/>
    </row>
    <row r="24" spans="2:11" s="144" customFormat="1" ht="16.5" customHeight="1">
      <c r="B24" s="124" t="s">
        <v>247</v>
      </c>
      <c r="C24" s="125"/>
      <c r="D24" s="125"/>
      <c r="E24" s="125"/>
      <c r="F24" s="126"/>
      <c r="G24" s="128"/>
      <c r="H24" s="126">
        <v>24456.949079999995</v>
      </c>
      <c r="I24" s="125"/>
      <c r="J24" s="127">
        <f t="shared" ref="J24:J25" si="1">H24/$H$11</f>
        <v>1.3509075445029483E-2</v>
      </c>
      <c r="K24" s="127">
        <f>H24/'סכום נכסי הקרן'!$C$42</f>
        <v>4.5002389161477027E-4</v>
      </c>
    </row>
    <row r="25" spans="2:11" s="132" customFormat="1">
      <c r="B25" s="87" t="s">
        <v>2215</v>
      </c>
      <c r="C25" s="84">
        <v>5265</v>
      </c>
      <c r="D25" s="97" t="s">
        <v>177</v>
      </c>
      <c r="E25" s="107">
        <v>42185</v>
      </c>
      <c r="F25" s="94">
        <v>24271876.030000001</v>
      </c>
      <c r="G25" s="96">
        <v>100.7625</v>
      </c>
      <c r="H25" s="94">
        <v>24456.949079999995</v>
      </c>
      <c r="I25" s="95">
        <v>5.1162790697674418E-2</v>
      </c>
      <c r="J25" s="95">
        <f t="shared" si="1"/>
        <v>1.3509075445029483E-2</v>
      </c>
      <c r="K25" s="95">
        <f>H25/'סכום נכסי הקרן'!$C$42</f>
        <v>4.5002389161477027E-4</v>
      </c>
    </row>
    <row r="26" spans="2:11" s="132" customFormat="1">
      <c r="B26" s="83"/>
      <c r="C26" s="84"/>
      <c r="D26" s="84"/>
      <c r="E26" s="84"/>
      <c r="F26" s="94"/>
      <c r="G26" s="96"/>
      <c r="H26" s="84"/>
      <c r="I26" s="84"/>
      <c r="J26" s="95"/>
      <c r="K26" s="84"/>
    </row>
    <row r="27" spans="2:11" s="132" customFormat="1">
      <c r="B27" s="102" t="s">
        <v>248</v>
      </c>
      <c r="C27" s="82"/>
      <c r="D27" s="82"/>
      <c r="E27" s="82"/>
      <c r="F27" s="91"/>
      <c r="G27" s="93"/>
      <c r="H27" s="91">
        <v>250739.33810999992</v>
      </c>
      <c r="I27" s="82"/>
      <c r="J27" s="92">
        <f t="shared" ref="J27:J51" si="2">H27/$H$11</f>
        <v>0.13849874015294578</v>
      </c>
      <c r="K27" s="92">
        <f>H27/'סכום נכסי הקרן'!$C$42</f>
        <v>4.6137681502329839E-3</v>
      </c>
    </row>
    <row r="28" spans="2:11" s="132" customFormat="1">
      <c r="B28" s="87" t="s">
        <v>2216</v>
      </c>
      <c r="C28" s="84">
        <v>5271</v>
      </c>
      <c r="D28" s="97" t="s">
        <v>176</v>
      </c>
      <c r="E28" s="107">
        <v>42368</v>
      </c>
      <c r="F28" s="94">
        <v>5608888.6199999992</v>
      </c>
      <c r="G28" s="96">
        <v>82.178899999999999</v>
      </c>
      <c r="H28" s="94">
        <v>16718.01441</v>
      </c>
      <c r="I28" s="95">
        <v>9.7020626432391135E-2</v>
      </c>
      <c r="J28" s="95">
        <f t="shared" si="2"/>
        <v>9.234386399424933E-3</v>
      </c>
      <c r="K28" s="95">
        <f>H28/'סכום נכסי הקרן'!$C$42</f>
        <v>3.0762242176038455E-4</v>
      </c>
    </row>
    <row r="29" spans="2:11" s="132" customFormat="1">
      <c r="B29" s="87" t="s">
        <v>2217</v>
      </c>
      <c r="C29" s="84">
        <v>5272</v>
      </c>
      <c r="D29" s="97" t="s">
        <v>176</v>
      </c>
      <c r="E29" s="107">
        <v>42572</v>
      </c>
      <c r="F29" s="94">
        <v>3936773.0499999993</v>
      </c>
      <c r="G29" s="96">
        <v>109.55710000000001</v>
      </c>
      <c r="H29" s="94">
        <v>15643.303189999997</v>
      </c>
      <c r="I29" s="95">
        <v>1.1681818181818182E-2</v>
      </c>
      <c r="J29" s="95">
        <f t="shared" si="2"/>
        <v>8.6407573696915263E-3</v>
      </c>
      <c r="K29" s="95">
        <f>H29/'סכום נכסי הקרן'!$C$42</f>
        <v>2.8784703097045291E-4</v>
      </c>
    </row>
    <row r="30" spans="2:11" s="132" customFormat="1">
      <c r="B30" s="87" t="s">
        <v>2218</v>
      </c>
      <c r="C30" s="84">
        <v>5072</v>
      </c>
      <c r="D30" s="97" t="s">
        <v>176</v>
      </c>
      <c r="E30" s="107">
        <v>38644</v>
      </c>
      <c r="F30" s="94">
        <v>1938382.9999999998</v>
      </c>
      <c r="G30" s="96">
        <v>40.951099999999997</v>
      </c>
      <c r="H30" s="94">
        <v>2879.0732899999994</v>
      </c>
      <c r="I30" s="95">
        <v>1.3644705513143262E-2</v>
      </c>
      <c r="J30" s="95">
        <f t="shared" si="2"/>
        <v>1.5902890486935277E-3</v>
      </c>
      <c r="K30" s="95">
        <f>H30/'סכום נכסי הקרן'!$C$42</f>
        <v>5.2976835416870409E-5</v>
      </c>
    </row>
    <row r="31" spans="2:11" s="132" customFormat="1">
      <c r="B31" s="87" t="s">
        <v>2219</v>
      </c>
      <c r="C31" s="84">
        <v>5084</v>
      </c>
      <c r="D31" s="97" t="s">
        <v>176</v>
      </c>
      <c r="E31" s="107">
        <v>39456</v>
      </c>
      <c r="F31" s="94">
        <v>2430945.9999999995</v>
      </c>
      <c r="G31" s="96">
        <v>58.125500000000002</v>
      </c>
      <c r="H31" s="94">
        <v>5124.9492499999988</v>
      </c>
      <c r="I31" s="95">
        <v>5.8964002476488107E-3</v>
      </c>
      <c r="J31" s="95">
        <f t="shared" si="2"/>
        <v>2.8308243127027543E-3</v>
      </c>
      <c r="K31" s="95">
        <f>H31/'סכום נכסי הקרן'!$C$42</f>
        <v>9.4302424978234372E-5</v>
      </c>
    </row>
    <row r="32" spans="2:11" s="132" customFormat="1">
      <c r="B32" s="87" t="s">
        <v>2220</v>
      </c>
      <c r="C32" s="84">
        <v>5099</v>
      </c>
      <c r="D32" s="97" t="s">
        <v>176</v>
      </c>
      <c r="E32" s="107">
        <v>39762</v>
      </c>
      <c r="F32" s="94">
        <v>3720536.4099999992</v>
      </c>
      <c r="G32" s="96">
        <v>169.9348</v>
      </c>
      <c r="H32" s="94">
        <v>22931.65712</v>
      </c>
      <c r="I32" s="95">
        <v>4.5509570662710365E-2</v>
      </c>
      <c r="J32" s="95">
        <f t="shared" si="2"/>
        <v>1.2666562991986553E-2</v>
      </c>
      <c r="K32" s="95">
        <f>H32/'סכום נכסי הקרן'!$C$42</f>
        <v>4.2195751990820095E-4</v>
      </c>
    </row>
    <row r="33" spans="2:11" s="132" customFormat="1">
      <c r="B33" s="87" t="s">
        <v>2221</v>
      </c>
      <c r="C33" s="84">
        <v>5228</v>
      </c>
      <c r="D33" s="97" t="s">
        <v>176</v>
      </c>
      <c r="E33" s="107">
        <v>41086</v>
      </c>
      <c r="F33" s="94">
        <v>2789999.9999999995</v>
      </c>
      <c r="G33" s="96">
        <v>97.154600000000002</v>
      </c>
      <c r="H33" s="94">
        <v>9831.3945899999981</v>
      </c>
      <c r="I33" s="95">
        <v>1.1320754716981131E-2</v>
      </c>
      <c r="J33" s="95">
        <f t="shared" si="2"/>
        <v>5.43048320588664E-3</v>
      </c>
      <c r="K33" s="95">
        <f>H33/'סכום נכסי הקרן'!$C$42</f>
        <v>1.809041037342749E-4</v>
      </c>
    </row>
    <row r="34" spans="2:11" s="132" customFormat="1">
      <c r="B34" s="87" t="s">
        <v>2222</v>
      </c>
      <c r="C34" s="84" t="s">
        <v>2223</v>
      </c>
      <c r="D34" s="97" t="s">
        <v>176</v>
      </c>
      <c r="E34" s="107">
        <v>41508</v>
      </c>
      <c r="F34" s="94">
        <v>1924999.9999999998</v>
      </c>
      <c r="G34" s="96">
        <v>64.924400000000006</v>
      </c>
      <c r="H34" s="94">
        <v>4533.0053799999987</v>
      </c>
      <c r="I34" s="95">
        <v>6.3969703948210124E-2</v>
      </c>
      <c r="J34" s="95">
        <f t="shared" si="2"/>
        <v>2.5038573483076713E-3</v>
      </c>
      <c r="K34" s="95">
        <f>H34/'סכום נכסי הקרן'!$C$42</f>
        <v>8.3410269823331961E-5</v>
      </c>
    </row>
    <row r="35" spans="2:11" s="132" customFormat="1">
      <c r="B35" s="87" t="s">
        <v>2224</v>
      </c>
      <c r="C35" s="84">
        <v>5323</v>
      </c>
      <c r="D35" s="97" t="s">
        <v>177</v>
      </c>
      <c r="E35" s="107">
        <v>43191</v>
      </c>
      <c r="F35" s="94">
        <v>683.74999999999989</v>
      </c>
      <c r="G35" s="96">
        <v>1344828.25</v>
      </c>
      <c r="H35" s="94">
        <v>9195.2614499999981</v>
      </c>
      <c r="I35" s="95">
        <v>7.7928790624999994E-2</v>
      </c>
      <c r="J35" s="95">
        <f t="shared" si="2"/>
        <v>5.0791077929831958E-3</v>
      </c>
      <c r="K35" s="95">
        <f>H35/'סכום נכסי הקרן'!$C$42</f>
        <v>1.6919883705070361E-4</v>
      </c>
    </row>
    <row r="36" spans="2:11" s="132" customFormat="1">
      <c r="B36" s="87" t="s">
        <v>2225</v>
      </c>
      <c r="C36" s="84">
        <v>5322</v>
      </c>
      <c r="D36" s="97" t="s">
        <v>178</v>
      </c>
      <c r="E36" s="107">
        <v>43191</v>
      </c>
      <c r="F36" s="94">
        <v>5568901.6599999992</v>
      </c>
      <c r="G36" s="96">
        <v>108.7432</v>
      </c>
      <c r="H36" s="94">
        <v>25528.838359999994</v>
      </c>
      <c r="I36" s="95">
        <v>7.2895585919999992E-2</v>
      </c>
      <c r="J36" s="95">
        <f t="shared" si="2"/>
        <v>1.4101145743940141E-2</v>
      </c>
      <c r="K36" s="95">
        <f>H36/'סכום נכסי הקרן'!$C$42</f>
        <v>4.6974735685926486E-4</v>
      </c>
    </row>
    <row r="37" spans="2:11" s="132" customFormat="1">
      <c r="B37" s="87" t="s">
        <v>2226</v>
      </c>
      <c r="C37" s="84">
        <v>5259</v>
      </c>
      <c r="D37" s="97" t="s">
        <v>177</v>
      </c>
      <c r="E37" s="107">
        <v>42094</v>
      </c>
      <c r="F37" s="94">
        <v>14851466.619999997</v>
      </c>
      <c r="G37" s="96">
        <v>98.614999999999995</v>
      </c>
      <c r="H37" s="94">
        <v>14645.773809999997</v>
      </c>
      <c r="I37" s="95">
        <v>2.5336755999999998E-2</v>
      </c>
      <c r="J37" s="95">
        <f t="shared" si="2"/>
        <v>8.0897606117159605E-3</v>
      </c>
      <c r="K37" s="95">
        <f>H37/'סכום נכסי הקרן'!$C$42</f>
        <v>2.694918366197899E-4</v>
      </c>
    </row>
    <row r="38" spans="2:11" s="132" customFormat="1">
      <c r="B38" s="87" t="s">
        <v>2227</v>
      </c>
      <c r="C38" s="84">
        <v>5279</v>
      </c>
      <c r="D38" s="97" t="s">
        <v>177</v>
      </c>
      <c r="E38" s="107">
        <v>42589</v>
      </c>
      <c r="F38" s="94">
        <v>14364101.449999997</v>
      </c>
      <c r="G38" s="96">
        <v>100.0941</v>
      </c>
      <c r="H38" s="94">
        <v>14377.618069999999</v>
      </c>
      <c r="I38" s="95">
        <v>3.2386492489951339E-2</v>
      </c>
      <c r="J38" s="95">
        <f t="shared" si="2"/>
        <v>7.9416417228542237E-3</v>
      </c>
      <c r="K38" s="95">
        <f>H38/'סכום נכסי הקרן'!$C$42</f>
        <v>2.6455759526045687E-4</v>
      </c>
    </row>
    <row r="39" spans="2:11" s="132" customFormat="1">
      <c r="B39" s="87" t="s">
        <v>2228</v>
      </c>
      <c r="C39" s="84">
        <v>5067</v>
      </c>
      <c r="D39" s="97" t="s">
        <v>176</v>
      </c>
      <c r="E39" s="107">
        <v>38727</v>
      </c>
      <c r="F39" s="94">
        <v>2149426.5799999996</v>
      </c>
      <c r="G39" s="96">
        <v>49.491199999999999</v>
      </c>
      <c r="H39" s="94">
        <v>3858.3192099999997</v>
      </c>
      <c r="I39" s="95">
        <v>5.4199562790193494E-2</v>
      </c>
      <c r="J39" s="95">
        <f t="shared" si="2"/>
        <v>2.1311867285000114E-3</v>
      </c>
      <c r="K39" s="95">
        <f>H39/'סכום נכסי הקרן'!$C$42</f>
        <v>7.0995602120958677E-5</v>
      </c>
    </row>
    <row r="40" spans="2:11" s="132" customFormat="1">
      <c r="B40" s="87" t="s">
        <v>2229</v>
      </c>
      <c r="C40" s="84">
        <v>5081</v>
      </c>
      <c r="D40" s="97" t="s">
        <v>176</v>
      </c>
      <c r="E40" s="107">
        <v>39379</v>
      </c>
      <c r="F40" s="94">
        <v>3039183.9999999995</v>
      </c>
      <c r="G40" s="96">
        <v>50.654000000000003</v>
      </c>
      <c r="H40" s="94">
        <v>5583.6513799999993</v>
      </c>
      <c r="I40" s="95">
        <v>2.5000000000000001E-2</v>
      </c>
      <c r="J40" s="95">
        <f t="shared" si="2"/>
        <v>3.0841936786320935E-3</v>
      </c>
      <c r="K40" s="95">
        <f>H40/'סכום נכסי הקרן'!$C$42</f>
        <v>1.0274284479345135E-4</v>
      </c>
    </row>
    <row r="41" spans="2:11" s="132" customFormat="1">
      <c r="B41" s="87" t="s">
        <v>2230</v>
      </c>
      <c r="C41" s="84">
        <v>5078</v>
      </c>
      <c r="D41" s="97" t="s">
        <v>176</v>
      </c>
      <c r="E41" s="107">
        <v>39080</v>
      </c>
      <c r="F41" s="94">
        <v>7462294.5599999987</v>
      </c>
      <c r="G41" s="96">
        <v>50.954000000000001</v>
      </c>
      <c r="H41" s="94">
        <v>13791.078369999997</v>
      </c>
      <c r="I41" s="95">
        <v>8.5387029288702926E-2</v>
      </c>
      <c r="J41" s="95">
        <f t="shared" si="2"/>
        <v>7.6176598135454859E-3</v>
      </c>
      <c r="K41" s="95">
        <f>H41/'סכום נכסי הקרן'!$C$42</f>
        <v>2.5376488037532778E-4</v>
      </c>
    </row>
    <row r="42" spans="2:11" s="132" customFormat="1">
      <c r="B42" s="87" t="s">
        <v>2231</v>
      </c>
      <c r="C42" s="84">
        <v>5289</v>
      </c>
      <c r="D42" s="97" t="s">
        <v>176</v>
      </c>
      <c r="E42" s="107">
        <v>42747</v>
      </c>
      <c r="F42" s="94">
        <v>1284490.4899999998</v>
      </c>
      <c r="G42" s="96">
        <v>101.6253</v>
      </c>
      <c r="H42" s="94">
        <v>4734.5672300000006</v>
      </c>
      <c r="I42" s="95">
        <v>4.8904761904761902E-2</v>
      </c>
      <c r="J42" s="95">
        <f t="shared" si="2"/>
        <v>2.6151923406480052E-3</v>
      </c>
      <c r="K42" s="95">
        <f>H42/'סכום נכסי הקרן'!$C$42</f>
        <v>8.7119139962504427E-5</v>
      </c>
    </row>
    <row r="43" spans="2:11" s="132" customFormat="1">
      <c r="B43" s="87" t="s">
        <v>2232</v>
      </c>
      <c r="C43" s="84">
        <v>5230</v>
      </c>
      <c r="D43" s="97" t="s">
        <v>176</v>
      </c>
      <c r="E43" s="107">
        <v>40372</v>
      </c>
      <c r="F43" s="94">
        <v>4230763.0799999991</v>
      </c>
      <c r="G43" s="96">
        <v>110.961</v>
      </c>
      <c r="H43" s="94">
        <v>17026.940690000003</v>
      </c>
      <c r="I43" s="95">
        <v>4.573170731707317E-2</v>
      </c>
      <c r="J43" s="95">
        <f t="shared" si="2"/>
        <v>9.4050253621925789E-3</v>
      </c>
      <c r="K43" s="95">
        <f>H43/'סכום נכסי הקרן'!$C$42</f>
        <v>3.1330686777582663E-4</v>
      </c>
    </row>
    <row r="44" spans="2:11" s="132" customFormat="1">
      <c r="B44" s="87" t="s">
        <v>2233</v>
      </c>
      <c r="C44" s="84">
        <v>5049</v>
      </c>
      <c r="D44" s="97" t="s">
        <v>176</v>
      </c>
      <c r="E44" s="107">
        <v>38721</v>
      </c>
      <c r="F44" s="94">
        <v>1313941.8199999998</v>
      </c>
      <c r="G44" s="96">
        <v>0.42520000000000002</v>
      </c>
      <c r="H44" s="94">
        <v>20.263609999999996</v>
      </c>
      <c r="I44" s="95">
        <v>2.2484587837064411E-2</v>
      </c>
      <c r="J44" s="95">
        <f t="shared" si="2"/>
        <v>1.1192836660992627E-5</v>
      </c>
      <c r="K44" s="95">
        <f>H44/'סכום נכסי הקרן'!$C$42</f>
        <v>3.7286370432120861E-7</v>
      </c>
    </row>
    <row r="45" spans="2:11" s="132" customFormat="1">
      <c r="B45" s="87" t="s">
        <v>2234</v>
      </c>
      <c r="C45" s="84">
        <v>5047</v>
      </c>
      <c r="D45" s="97" t="s">
        <v>176</v>
      </c>
      <c r="E45" s="107">
        <v>38176</v>
      </c>
      <c r="F45" s="94">
        <v>6341868.7599999988</v>
      </c>
      <c r="G45" s="96">
        <v>13.2319</v>
      </c>
      <c r="H45" s="94">
        <v>3043.5960699999991</v>
      </c>
      <c r="I45" s="95">
        <v>4.8000000000000001E-2</v>
      </c>
      <c r="J45" s="95">
        <f t="shared" si="2"/>
        <v>1.681165087245021E-3</v>
      </c>
      <c r="K45" s="95">
        <f>H45/'סכום נכסי הקרן'!$C$42</f>
        <v>5.6004162393456668E-5</v>
      </c>
    </row>
    <row r="46" spans="2:11" s="132" customFormat="1">
      <c r="B46" s="87" t="s">
        <v>2235</v>
      </c>
      <c r="C46" s="84">
        <v>5256</v>
      </c>
      <c r="D46" s="97" t="s">
        <v>176</v>
      </c>
      <c r="E46" s="107">
        <v>41638</v>
      </c>
      <c r="F46" s="94">
        <v>6445227.9999999991</v>
      </c>
      <c r="G46" s="96">
        <v>117.01739999999999</v>
      </c>
      <c r="H46" s="94">
        <v>27354.972659999996</v>
      </c>
      <c r="I46" s="95">
        <v>2.7615053517973717E-2</v>
      </c>
      <c r="J46" s="95">
        <f t="shared" si="2"/>
        <v>1.510983190306658E-2</v>
      </c>
      <c r="K46" s="95">
        <f>H46/'סכום נכסי הקרן'!$C$42</f>
        <v>5.0334942478724113E-4</v>
      </c>
    </row>
    <row r="47" spans="2:11" s="132" customFormat="1">
      <c r="B47" s="87" t="s">
        <v>2236</v>
      </c>
      <c r="C47" s="84">
        <v>5310</v>
      </c>
      <c r="D47" s="97" t="s">
        <v>176</v>
      </c>
      <c r="E47" s="107">
        <v>43116</v>
      </c>
      <c r="F47" s="94">
        <v>2310449.8499999996</v>
      </c>
      <c r="G47" s="96">
        <v>98.91</v>
      </c>
      <c r="H47" s="94">
        <v>8288.659569999998</v>
      </c>
      <c r="I47" s="95">
        <v>3.4494335223902058E-2</v>
      </c>
      <c r="J47" s="95">
        <f t="shared" si="2"/>
        <v>4.5783358792230696E-3</v>
      </c>
      <c r="K47" s="95">
        <f>H47/'סכום נכסי הקרן'!$C$42</f>
        <v>1.5251676829191029E-4</v>
      </c>
    </row>
    <row r="48" spans="2:11" s="132" customFormat="1">
      <c r="B48" s="87" t="s">
        <v>2237</v>
      </c>
      <c r="C48" s="84">
        <v>5300</v>
      </c>
      <c r="D48" s="97" t="s">
        <v>176</v>
      </c>
      <c r="E48" s="107">
        <v>42936</v>
      </c>
      <c r="F48" s="94">
        <v>743607.48999999987</v>
      </c>
      <c r="G48" s="96">
        <v>96.854699999999994</v>
      </c>
      <c r="H48" s="94">
        <v>2612.2335899999994</v>
      </c>
      <c r="I48" s="95">
        <v>1.1666666818181818E-3</v>
      </c>
      <c r="J48" s="95">
        <f t="shared" si="2"/>
        <v>1.4428970895723112E-3</v>
      </c>
      <c r="K48" s="95">
        <f>H48/'סכום נכסי הקרן'!$C$42</f>
        <v>4.8066810056040817E-5</v>
      </c>
    </row>
    <row r="49" spans="2:11" s="132" customFormat="1">
      <c r="B49" s="87" t="s">
        <v>2238</v>
      </c>
      <c r="C49" s="84">
        <v>5094</v>
      </c>
      <c r="D49" s="97" t="s">
        <v>176</v>
      </c>
      <c r="E49" s="107">
        <v>39717</v>
      </c>
      <c r="F49" s="94">
        <v>4491635.9999999991</v>
      </c>
      <c r="G49" s="96">
        <v>18.8185</v>
      </c>
      <c r="H49" s="94">
        <v>3065.7526499999994</v>
      </c>
      <c r="I49" s="95">
        <v>3.0500079300206182E-2</v>
      </c>
      <c r="J49" s="95">
        <f t="shared" si="2"/>
        <v>1.6934035275281798E-3</v>
      </c>
      <c r="K49" s="95">
        <f>H49/'סכום נכסי הקרן'!$C$42</f>
        <v>5.6411857986388499E-5</v>
      </c>
    </row>
    <row r="50" spans="2:11" s="132" customFormat="1">
      <c r="B50" s="87" t="s">
        <v>2239</v>
      </c>
      <c r="C50" s="84">
        <v>5221</v>
      </c>
      <c r="D50" s="97" t="s">
        <v>176</v>
      </c>
      <c r="E50" s="107">
        <v>41753</v>
      </c>
      <c r="F50" s="94">
        <v>1874999.9999999998</v>
      </c>
      <c r="G50" s="96">
        <v>182.5241</v>
      </c>
      <c r="H50" s="94">
        <v>12412.779599999998</v>
      </c>
      <c r="I50" s="95">
        <v>2.6417380522993687E-2</v>
      </c>
      <c r="J50" s="95">
        <f t="shared" si="2"/>
        <v>6.8563407295985958E-3</v>
      </c>
      <c r="K50" s="95">
        <f>H50/'סכום נכסי הקרן'!$C$42</f>
        <v>2.284032797008396E-4</v>
      </c>
    </row>
    <row r="51" spans="2:11" s="132" customFormat="1">
      <c r="B51" s="87" t="s">
        <v>2240</v>
      </c>
      <c r="C51" s="84">
        <v>5261</v>
      </c>
      <c r="D51" s="97" t="s">
        <v>176</v>
      </c>
      <c r="E51" s="107">
        <v>42037</v>
      </c>
      <c r="F51" s="94">
        <v>2786172.9999999995</v>
      </c>
      <c r="G51" s="96">
        <v>74.589799999999997</v>
      </c>
      <c r="H51" s="94">
        <v>7537.6345599999986</v>
      </c>
      <c r="I51" s="95">
        <v>0.14000000000000001</v>
      </c>
      <c r="J51" s="95">
        <f t="shared" si="2"/>
        <v>4.1634986283457407E-3</v>
      </c>
      <c r="K51" s="95">
        <f>H51/'סכום נכסי הקרן'!$C$42</f>
        <v>1.3869741590275195E-4</v>
      </c>
    </row>
    <row r="52" spans="2:11" s="132" customFormat="1">
      <c r="B52" s="83"/>
      <c r="C52" s="84"/>
      <c r="D52" s="84"/>
      <c r="E52" s="84"/>
      <c r="F52" s="94"/>
      <c r="G52" s="96"/>
      <c r="H52" s="84"/>
      <c r="I52" s="84"/>
      <c r="J52" s="95"/>
      <c r="K52" s="84"/>
    </row>
    <row r="53" spans="2:11" s="132" customFormat="1">
      <c r="B53" s="81" t="s">
        <v>2241</v>
      </c>
      <c r="C53" s="82"/>
      <c r="D53" s="82"/>
      <c r="E53" s="82"/>
      <c r="F53" s="91"/>
      <c r="G53" s="93"/>
      <c r="H53" s="91">
        <v>1458169.6754100001</v>
      </c>
      <c r="I53" s="82"/>
      <c r="J53" s="92">
        <f t="shared" ref="J53:J64" si="3">H53/$H$11</f>
        <v>0.80543669172851096</v>
      </c>
      <c r="K53" s="92">
        <f>H53/'סכום נכסי הקרן'!$C$42</f>
        <v>2.683127767965467E-2</v>
      </c>
    </row>
    <row r="54" spans="2:11" s="132" customFormat="1">
      <c r="B54" s="102" t="s">
        <v>244</v>
      </c>
      <c r="C54" s="82"/>
      <c r="D54" s="82"/>
      <c r="E54" s="82"/>
      <c r="F54" s="91"/>
      <c r="G54" s="93"/>
      <c r="H54" s="91">
        <v>66106.359069999977</v>
      </c>
      <c r="I54" s="82"/>
      <c r="J54" s="92">
        <f t="shared" si="3"/>
        <v>3.6514603238190939E-2</v>
      </c>
      <c r="K54" s="92">
        <f>H54/'סכום נכסי הקרן'!$C$42</f>
        <v>1.2164003315316533E-3</v>
      </c>
    </row>
    <row r="55" spans="2:11" s="132" customFormat="1">
      <c r="B55" s="87" t="s">
        <v>2242</v>
      </c>
      <c r="C55" s="84">
        <v>5295</v>
      </c>
      <c r="D55" s="97" t="s">
        <v>176</v>
      </c>
      <c r="E55" s="107">
        <v>43003</v>
      </c>
      <c r="F55" s="94">
        <v>1771776.9999999998</v>
      </c>
      <c r="G55" s="96">
        <v>95.385800000000003</v>
      </c>
      <c r="H55" s="94">
        <v>6129.7158200000003</v>
      </c>
      <c r="I55" s="95">
        <v>9.4337795080519909E-3</v>
      </c>
      <c r="J55" s="95">
        <f t="shared" si="3"/>
        <v>3.385818615318914E-3</v>
      </c>
      <c r="K55" s="95">
        <f>H55/'סכום נכסי הקרן'!$C$42</f>
        <v>1.1279078836799146E-4</v>
      </c>
    </row>
    <row r="56" spans="2:11" s="132" customFormat="1">
      <c r="B56" s="87" t="s">
        <v>2243</v>
      </c>
      <c r="C56" s="84">
        <v>5058</v>
      </c>
      <c r="D56" s="97" t="s">
        <v>176</v>
      </c>
      <c r="E56" s="107">
        <v>39226</v>
      </c>
      <c r="F56" s="94">
        <v>3221200.9999999995</v>
      </c>
      <c r="G56" s="96">
        <v>41.784500000000001</v>
      </c>
      <c r="H56" s="94">
        <v>4881.8068299999995</v>
      </c>
      <c r="I56" s="95">
        <v>1.5209125475285171E-2</v>
      </c>
      <c r="J56" s="95">
        <f t="shared" si="3"/>
        <v>2.696521817124797E-3</v>
      </c>
      <c r="K56" s="95">
        <f>H56/'סכום נכסי הקרן'!$C$42</f>
        <v>8.9828445100077287E-5</v>
      </c>
    </row>
    <row r="57" spans="2:11" s="132" customFormat="1">
      <c r="B57" s="87" t="s">
        <v>2244</v>
      </c>
      <c r="C57" s="84">
        <v>5086</v>
      </c>
      <c r="D57" s="97" t="s">
        <v>176</v>
      </c>
      <c r="E57" s="107">
        <v>39532</v>
      </c>
      <c r="F57" s="94">
        <v>979960.99999999988</v>
      </c>
      <c r="G57" s="96">
        <v>45.29</v>
      </c>
      <c r="H57" s="94">
        <v>1609.7508799999996</v>
      </c>
      <c r="I57" s="95">
        <v>1.3333333333333334E-2</v>
      </c>
      <c r="J57" s="95">
        <f t="shared" si="3"/>
        <v>8.8916430313893432E-4</v>
      </c>
      <c r="K57" s="95">
        <f>H57/'סכום נכסי הקרן'!$C$42</f>
        <v>2.9620471187075025E-5</v>
      </c>
    </row>
    <row r="58" spans="2:11" s="132" customFormat="1">
      <c r="B58" s="87" t="s">
        <v>2245</v>
      </c>
      <c r="C58" s="84">
        <v>5122</v>
      </c>
      <c r="D58" s="97" t="s">
        <v>176</v>
      </c>
      <c r="E58" s="107">
        <v>40653</v>
      </c>
      <c r="F58" s="94">
        <v>1487499.9999999998</v>
      </c>
      <c r="G58" s="96">
        <v>135.23769999999999</v>
      </c>
      <c r="H58" s="94">
        <v>7296.2936799999989</v>
      </c>
      <c r="I58" s="95">
        <v>2.2969868936630184E-2</v>
      </c>
      <c r="J58" s="95">
        <f t="shared" si="3"/>
        <v>4.0301912339841131E-3</v>
      </c>
      <c r="K58" s="95">
        <f>H58/'סכום נכסי הקרן'!$C$42</f>
        <v>1.3425658554128427E-4</v>
      </c>
    </row>
    <row r="59" spans="2:11" s="132" customFormat="1">
      <c r="B59" s="87" t="s">
        <v>2246</v>
      </c>
      <c r="C59" s="84">
        <v>5077</v>
      </c>
      <c r="D59" s="97" t="s">
        <v>176</v>
      </c>
      <c r="E59" s="107">
        <v>39041</v>
      </c>
      <c r="F59" s="94">
        <v>1938819.9999999998</v>
      </c>
      <c r="G59" s="96">
        <v>113.0808</v>
      </c>
      <c r="H59" s="94">
        <v>7951.9551099999981</v>
      </c>
      <c r="I59" s="95">
        <v>1.8097909691430641E-2</v>
      </c>
      <c r="J59" s="95">
        <f t="shared" si="3"/>
        <v>4.3923533211395038E-3</v>
      </c>
      <c r="K59" s="95">
        <f>H59/'סכום נכסי הקרן'!$C$42</f>
        <v>1.4632118555926431E-4</v>
      </c>
    </row>
    <row r="60" spans="2:11" s="132" customFormat="1">
      <c r="B60" s="87" t="s">
        <v>2247</v>
      </c>
      <c r="C60" s="84">
        <v>4024</v>
      </c>
      <c r="D60" s="97" t="s">
        <v>178</v>
      </c>
      <c r="E60" s="107">
        <v>39223</v>
      </c>
      <c r="F60" s="94">
        <v>400683.15</v>
      </c>
      <c r="G60" s="96">
        <v>30.484200000000001</v>
      </c>
      <c r="H60" s="94">
        <v>514.91466999999989</v>
      </c>
      <c r="I60" s="95">
        <v>7.5668790088457951E-3</v>
      </c>
      <c r="J60" s="95">
        <f t="shared" si="3"/>
        <v>2.8441900508640466E-4</v>
      </c>
      <c r="K60" s="95">
        <f>H60/'סכום נכסי הקרן'!$C$42</f>
        <v>9.4747673916707191E-6</v>
      </c>
    </row>
    <row r="61" spans="2:11" s="132" customFormat="1">
      <c r="B61" s="87" t="s">
        <v>2248</v>
      </c>
      <c r="C61" s="84">
        <v>5327</v>
      </c>
      <c r="D61" s="97" t="s">
        <v>176</v>
      </c>
      <c r="E61" s="107">
        <v>43348</v>
      </c>
      <c r="F61" s="94">
        <v>402707.06999999995</v>
      </c>
      <c r="G61" s="96">
        <v>100</v>
      </c>
      <c r="H61" s="94">
        <v>1460.6185399999997</v>
      </c>
      <c r="I61" s="95">
        <v>1.8862157307550576E-2</v>
      </c>
      <c r="J61" s="95">
        <f t="shared" si="3"/>
        <v>8.0678935008310587E-4</v>
      </c>
      <c r="K61" s="95">
        <f>H61/'סכום נכסי הקרן'!$C$42</f>
        <v>2.6876338393042277E-5</v>
      </c>
    </row>
    <row r="62" spans="2:11" s="132" customFormat="1">
      <c r="B62" s="87" t="s">
        <v>2249</v>
      </c>
      <c r="C62" s="84">
        <v>5288</v>
      </c>
      <c r="D62" s="97" t="s">
        <v>176</v>
      </c>
      <c r="E62" s="107">
        <v>42768</v>
      </c>
      <c r="F62" s="94">
        <v>4384207.6500000004</v>
      </c>
      <c r="G62" s="96">
        <v>101.17010000000001</v>
      </c>
      <c r="H62" s="94">
        <v>16087.584829999998</v>
      </c>
      <c r="I62" s="95">
        <v>2.5554605547066411E-2</v>
      </c>
      <c r="J62" s="95">
        <f t="shared" si="3"/>
        <v>8.8861614130973134E-3</v>
      </c>
      <c r="K62" s="95">
        <f>H62/'סכום נכסי הקרן'!$C$42</f>
        <v>2.9602210431880013E-4</v>
      </c>
    </row>
    <row r="63" spans="2:11" s="132" customFormat="1">
      <c r="B63" s="87" t="s">
        <v>2250</v>
      </c>
      <c r="C63" s="84">
        <v>5333</v>
      </c>
      <c r="D63" s="97" t="s">
        <v>176</v>
      </c>
      <c r="E63" s="107">
        <v>43340</v>
      </c>
      <c r="F63" s="94">
        <v>603211.73999999987</v>
      </c>
      <c r="G63" s="96">
        <v>100</v>
      </c>
      <c r="H63" s="94">
        <v>2187.8489799999993</v>
      </c>
      <c r="I63" s="95">
        <v>7.9370001197733533E-2</v>
      </c>
      <c r="J63" s="95">
        <f t="shared" si="3"/>
        <v>1.2084833981733424E-3</v>
      </c>
      <c r="K63" s="95">
        <f>H63/'סכום נכסי הקרן'!$C$42</f>
        <v>4.0257855099766417E-5</v>
      </c>
    </row>
    <row r="64" spans="2:11" s="132" customFormat="1">
      <c r="B64" s="87" t="s">
        <v>2251</v>
      </c>
      <c r="C64" s="84">
        <v>5275</v>
      </c>
      <c r="D64" s="97" t="s">
        <v>176</v>
      </c>
      <c r="E64" s="107">
        <v>42507</v>
      </c>
      <c r="F64" s="94">
        <v>5097400.0499999989</v>
      </c>
      <c r="G64" s="96">
        <v>97.282600000000002</v>
      </c>
      <c r="H64" s="94">
        <v>17985.869729999999</v>
      </c>
      <c r="I64" s="95">
        <v>6.1600000000000002E-2</v>
      </c>
      <c r="J64" s="95">
        <f t="shared" si="3"/>
        <v>9.9347007810445219E-3</v>
      </c>
      <c r="K64" s="95">
        <f>H64/'סכום נכסי הקרן'!$C$42</f>
        <v>3.3095179057268166E-4</v>
      </c>
    </row>
    <row r="65" spans="2:11" s="132" customFormat="1">
      <c r="B65" s="83"/>
      <c r="C65" s="84"/>
      <c r="D65" s="84"/>
      <c r="E65" s="84"/>
      <c r="F65" s="94"/>
      <c r="G65" s="96"/>
      <c r="H65" s="84"/>
      <c r="I65" s="84"/>
      <c r="J65" s="95"/>
      <c r="K65" s="84"/>
    </row>
    <row r="66" spans="2:11" s="132" customFormat="1">
      <c r="B66" s="102" t="s">
        <v>2252</v>
      </c>
      <c r="C66" s="84"/>
      <c r="D66" s="84"/>
      <c r="E66" s="84"/>
      <c r="F66" s="94"/>
      <c r="G66" s="96"/>
      <c r="H66" s="126">
        <v>249456.10009999998</v>
      </c>
      <c r="I66" s="125"/>
      <c r="J66" s="127">
        <f t="shared" ref="J66:J71" si="4">H66/$H$11</f>
        <v>0.13778992896663164</v>
      </c>
      <c r="K66" s="127">
        <f>H66/'סכום נכסי הקרן'!$C$42</f>
        <v>4.5901557298432131E-3</v>
      </c>
    </row>
    <row r="67" spans="2:11" s="132" customFormat="1">
      <c r="B67" s="87" t="s">
        <v>2253</v>
      </c>
      <c r="C67" s="84" t="s">
        <v>2254</v>
      </c>
      <c r="D67" s="97" t="s">
        <v>179</v>
      </c>
      <c r="E67" s="107">
        <v>42268</v>
      </c>
      <c r="F67" s="94">
        <v>73487.070000000007</v>
      </c>
      <c r="G67" s="96">
        <v>12806.5</v>
      </c>
      <c r="H67" s="94">
        <v>44594.598560000006</v>
      </c>
      <c r="I67" s="95">
        <v>1.7379725308966195E-2</v>
      </c>
      <c r="J67" s="95">
        <f t="shared" si="4"/>
        <v>2.4632336372670871E-2</v>
      </c>
      <c r="K67" s="95">
        <f>H67/'סכום נכסי הקרן'!$C$42</f>
        <v>8.2056983981624405E-4</v>
      </c>
    </row>
    <row r="68" spans="2:11" s="132" customFormat="1">
      <c r="B68" s="87" t="s">
        <v>2255</v>
      </c>
      <c r="C68" s="84">
        <v>6213</v>
      </c>
      <c r="D68" s="97" t="s">
        <v>176</v>
      </c>
      <c r="E68" s="107">
        <v>43272</v>
      </c>
      <c r="F68" s="94">
        <v>55118531.229999989</v>
      </c>
      <c r="G68" s="96">
        <v>101.761</v>
      </c>
      <c r="H68" s="94">
        <v>203435.41437000001</v>
      </c>
      <c r="I68" s="95">
        <v>6.2321298400882276E-3</v>
      </c>
      <c r="J68" s="95">
        <f t="shared" si="4"/>
        <v>0.11236987704090055</v>
      </c>
      <c r="K68" s="95">
        <f>H68/'סכום נכסי הקרן'!$C$42</f>
        <v>3.7433449514730228E-3</v>
      </c>
    </row>
    <row r="69" spans="2:11" s="132" customFormat="1">
      <c r="B69" s="87" t="s">
        <v>2256</v>
      </c>
      <c r="C69" s="84" t="s">
        <v>2257</v>
      </c>
      <c r="D69" s="97" t="s">
        <v>176</v>
      </c>
      <c r="E69" s="107">
        <v>38757</v>
      </c>
      <c r="F69" s="94">
        <v>20660.139999999996</v>
      </c>
      <c r="G69" s="96">
        <v>1E-4</v>
      </c>
      <c r="H69" s="94">
        <v>7.0000000000000007E-5</v>
      </c>
      <c r="I69" s="95">
        <v>7.8114728471168398E-12</v>
      </c>
      <c r="J69" s="95">
        <f t="shared" si="4"/>
        <v>3.8665300322572536E-11</v>
      </c>
      <c r="K69" s="95">
        <f>H69/'סכום נכסי הקרן'!$C$42</f>
        <v>1.2880458764496855E-12</v>
      </c>
    </row>
    <row r="70" spans="2:11" s="132" customFormat="1">
      <c r="B70" s="87" t="s">
        <v>2258</v>
      </c>
      <c r="C70" s="84" t="s">
        <v>2259</v>
      </c>
      <c r="D70" s="97" t="s">
        <v>176</v>
      </c>
      <c r="E70" s="107">
        <v>39496</v>
      </c>
      <c r="F70" s="94">
        <v>14.979999999999997</v>
      </c>
      <c r="G70" s="96">
        <v>77581</v>
      </c>
      <c r="H70" s="94">
        <v>42.140480000000004</v>
      </c>
      <c r="I70" s="95">
        <v>9.817920879735334E-4</v>
      </c>
      <c r="J70" s="95">
        <f t="shared" si="4"/>
        <v>2.3276775927676595E-5</v>
      </c>
      <c r="K70" s="95">
        <f>H70/'סכום נכסי הקרן'!$C$42</f>
        <v>7.7541244993729201E-7</v>
      </c>
    </row>
    <row r="71" spans="2:11" s="132" customFormat="1">
      <c r="B71" s="87" t="s">
        <v>2260</v>
      </c>
      <c r="C71" s="84" t="s">
        <v>2261</v>
      </c>
      <c r="D71" s="97" t="s">
        <v>176</v>
      </c>
      <c r="E71" s="107">
        <v>38958</v>
      </c>
      <c r="F71" s="94">
        <v>2936.05</v>
      </c>
      <c r="G71" s="96">
        <v>12995.9529</v>
      </c>
      <c r="H71" s="94">
        <v>1383.9466200000002</v>
      </c>
      <c r="I71" s="95">
        <v>1.6928476385699388E-3</v>
      </c>
      <c r="J71" s="95">
        <f t="shared" si="4"/>
        <v>7.6443873846727397E-4</v>
      </c>
      <c r="K71" s="95">
        <f>H71/'סכום נכסי הקרן'!$C$42</f>
        <v>2.5465524815964E-5</v>
      </c>
    </row>
    <row r="72" spans="2:11" s="132" customFormat="1">
      <c r="B72" s="83"/>
      <c r="C72" s="84"/>
      <c r="D72" s="84"/>
      <c r="E72" s="84"/>
      <c r="F72" s="94"/>
      <c r="G72" s="96"/>
      <c r="H72" s="84"/>
      <c r="I72" s="84"/>
      <c r="J72" s="95"/>
      <c r="K72" s="84"/>
    </row>
    <row r="73" spans="2:11" s="132" customFormat="1">
      <c r="B73" s="102" t="s">
        <v>247</v>
      </c>
      <c r="C73" s="82"/>
      <c r="D73" s="82"/>
      <c r="E73" s="82"/>
      <c r="F73" s="91"/>
      <c r="G73" s="93"/>
      <c r="H73" s="91">
        <v>115964.1108500001</v>
      </c>
      <c r="I73" s="82"/>
      <c r="J73" s="92">
        <f t="shared" ref="J73:J78" si="5">H73/$H$11</f>
        <v>6.4054102466504947E-2</v>
      </c>
      <c r="K73" s="92">
        <f>H73/'סכום נכסי הקרן'!$C$42</f>
        <v>2.1338156399499549E-3</v>
      </c>
    </row>
    <row r="74" spans="2:11" s="132" customFormat="1">
      <c r="B74" s="87" t="s">
        <v>2262</v>
      </c>
      <c r="C74" s="84">
        <v>5264</v>
      </c>
      <c r="D74" s="97" t="s">
        <v>176</v>
      </c>
      <c r="E74" s="107">
        <v>42234</v>
      </c>
      <c r="F74" s="94">
        <v>12016074.829999998</v>
      </c>
      <c r="G74" s="96">
        <v>89.803600000000003</v>
      </c>
      <c r="H74" s="94">
        <v>39138.477429999992</v>
      </c>
      <c r="I74" s="95">
        <v>1.0462025316455696E-3</v>
      </c>
      <c r="J74" s="95">
        <f t="shared" si="5"/>
        <v>2.1618585485702523E-2</v>
      </c>
      <c r="K74" s="95">
        <f>H74/'סכום נכסי הקרן'!$C$42</f>
        <v>7.2017363520329389E-4</v>
      </c>
    </row>
    <row r="75" spans="2:11" s="132" customFormat="1">
      <c r="B75" s="87" t="s">
        <v>2263</v>
      </c>
      <c r="C75" s="84">
        <v>5274</v>
      </c>
      <c r="D75" s="97" t="s">
        <v>176</v>
      </c>
      <c r="E75" s="107">
        <v>42472</v>
      </c>
      <c r="F75" s="94">
        <v>12338866.419999998</v>
      </c>
      <c r="G75" s="96">
        <v>113.13760000000001</v>
      </c>
      <c r="H75" s="94">
        <v>50632.54761999999</v>
      </c>
      <c r="I75" s="95">
        <v>1.8934666666666666E-3</v>
      </c>
      <c r="J75" s="95">
        <f t="shared" si="5"/>
        <v>2.7967466568917927E-2</v>
      </c>
      <c r="K75" s="95">
        <f>H75/'סכום נכסי הקרן'!$C$42</f>
        <v>9.316720596583331E-4</v>
      </c>
    </row>
    <row r="76" spans="2:11" s="132" customFormat="1">
      <c r="B76" s="87" t="s">
        <v>2264</v>
      </c>
      <c r="C76" s="84">
        <v>5079</v>
      </c>
      <c r="D76" s="97" t="s">
        <v>178</v>
      </c>
      <c r="E76" s="107">
        <v>39065</v>
      </c>
      <c r="F76" s="94">
        <v>9099999.9999999981</v>
      </c>
      <c r="G76" s="96">
        <v>49.824199999999998</v>
      </c>
      <c r="H76" s="94">
        <v>19113.5396700001</v>
      </c>
      <c r="I76" s="95">
        <v>4.9968519832505519E-2</v>
      </c>
      <c r="J76" s="95">
        <f t="shared" si="5"/>
        <v>1.055758216525654E-2</v>
      </c>
      <c r="K76" s="95">
        <f>H76/'סכום נכסי הקרן'!$C$42</f>
        <v>3.5170165651858727E-4</v>
      </c>
    </row>
    <row r="77" spans="2:11" s="132" customFormat="1">
      <c r="B77" s="87" t="s">
        <v>2265</v>
      </c>
      <c r="C77" s="84">
        <v>5048</v>
      </c>
      <c r="D77" s="97" t="s">
        <v>178</v>
      </c>
      <c r="E77" s="107">
        <v>38200</v>
      </c>
      <c r="F77" s="94">
        <v>4692573.9999999991</v>
      </c>
      <c r="G77" s="96">
        <v>0.49349999999999999</v>
      </c>
      <c r="H77" s="94">
        <v>97.624229999999983</v>
      </c>
      <c r="I77" s="95">
        <v>2.5773195876288658E-2</v>
      </c>
      <c r="J77" s="95">
        <f t="shared" si="5"/>
        <v>5.3923859595855635E-5</v>
      </c>
      <c r="K77" s="95">
        <f>H77/'סכום נכסי הקרן'!$C$42</f>
        <v>1.7963498127582236E-6</v>
      </c>
    </row>
    <row r="78" spans="2:11" s="132" customFormat="1">
      <c r="B78" s="87" t="s">
        <v>2266</v>
      </c>
      <c r="C78" s="84">
        <v>5299</v>
      </c>
      <c r="D78" s="97" t="s">
        <v>176</v>
      </c>
      <c r="E78" s="107">
        <v>43002</v>
      </c>
      <c r="F78" s="94">
        <v>2076203.5699999996</v>
      </c>
      <c r="G78" s="96">
        <v>92.7166</v>
      </c>
      <c r="H78" s="94">
        <v>6981.9218999999985</v>
      </c>
      <c r="I78" s="95">
        <v>2.2723119999999999E-2</v>
      </c>
      <c r="J78" s="95">
        <f t="shared" si="5"/>
        <v>3.8565443870320882E-3</v>
      </c>
      <c r="K78" s="95">
        <f>H78/'סכום נכסי הקרן'!$C$42</f>
        <v>1.2847193875698215E-4</v>
      </c>
    </row>
    <row r="79" spans="2:11" s="132" customFormat="1">
      <c r="B79" s="83"/>
      <c r="C79" s="84"/>
      <c r="D79" s="84"/>
      <c r="E79" s="84"/>
      <c r="F79" s="94"/>
      <c r="G79" s="96"/>
      <c r="H79" s="84"/>
      <c r="I79" s="84"/>
      <c r="J79" s="95"/>
      <c r="K79" s="84"/>
    </row>
    <row r="80" spans="2:11" s="132" customFormat="1">
      <c r="B80" s="102" t="s">
        <v>248</v>
      </c>
      <c r="C80" s="82"/>
      <c r="D80" s="82"/>
      <c r="E80" s="82"/>
      <c r="F80" s="91"/>
      <c r="G80" s="93"/>
      <c r="H80" s="91">
        <v>1026643.1053899995</v>
      </c>
      <c r="I80" s="82"/>
      <c r="J80" s="92">
        <f t="shared" ref="J80:J143" si="6">H80/$H$11</f>
        <v>0.56707805705718306</v>
      </c>
      <c r="K80" s="92">
        <f>H80/'סכום נכסי הקרן'!$C$42</f>
        <v>1.8890905978329837E-2</v>
      </c>
    </row>
    <row r="81" spans="2:11" s="132" customFormat="1">
      <c r="B81" s="87" t="s">
        <v>2267</v>
      </c>
      <c r="C81" s="84">
        <v>5335</v>
      </c>
      <c r="D81" s="97" t="s">
        <v>176</v>
      </c>
      <c r="E81" s="107">
        <v>43355</v>
      </c>
      <c r="F81" s="94">
        <v>5669939.2999999989</v>
      </c>
      <c r="G81" s="96">
        <v>100</v>
      </c>
      <c r="H81" s="94">
        <v>20564.869839999996</v>
      </c>
      <c r="I81" s="95">
        <v>1.920711146574923E-2</v>
      </c>
      <c r="J81" s="95">
        <f t="shared" si="6"/>
        <v>1.1359240977974486E-2</v>
      </c>
      <c r="K81" s="95">
        <f>H81/'סכום נכסי הקרן'!$C$42</f>
        <v>3.7840708281623568E-4</v>
      </c>
    </row>
    <row r="82" spans="2:11" s="132" customFormat="1">
      <c r="B82" s="87" t="s">
        <v>2268</v>
      </c>
      <c r="C82" s="84">
        <v>5304</v>
      </c>
      <c r="D82" s="97" t="s">
        <v>178</v>
      </c>
      <c r="E82" s="107">
        <v>43080</v>
      </c>
      <c r="F82" s="94">
        <v>3399540.2999999993</v>
      </c>
      <c r="G82" s="96">
        <v>101.3357</v>
      </c>
      <c r="H82" s="94">
        <v>14522.522619999998</v>
      </c>
      <c r="I82" s="95">
        <v>4.5327203999999998E-3</v>
      </c>
      <c r="J82" s="95">
        <f t="shared" si="6"/>
        <v>8.0216814077664692E-3</v>
      </c>
      <c r="K82" s="95">
        <f>H82/'סכום נכסי הקרן'!$C$42</f>
        <v>2.6722393394768972E-4</v>
      </c>
    </row>
    <row r="83" spans="2:11" s="132" customFormat="1">
      <c r="B83" s="87" t="s">
        <v>2269</v>
      </c>
      <c r="C83" s="84">
        <v>5238</v>
      </c>
      <c r="D83" s="97" t="s">
        <v>178</v>
      </c>
      <c r="E83" s="107">
        <v>43325</v>
      </c>
      <c r="F83" s="94">
        <v>2074336.9099999997</v>
      </c>
      <c r="G83" s="96">
        <v>100</v>
      </c>
      <c r="H83" s="94">
        <v>8744.5746799999997</v>
      </c>
      <c r="I83" s="95">
        <v>4.8212622198511154E-3</v>
      </c>
      <c r="J83" s="95">
        <f t="shared" si="6"/>
        <v>4.8301658027909084E-3</v>
      </c>
      <c r="K83" s="95">
        <f>H83/'סכום נכסי הקרן'!$C$42</f>
        <v>1.6090590511257609E-4</v>
      </c>
    </row>
    <row r="84" spans="2:11" s="132" customFormat="1">
      <c r="B84" s="87" t="s">
        <v>2270</v>
      </c>
      <c r="C84" s="84">
        <v>5273</v>
      </c>
      <c r="D84" s="97" t="s">
        <v>178</v>
      </c>
      <c r="E84" s="107">
        <v>42639</v>
      </c>
      <c r="F84" s="94">
        <v>5773500.5599999987</v>
      </c>
      <c r="G84" s="96">
        <v>105.24</v>
      </c>
      <c r="H84" s="94">
        <v>25614.120420000003</v>
      </c>
      <c r="I84" s="95">
        <v>1.6928476385699388E-3</v>
      </c>
      <c r="J84" s="95">
        <f t="shared" si="6"/>
        <v>1.4148252264826255E-2</v>
      </c>
      <c r="K84" s="95">
        <f>H84/'סכום נכסי הקרן'!$C$42</f>
        <v>4.7131660265523837E-4</v>
      </c>
    </row>
    <row r="85" spans="2:11" s="132" customFormat="1">
      <c r="B85" s="87" t="s">
        <v>2271</v>
      </c>
      <c r="C85" s="84">
        <v>4020</v>
      </c>
      <c r="D85" s="97" t="s">
        <v>178</v>
      </c>
      <c r="E85" s="107">
        <v>39105</v>
      </c>
      <c r="F85" s="94">
        <v>799098.31999999983</v>
      </c>
      <c r="G85" s="96">
        <v>14.4613</v>
      </c>
      <c r="H85" s="94">
        <v>487.1547799999999</v>
      </c>
      <c r="I85" s="95">
        <v>1.6928476385699388E-3</v>
      </c>
      <c r="J85" s="95">
        <f t="shared" si="6"/>
        <v>2.6908551246109642E-4</v>
      </c>
      <c r="K85" s="95">
        <f>H85/'סכום נכסי הקרן'!$C$42</f>
        <v>8.9639672224536225E-6</v>
      </c>
    </row>
    <row r="86" spans="2:11" s="132" customFormat="1">
      <c r="B86" s="87" t="s">
        <v>2272</v>
      </c>
      <c r="C86" s="84">
        <v>5281</v>
      </c>
      <c r="D86" s="97" t="s">
        <v>176</v>
      </c>
      <c r="E86" s="107">
        <v>42642</v>
      </c>
      <c r="F86" s="94">
        <v>15364863.459999997</v>
      </c>
      <c r="G86" s="96">
        <v>65.765000000000001</v>
      </c>
      <c r="H86" s="94">
        <v>36649.755789999988</v>
      </c>
      <c r="I86" s="95">
        <v>1.6928476385699388E-3</v>
      </c>
      <c r="J86" s="95">
        <f t="shared" si="6"/>
        <v>2.0243911633847016E-2</v>
      </c>
      <c r="K86" s="95">
        <f>H86/'סכום נכסי הקרן'!$C$42</f>
        <v>6.7437952597424952E-4</v>
      </c>
    </row>
    <row r="87" spans="2:11" s="132" customFormat="1">
      <c r="B87" s="87" t="s">
        <v>2273</v>
      </c>
      <c r="C87" s="84">
        <v>5044</v>
      </c>
      <c r="D87" s="97" t="s">
        <v>176</v>
      </c>
      <c r="E87" s="107">
        <v>38168</v>
      </c>
      <c r="F87" s="94">
        <v>2788169.39</v>
      </c>
      <c r="G87" s="96">
        <v>1E-4</v>
      </c>
      <c r="H87" s="94">
        <v>1.0119999999999997E-2</v>
      </c>
      <c r="I87" s="95">
        <v>1.6928476385699388E-3</v>
      </c>
      <c r="J87" s="95">
        <f t="shared" si="6"/>
        <v>5.5898977037776276E-9</v>
      </c>
      <c r="K87" s="95">
        <f>H87/'סכום נכסי הקרן'!$C$42</f>
        <v>1.8621463242386876E-10</v>
      </c>
    </row>
    <row r="88" spans="2:11" s="132" customFormat="1">
      <c r="B88" s="87" t="s">
        <v>2274</v>
      </c>
      <c r="C88" s="84">
        <v>5291</v>
      </c>
      <c r="D88" s="97" t="s">
        <v>176</v>
      </c>
      <c r="E88" s="107">
        <v>42908</v>
      </c>
      <c r="F88" s="94">
        <v>6832050.0399999991</v>
      </c>
      <c r="G88" s="96">
        <v>103.0008</v>
      </c>
      <c r="H88" s="94">
        <v>25523.439069999997</v>
      </c>
      <c r="I88" s="95">
        <v>1.6928476385699388E-3</v>
      </c>
      <c r="J88" s="95">
        <f t="shared" si="6"/>
        <v>1.4098163384377589E-2</v>
      </c>
      <c r="K88" s="95">
        <f>H88/'סכום נכסי הקרן'!$C$42</f>
        <v>4.6964800638468984E-4</v>
      </c>
    </row>
    <row r="89" spans="2:11" s="132" customFormat="1">
      <c r="B89" s="87" t="s">
        <v>2275</v>
      </c>
      <c r="C89" s="84">
        <v>5263</v>
      </c>
      <c r="D89" s="97" t="s">
        <v>176</v>
      </c>
      <c r="E89" s="107">
        <v>42082</v>
      </c>
      <c r="F89" s="94">
        <v>7692368.0599999987</v>
      </c>
      <c r="G89" s="96">
        <v>79.270799999999994</v>
      </c>
      <c r="H89" s="94">
        <v>22116.726769999997</v>
      </c>
      <c r="I89" s="95">
        <v>1.6928476385699388E-3</v>
      </c>
      <c r="J89" s="95">
        <f t="shared" si="6"/>
        <v>1.2216426895918992E-2</v>
      </c>
      <c r="K89" s="95">
        <f>H89/'סכום נכסי הקרן'!$C$42</f>
        <v>4.069622673808981E-4</v>
      </c>
    </row>
    <row r="90" spans="2:11" s="132" customFormat="1">
      <c r="B90" s="87" t="s">
        <v>2276</v>
      </c>
      <c r="C90" s="84">
        <v>4021</v>
      </c>
      <c r="D90" s="97" t="s">
        <v>178</v>
      </c>
      <c r="E90" s="107">
        <v>39126</v>
      </c>
      <c r="F90" s="94">
        <v>330048.70999999996</v>
      </c>
      <c r="G90" s="96">
        <v>82.158000000000001</v>
      </c>
      <c r="H90" s="94">
        <v>1143.1080799999997</v>
      </c>
      <c r="I90" s="95">
        <v>1.6928476385699388E-3</v>
      </c>
      <c r="J90" s="95">
        <f t="shared" si="6"/>
        <v>6.3140881734798939E-4</v>
      </c>
      <c r="K90" s="95">
        <f>H90/'סכום נכסי הקרן'!$C$42</f>
        <v>2.1033937839718811E-5</v>
      </c>
    </row>
    <row r="91" spans="2:11" s="132" customFormat="1">
      <c r="B91" s="87" t="s">
        <v>2277</v>
      </c>
      <c r="C91" s="84">
        <v>4025</v>
      </c>
      <c r="D91" s="97" t="s">
        <v>176</v>
      </c>
      <c r="E91" s="107">
        <v>39247</v>
      </c>
      <c r="F91" s="94">
        <v>703382.19999999984</v>
      </c>
      <c r="G91" s="96">
        <v>6.0094000000000003</v>
      </c>
      <c r="H91" s="94">
        <v>153.30983999999998</v>
      </c>
      <c r="I91" s="95">
        <v>1.6928476385699388E-3</v>
      </c>
      <c r="J91" s="95">
        <f t="shared" si="6"/>
        <v>8.4682442942936331E-5</v>
      </c>
      <c r="K91" s="95">
        <f>H91/'סכום נכסי הקרן'!$C$42</f>
        <v>2.8210015318737288E-6</v>
      </c>
    </row>
    <row r="92" spans="2:11" s="132" customFormat="1">
      <c r="B92" s="87" t="s">
        <v>2278</v>
      </c>
      <c r="C92" s="84">
        <v>5266</v>
      </c>
      <c r="D92" s="97" t="s">
        <v>176</v>
      </c>
      <c r="E92" s="107">
        <v>42228</v>
      </c>
      <c r="F92" s="94">
        <v>10946730.339999998</v>
      </c>
      <c r="G92" s="96">
        <v>168.10489999999999</v>
      </c>
      <c r="H92" s="94">
        <v>66744.018100000001</v>
      </c>
      <c r="I92" s="95">
        <v>1.6928476385699388E-3</v>
      </c>
      <c r="J92" s="95">
        <f t="shared" si="6"/>
        <v>3.6866821493881673E-2</v>
      </c>
      <c r="K92" s="95">
        <f>H92/'סכום נכסי הקרן'!$C$42</f>
        <v>1.2281336755912595E-3</v>
      </c>
    </row>
    <row r="93" spans="2:11" s="132" customFormat="1">
      <c r="B93" s="87" t="s">
        <v>2279</v>
      </c>
      <c r="C93" s="84">
        <v>5237</v>
      </c>
      <c r="D93" s="97" t="s">
        <v>176</v>
      </c>
      <c r="E93" s="107">
        <v>43273</v>
      </c>
      <c r="F93" s="94">
        <v>6878967.379999999</v>
      </c>
      <c r="G93" s="96">
        <v>99.680700000000002</v>
      </c>
      <c r="H93" s="94">
        <v>24870.349299999998</v>
      </c>
      <c r="I93" s="95">
        <v>1.6928476385699388E-3</v>
      </c>
      <c r="J93" s="95">
        <f t="shared" si="6"/>
        <v>1.373742178302545E-2</v>
      </c>
      <c r="K93" s="95">
        <f>H93/'סכום נכסי הקרן'!$C$42</f>
        <v>4.5763072659611882E-4</v>
      </c>
    </row>
    <row r="94" spans="2:11" s="132" customFormat="1">
      <c r="B94" s="87" t="s">
        <v>2280</v>
      </c>
      <c r="C94" s="84">
        <v>5222</v>
      </c>
      <c r="D94" s="97" t="s">
        <v>176</v>
      </c>
      <c r="E94" s="107">
        <v>40675</v>
      </c>
      <c r="F94" s="94">
        <v>3205484.0799999996</v>
      </c>
      <c r="G94" s="96">
        <v>48.278599999999997</v>
      </c>
      <c r="H94" s="94">
        <v>5613.0104199999987</v>
      </c>
      <c r="I94" s="95">
        <v>1.6928476385699388E-3</v>
      </c>
      <c r="J94" s="95">
        <f t="shared" si="6"/>
        <v>3.1004104800432708E-3</v>
      </c>
      <c r="K94" s="95">
        <f>H94/'סכום נכסי הקרן'!$C$42</f>
        <v>1.0328307037071593E-4</v>
      </c>
    </row>
    <row r="95" spans="2:11" s="132" customFormat="1">
      <c r="B95" s="87" t="s">
        <v>2281</v>
      </c>
      <c r="C95" s="84">
        <v>4027</v>
      </c>
      <c r="D95" s="97" t="s">
        <v>176</v>
      </c>
      <c r="E95" s="107">
        <v>39294</v>
      </c>
      <c r="F95" s="94">
        <v>202346.58000019993</v>
      </c>
      <c r="G95" s="96">
        <v>5.1200000000000002E-2</v>
      </c>
      <c r="H95" s="94">
        <v>0.37575999990000003</v>
      </c>
      <c r="I95" s="95">
        <v>1.6928476385699388E-3</v>
      </c>
      <c r="J95" s="95">
        <f t="shared" si="6"/>
        <v>2.0755533207633323E-7</v>
      </c>
      <c r="K95" s="95">
        <f>H95/'סכום נכסי הקרן'!$C$42</f>
        <v>6.9142302629418459E-9</v>
      </c>
    </row>
    <row r="96" spans="2:11" s="132" customFormat="1">
      <c r="B96" s="87" t="s">
        <v>2282</v>
      </c>
      <c r="C96" s="84">
        <v>5307</v>
      </c>
      <c r="D96" s="97" t="s">
        <v>176</v>
      </c>
      <c r="E96" s="107">
        <v>43068</v>
      </c>
      <c r="F96" s="94">
        <v>633001.99999999988</v>
      </c>
      <c r="G96" s="96">
        <v>100</v>
      </c>
      <c r="H96" s="94">
        <v>2295.8982499999997</v>
      </c>
      <c r="I96" s="95">
        <v>4.3061329745705309E-3</v>
      </c>
      <c r="J96" s="95">
        <f t="shared" si="6"/>
        <v>1.268165647804553E-3</v>
      </c>
      <c r="K96" s="95">
        <f>H96/'סכום נכסי הקרן'!$C$42</f>
        <v>4.2246032480864977E-5</v>
      </c>
    </row>
    <row r="97" spans="2:11" s="132" customFormat="1">
      <c r="B97" s="87" t="s">
        <v>2283</v>
      </c>
      <c r="C97" s="84">
        <v>5315</v>
      </c>
      <c r="D97" s="97" t="s">
        <v>184</v>
      </c>
      <c r="E97" s="107">
        <v>43129</v>
      </c>
      <c r="F97" s="94">
        <v>17874806.889999997</v>
      </c>
      <c r="G97" s="96">
        <v>100</v>
      </c>
      <c r="H97" s="94">
        <v>10104.628329999998</v>
      </c>
      <c r="I97" s="95">
        <v>1.4718264278033398E-2</v>
      </c>
      <c r="J97" s="95">
        <f t="shared" si="6"/>
        <v>5.5814069861060637E-3</v>
      </c>
      <c r="K97" s="95">
        <f>H97/'סכום נכסי הקרן'!$C$42</f>
        <v>1.8593178362161667E-4</v>
      </c>
    </row>
    <row r="98" spans="2:11" s="132" customFormat="1">
      <c r="B98" s="87" t="s">
        <v>2284</v>
      </c>
      <c r="C98" s="84">
        <v>5255</v>
      </c>
      <c r="D98" s="97" t="s">
        <v>176</v>
      </c>
      <c r="E98" s="107">
        <v>41407</v>
      </c>
      <c r="F98" s="94">
        <v>1052565.9999999998</v>
      </c>
      <c r="G98" s="96">
        <v>98.067499999999995</v>
      </c>
      <c r="H98" s="94">
        <v>3743.8806599999994</v>
      </c>
      <c r="I98" s="95">
        <v>2.8089887640449437E-2</v>
      </c>
      <c r="J98" s="95">
        <f t="shared" si="6"/>
        <v>2.0679752870110149E-3</v>
      </c>
      <c r="K98" s="95">
        <f>H98/'סכום נכסי הקרן'!$C$42</f>
        <v>6.8889857800467509E-5</v>
      </c>
    </row>
    <row r="99" spans="2:11" s="132" customFormat="1">
      <c r="B99" s="87" t="s">
        <v>2285</v>
      </c>
      <c r="C99" s="84">
        <v>5294</v>
      </c>
      <c r="D99" s="97" t="s">
        <v>179</v>
      </c>
      <c r="E99" s="107">
        <v>43002</v>
      </c>
      <c r="F99" s="94">
        <v>20425058.759999998</v>
      </c>
      <c r="G99" s="96">
        <v>101.9879</v>
      </c>
      <c r="H99" s="94">
        <v>98708.112900000007</v>
      </c>
      <c r="I99" s="95">
        <v>6.2846333627311138E-2</v>
      </c>
      <c r="J99" s="95">
        <f t="shared" si="6"/>
        <v>5.4522554707898518E-2</v>
      </c>
      <c r="K99" s="95">
        <f>H99/'סכום נכסי הקרן'!$C$42</f>
        <v>1.8162939684710714E-3</v>
      </c>
    </row>
    <row r="100" spans="2:11" s="132" customFormat="1">
      <c r="B100" s="87" t="s">
        <v>2286</v>
      </c>
      <c r="C100" s="84">
        <v>5290</v>
      </c>
      <c r="D100" s="97" t="s">
        <v>176</v>
      </c>
      <c r="E100" s="107">
        <v>42779</v>
      </c>
      <c r="F100" s="94">
        <v>7102962.7899999991</v>
      </c>
      <c r="G100" s="96">
        <v>86.234300000000005</v>
      </c>
      <c r="H100" s="94">
        <v>22216.064999999995</v>
      </c>
      <c r="I100" s="95">
        <v>5.1480744931631803E-3</v>
      </c>
      <c r="J100" s="95">
        <f t="shared" si="6"/>
        <v>1.2271297503011317E-2</v>
      </c>
      <c r="K100" s="95">
        <f>H100/'סכום נכסי הקרן'!$C$42</f>
        <v>4.0879015591697391E-4</v>
      </c>
    </row>
    <row r="101" spans="2:11" s="132" customFormat="1">
      <c r="B101" s="87" t="s">
        <v>2287</v>
      </c>
      <c r="C101" s="84">
        <v>5285</v>
      </c>
      <c r="D101" s="97" t="s">
        <v>176</v>
      </c>
      <c r="E101" s="107">
        <v>42718</v>
      </c>
      <c r="F101" s="94">
        <v>7089617.459999999</v>
      </c>
      <c r="G101" s="96">
        <v>102.5583</v>
      </c>
      <c r="H101" s="94">
        <v>26371.884869999994</v>
      </c>
      <c r="I101" s="95">
        <v>3.7313775719298235E-3</v>
      </c>
      <c r="J101" s="95">
        <f t="shared" si="6"/>
        <v>1.4566812122440808E-2</v>
      </c>
      <c r="K101" s="95">
        <f>H101/'סכום נכסי הקרן'!$C$42</f>
        <v>4.8525996515727629E-4</v>
      </c>
    </row>
    <row r="102" spans="2:11" s="132" customFormat="1">
      <c r="B102" s="87" t="s">
        <v>2288</v>
      </c>
      <c r="C102" s="84">
        <v>4028</v>
      </c>
      <c r="D102" s="97" t="s">
        <v>176</v>
      </c>
      <c r="E102" s="107">
        <v>39321</v>
      </c>
      <c r="F102" s="94">
        <v>375517.65</v>
      </c>
      <c r="G102" s="96">
        <v>16.542999999999999</v>
      </c>
      <c r="H102" s="94">
        <v>225.31605999999996</v>
      </c>
      <c r="I102" s="95">
        <v>1.8721967687484928E-3</v>
      </c>
      <c r="J102" s="95">
        <f t="shared" si="6"/>
        <v>1.2445590181998245E-4</v>
      </c>
      <c r="K102" s="95">
        <f>H102/'סכום נכסי הקרן'!$C$42</f>
        <v>4.1459631711555696E-6</v>
      </c>
    </row>
    <row r="103" spans="2:11" s="132" customFormat="1">
      <c r="B103" s="87" t="s">
        <v>2289</v>
      </c>
      <c r="C103" s="84">
        <v>5087</v>
      </c>
      <c r="D103" s="97" t="s">
        <v>176</v>
      </c>
      <c r="E103" s="107">
        <v>39713</v>
      </c>
      <c r="F103" s="94">
        <v>4799999.9999999991</v>
      </c>
      <c r="G103" s="96">
        <v>4.0048000000000004</v>
      </c>
      <c r="H103" s="94">
        <v>697.21965999999998</v>
      </c>
      <c r="I103" s="95">
        <v>4.577497024626934E-3</v>
      </c>
      <c r="J103" s="95">
        <f t="shared" si="6"/>
        <v>3.8511725063859872E-4</v>
      </c>
      <c r="K103" s="95">
        <f>H103/'סכום נכסי הקרן'!$C$42</f>
        <v>1.2829298686323594E-5</v>
      </c>
    </row>
    <row r="104" spans="2:11" s="132" customFormat="1">
      <c r="B104" s="87" t="s">
        <v>2290</v>
      </c>
      <c r="C104" s="84">
        <v>5223</v>
      </c>
      <c r="D104" s="97" t="s">
        <v>176</v>
      </c>
      <c r="E104" s="107">
        <v>40749</v>
      </c>
      <c r="F104" s="94">
        <v>5093397.0599999987</v>
      </c>
      <c r="G104" s="96">
        <v>14.6012</v>
      </c>
      <c r="H104" s="94">
        <v>2697.3893499999999</v>
      </c>
      <c r="I104" s="95">
        <v>1.1223917147084332E-2</v>
      </c>
      <c r="J104" s="95">
        <f t="shared" si="6"/>
        <v>1.4899338472094102E-3</v>
      </c>
      <c r="K104" s="95">
        <f>H104/'סכום נכסי הקרן'!$C$42</f>
        <v>4.963373184923996E-5</v>
      </c>
    </row>
    <row r="105" spans="2:11" s="132" customFormat="1">
      <c r="B105" s="87" t="s">
        <v>2291</v>
      </c>
      <c r="C105" s="84">
        <v>5270</v>
      </c>
      <c r="D105" s="97" t="s">
        <v>176</v>
      </c>
      <c r="E105" s="107">
        <v>42338</v>
      </c>
      <c r="F105" s="94">
        <v>4549523.4999999991</v>
      </c>
      <c r="G105" s="96">
        <v>476.93939999999998</v>
      </c>
      <c r="H105" s="94">
        <v>78700.350969999985</v>
      </c>
      <c r="I105" s="95">
        <v>3.404529021669217E-2</v>
      </c>
      <c r="J105" s="95">
        <f t="shared" si="6"/>
        <v>4.3471038653527312E-2</v>
      </c>
      <c r="K105" s="95">
        <f>H105/'סכום נכסי הקרן'!$C$42</f>
        <v>1.4481380363150212E-3</v>
      </c>
    </row>
    <row r="106" spans="2:11" s="132" customFormat="1">
      <c r="B106" s="87" t="s">
        <v>2292</v>
      </c>
      <c r="C106" s="84">
        <v>5239</v>
      </c>
      <c r="D106" s="97" t="s">
        <v>176</v>
      </c>
      <c r="E106" s="107">
        <v>43223</v>
      </c>
      <c r="F106" s="94">
        <v>73917.960000000006</v>
      </c>
      <c r="G106" s="96">
        <v>61.851900000000001</v>
      </c>
      <c r="H106" s="94">
        <v>165.82520999999997</v>
      </c>
      <c r="I106" s="95">
        <v>2.6528121296296299E-4</v>
      </c>
      <c r="J106" s="95">
        <f t="shared" si="6"/>
        <v>9.1595450652909392E-5</v>
      </c>
      <c r="K106" s="95">
        <f>H106/'סכום נכסי הקרן'!$C$42</f>
        <v>3.0512925421700442E-6</v>
      </c>
    </row>
    <row r="107" spans="2:11" s="132" customFormat="1">
      <c r="B107" s="87" t="s">
        <v>2293</v>
      </c>
      <c r="C107" s="84">
        <v>7000</v>
      </c>
      <c r="D107" s="97" t="s">
        <v>176</v>
      </c>
      <c r="E107" s="107">
        <v>43137</v>
      </c>
      <c r="F107" s="94">
        <v>3809.3999999999996</v>
      </c>
      <c r="G107" s="96">
        <v>100</v>
      </c>
      <c r="H107" s="94">
        <v>13.816689999999998</v>
      </c>
      <c r="I107" s="95">
        <v>7.8799895276485135E-2</v>
      </c>
      <c r="J107" s="95">
        <f t="shared" si="6"/>
        <v>7.6318066901983512E-6</v>
      </c>
      <c r="K107" s="95">
        <f>H107/'סכום נכסי הקרן'!$C$42</f>
        <v>2.5423615115262289E-7</v>
      </c>
    </row>
    <row r="108" spans="2:11" s="132" customFormat="1">
      <c r="B108" s="87" t="s">
        <v>2294</v>
      </c>
      <c r="C108" s="84">
        <v>5292</v>
      </c>
      <c r="D108" s="97" t="s">
        <v>178</v>
      </c>
      <c r="E108" s="107">
        <v>42814</v>
      </c>
      <c r="F108" s="94">
        <v>504185.73999999993</v>
      </c>
      <c r="G108" s="96">
        <v>1E-4</v>
      </c>
      <c r="H108" s="94">
        <v>2.1099999999999999E-3</v>
      </c>
      <c r="I108" s="95">
        <v>2.4884052260526349E-3</v>
      </c>
      <c r="J108" s="95">
        <f t="shared" si="6"/>
        <v>1.1654826240089721E-9</v>
      </c>
      <c r="K108" s="95">
        <f>H108/'סכום נכסי הקרן'!$C$42</f>
        <v>3.8825382847269088E-11</v>
      </c>
    </row>
    <row r="109" spans="2:11" s="132" customFormat="1">
      <c r="B109" s="87" t="s">
        <v>2295</v>
      </c>
      <c r="C109" s="84">
        <v>5329</v>
      </c>
      <c r="D109" s="97" t="s">
        <v>176</v>
      </c>
      <c r="E109" s="107">
        <v>43261</v>
      </c>
      <c r="F109" s="94">
        <v>826067.00999999989</v>
      </c>
      <c r="G109" s="96">
        <v>100</v>
      </c>
      <c r="H109" s="94">
        <v>2996.1450499999992</v>
      </c>
      <c r="I109" s="95">
        <v>9.0280547540983608E-4</v>
      </c>
      <c r="J109" s="95">
        <f t="shared" si="6"/>
        <v>1.6549549738319868E-3</v>
      </c>
      <c r="K109" s="95">
        <f>H109/'סכום נכסי הקרן'!$C$42</f>
        <v>5.5131032527109076E-5</v>
      </c>
    </row>
    <row r="110" spans="2:11" s="132" customFormat="1">
      <c r="B110" s="87" t="s">
        <v>2296</v>
      </c>
      <c r="C110" s="84">
        <v>5296</v>
      </c>
      <c r="D110" s="97" t="s">
        <v>176</v>
      </c>
      <c r="E110" s="107">
        <v>42912</v>
      </c>
      <c r="F110" s="94">
        <v>575456.00999999989</v>
      </c>
      <c r="G110" s="96">
        <v>123.30500000000001</v>
      </c>
      <c r="H110" s="94">
        <v>2573.5959799999996</v>
      </c>
      <c r="I110" s="95">
        <v>4.6712883029040697E-2</v>
      </c>
      <c r="J110" s="95">
        <f t="shared" si="6"/>
        <v>1.4215551639380766E-3</v>
      </c>
      <c r="K110" s="95">
        <f>H110/'סכום נכסי הקרן'!$C$42</f>
        <v>4.7355852709806949E-5</v>
      </c>
    </row>
    <row r="111" spans="2:11" s="132" customFormat="1">
      <c r="B111" s="87" t="s">
        <v>2297</v>
      </c>
      <c r="C111" s="84">
        <v>5059</v>
      </c>
      <c r="D111" s="97" t="s">
        <v>178</v>
      </c>
      <c r="E111" s="107">
        <v>39255</v>
      </c>
      <c r="F111" s="94">
        <v>2844599.9999999995</v>
      </c>
      <c r="G111" s="96">
        <v>6.6311999999999998</v>
      </c>
      <c r="H111" s="94">
        <v>795.1933499999999</v>
      </c>
      <c r="I111" s="95">
        <v>6.2630480167014616E-3</v>
      </c>
      <c r="J111" s="95">
        <f t="shared" si="6"/>
        <v>4.3923413846089329E-4</v>
      </c>
      <c r="K111" s="95">
        <f>H111/'סכום נכסי הקרן'!$C$42</f>
        <v>1.4632078792110162E-5</v>
      </c>
    </row>
    <row r="112" spans="2:11" s="132" customFormat="1">
      <c r="B112" s="87" t="s">
        <v>2298</v>
      </c>
      <c r="C112" s="84">
        <v>5297</v>
      </c>
      <c r="D112" s="97" t="s">
        <v>176</v>
      </c>
      <c r="E112" s="107">
        <v>42916</v>
      </c>
      <c r="F112" s="94">
        <v>9126824.6899999976</v>
      </c>
      <c r="G112" s="96">
        <v>107.24979999999999</v>
      </c>
      <c r="H112" s="94">
        <v>35502.893929999991</v>
      </c>
      <c r="I112" s="95">
        <v>7.3672381679708845E-3</v>
      </c>
      <c r="J112" s="95">
        <f t="shared" si="6"/>
        <v>1.9610429373198388E-2</v>
      </c>
      <c r="K112" s="95">
        <f>H112/'סכום נכסי הקרן'!$C$42</f>
        <v>6.5327651612238653E-4</v>
      </c>
    </row>
    <row r="113" spans="2:11" s="132" customFormat="1">
      <c r="B113" s="87" t="s">
        <v>2299</v>
      </c>
      <c r="C113" s="84">
        <v>5293</v>
      </c>
      <c r="D113" s="97" t="s">
        <v>176</v>
      </c>
      <c r="E113" s="107">
        <v>42859</v>
      </c>
      <c r="F113" s="94">
        <v>477204.99999999994</v>
      </c>
      <c r="G113" s="96">
        <v>102.6853</v>
      </c>
      <c r="H113" s="94">
        <v>1777.3003199999996</v>
      </c>
      <c r="I113" s="95">
        <v>5.520515555248308E-4</v>
      </c>
      <c r="J113" s="95">
        <f t="shared" si="6"/>
        <v>9.8171215194577501E-4</v>
      </c>
      <c r="K113" s="95">
        <f>H113/'סכום נכסי הקרן'!$C$42</f>
        <v>3.2703490691267223E-5</v>
      </c>
    </row>
    <row r="114" spans="2:11" s="132" customFormat="1">
      <c r="B114" s="87" t="s">
        <v>2300</v>
      </c>
      <c r="C114" s="84">
        <v>4023</v>
      </c>
      <c r="D114" s="97" t="s">
        <v>178</v>
      </c>
      <c r="E114" s="107">
        <v>39205</v>
      </c>
      <c r="F114" s="94">
        <v>2534940.9999999995</v>
      </c>
      <c r="G114" s="96">
        <v>12.5052</v>
      </c>
      <c r="H114" s="94">
        <v>1336.3428399999998</v>
      </c>
      <c r="I114" s="95">
        <v>3.9999999999999994E-2</v>
      </c>
      <c r="J114" s="95">
        <f t="shared" si="6"/>
        <v>7.3814424632170699E-4</v>
      </c>
      <c r="K114" s="95">
        <f>H114/'סכום נכסי הקרן'!$C$42</f>
        <v>2.4589584065500877E-5</v>
      </c>
    </row>
    <row r="115" spans="2:11" s="132" customFormat="1">
      <c r="B115" s="87" t="s">
        <v>2301</v>
      </c>
      <c r="C115" s="84">
        <v>5313</v>
      </c>
      <c r="D115" s="97" t="s">
        <v>176</v>
      </c>
      <c r="E115" s="107">
        <v>43098</v>
      </c>
      <c r="F115" s="94">
        <v>383489.10999999993</v>
      </c>
      <c r="G115" s="96">
        <v>87.629499999999993</v>
      </c>
      <c r="H115" s="94">
        <v>1218.8518700000002</v>
      </c>
      <c r="I115" s="95">
        <v>1.9100247102146737E-3</v>
      </c>
      <c r="J115" s="95">
        <f t="shared" si="6"/>
        <v>6.732467657468449E-4</v>
      </c>
      <c r="K115" s="95">
        <f>H115/'סכום נכסי הקרן'!$C$42</f>
        <v>2.2427673216521261E-5</v>
      </c>
    </row>
    <row r="116" spans="2:11" s="132" customFormat="1">
      <c r="B116" s="87" t="s">
        <v>2302</v>
      </c>
      <c r="C116" s="84">
        <v>4030</v>
      </c>
      <c r="D116" s="97" t="s">
        <v>176</v>
      </c>
      <c r="E116" s="107">
        <v>39377</v>
      </c>
      <c r="F116" s="94">
        <v>599999.99999999988</v>
      </c>
      <c r="G116" s="96">
        <v>1E-4</v>
      </c>
      <c r="H116" s="94">
        <v>2.1800000999999997E-3</v>
      </c>
      <c r="I116" s="95">
        <v>1.0499999999999999E-3</v>
      </c>
      <c r="J116" s="95">
        <f t="shared" si="6"/>
        <v>1.2041479795676878E-9</v>
      </c>
      <c r="K116" s="95">
        <f>H116/'סכום נכסי הקרן'!$C$42</f>
        <v>4.0113430563784308E-11</v>
      </c>
    </row>
    <row r="117" spans="2:11" s="132" customFormat="1">
      <c r="B117" s="87" t="s">
        <v>2303</v>
      </c>
      <c r="C117" s="84">
        <v>5326</v>
      </c>
      <c r="D117" s="97" t="s">
        <v>179</v>
      </c>
      <c r="E117" s="107">
        <v>43234</v>
      </c>
      <c r="F117" s="94">
        <v>4062618.4999999995</v>
      </c>
      <c r="G117" s="96">
        <v>99.184100000000001</v>
      </c>
      <c r="H117" s="94">
        <v>19093.651129999995</v>
      </c>
      <c r="I117" s="95">
        <v>2.0833941010312277E-2</v>
      </c>
      <c r="J117" s="95">
        <f t="shared" si="6"/>
        <v>1.0546596502798232E-2</v>
      </c>
      <c r="K117" s="95">
        <f>H117/'סכום נכסי הקרן'!$C$42</f>
        <v>3.5133569434807669E-4</v>
      </c>
    </row>
    <row r="118" spans="2:11" s="132" customFormat="1">
      <c r="B118" s="87" t="s">
        <v>2304</v>
      </c>
      <c r="C118" s="84">
        <v>5336</v>
      </c>
      <c r="D118" s="97" t="s">
        <v>178</v>
      </c>
      <c r="E118" s="107">
        <v>43363</v>
      </c>
      <c r="F118" s="94">
        <v>30618.219999999994</v>
      </c>
      <c r="G118" s="96">
        <v>100</v>
      </c>
      <c r="H118" s="94">
        <v>129.07416999999998</v>
      </c>
      <c r="I118" s="95">
        <v>4.427784551669563E-3</v>
      </c>
      <c r="J118" s="95">
        <f t="shared" si="6"/>
        <v>7.1295593527668298E-5</v>
      </c>
      <c r="K118" s="95">
        <f>H118/'סכום נכסי הקרן'!$C$42</f>
        <v>2.3750493203523664E-6</v>
      </c>
    </row>
    <row r="119" spans="2:11" s="132" customFormat="1">
      <c r="B119" s="87" t="s">
        <v>2305</v>
      </c>
      <c r="C119" s="84">
        <v>5308</v>
      </c>
      <c r="D119" s="97" t="s">
        <v>176</v>
      </c>
      <c r="E119" s="107">
        <v>43072</v>
      </c>
      <c r="F119" s="94">
        <v>119543.40999999997</v>
      </c>
      <c r="G119" s="96">
        <v>72.535200000000003</v>
      </c>
      <c r="H119" s="94">
        <v>314.50097999999991</v>
      </c>
      <c r="I119" s="95">
        <v>2.1064943336501431E-3</v>
      </c>
      <c r="J119" s="95">
        <f t="shared" si="6"/>
        <v>1.7371821204919106E-4</v>
      </c>
      <c r="K119" s="95">
        <f>H119/'סכום נכסי הקרן'!$C$42</f>
        <v>5.7870241489769269E-6</v>
      </c>
    </row>
    <row r="120" spans="2:11" s="132" customFormat="1">
      <c r="B120" s="87" t="s">
        <v>2306</v>
      </c>
      <c r="C120" s="84">
        <v>5309</v>
      </c>
      <c r="D120" s="97" t="s">
        <v>176</v>
      </c>
      <c r="E120" s="107">
        <v>43125</v>
      </c>
      <c r="F120" s="94">
        <v>4375781.9899999993</v>
      </c>
      <c r="G120" s="96">
        <v>96.777799999999999</v>
      </c>
      <c r="H120" s="94">
        <v>15359.567149999999</v>
      </c>
      <c r="I120" s="95">
        <v>2.6982657864785254E-2</v>
      </c>
      <c r="J120" s="95">
        <f t="shared" si="6"/>
        <v>8.4840325239924214E-3</v>
      </c>
      <c r="K120" s="95">
        <f>H120/'סכום נכסי הקרן'!$C$42</f>
        <v>2.8262610188013634E-4</v>
      </c>
    </row>
    <row r="121" spans="2:11" s="132" customFormat="1">
      <c r="B121" s="87" t="s">
        <v>2307</v>
      </c>
      <c r="C121" s="84">
        <v>5321</v>
      </c>
      <c r="D121" s="97" t="s">
        <v>176</v>
      </c>
      <c r="E121" s="107">
        <v>43201</v>
      </c>
      <c r="F121" s="94">
        <v>902486.68999999983</v>
      </c>
      <c r="G121" s="96">
        <v>95.793400000000005</v>
      </c>
      <c r="H121" s="94">
        <v>3135.6237599999995</v>
      </c>
      <c r="I121" s="95">
        <v>8.2645300961538466E-4</v>
      </c>
      <c r="J121" s="95">
        <f t="shared" si="6"/>
        <v>1.7319976339856297E-3</v>
      </c>
      <c r="K121" s="95">
        <f>H121/'סכום נכסי הקרן'!$C$42</f>
        <v>5.7697532202366534E-5</v>
      </c>
    </row>
    <row r="122" spans="2:11" s="132" customFormat="1">
      <c r="B122" s="87" t="s">
        <v>2308</v>
      </c>
      <c r="C122" s="84">
        <v>5303</v>
      </c>
      <c r="D122" s="97" t="s">
        <v>178</v>
      </c>
      <c r="E122" s="107">
        <v>43034</v>
      </c>
      <c r="F122" s="94">
        <v>8875849.7799999975</v>
      </c>
      <c r="G122" s="96">
        <v>104.0836</v>
      </c>
      <c r="H122" s="94">
        <v>38944.994259999992</v>
      </c>
      <c r="I122" s="95">
        <v>2.6200695953757226E-2</v>
      </c>
      <c r="J122" s="95">
        <f t="shared" si="6"/>
        <v>2.1511712844625188E-2</v>
      </c>
      <c r="K122" s="95">
        <f>H122/'סכום נכסי הקרן'!$C$42</f>
        <v>7.166134180707094E-4</v>
      </c>
    </row>
    <row r="123" spans="2:11" s="132" customFormat="1">
      <c r="B123" s="87" t="s">
        <v>2309</v>
      </c>
      <c r="C123" s="84">
        <v>5258</v>
      </c>
      <c r="D123" s="97" t="s">
        <v>177</v>
      </c>
      <c r="E123" s="107">
        <v>42036</v>
      </c>
      <c r="F123" s="94">
        <v>34427019.639999993</v>
      </c>
      <c r="G123" s="96">
        <v>43.410200000000003</v>
      </c>
      <c r="H123" s="94">
        <v>14944.838079999998</v>
      </c>
      <c r="I123" s="95">
        <v>5.6495050356632381E-2</v>
      </c>
      <c r="J123" s="95">
        <f t="shared" si="6"/>
        <v>8.2549521805059742E-3</v>
      </c>
      <c r="K123" s="95">
        <f>H123/'סכום נכסי הקרן'!$C$42</f>
        <v>2.7499481518788901E-4</v>
      </c>
    </row>
    <row r="124" spans="2:11" s="132" customFormat="1">
      <c r="B124" s="87" t="s">
        <v>2310</v>
      </c>
      <c r="C124" s="84">
        <v>5121</v>
      </c>
      <c r="D124" s="97" t="s">
        <v>177</v>
      </c>
      <c r="E124" s="107">
        <v>39988</v>
      </c>
      <c r="F124" s="94">
        <v>38610484.789999992</v>
      </c>
      <c r="G124" s="96">
        <v>2.8637000000000001</v>
      </c>
      <c r="H124" s="94">
        <v>1105.6884499999999</v>
      </c>
      <c r="I124" s="95">
        <v>0.10322448979591836</v>
      </c>
      <c r="J124" s="95">
        <f t="shared" si="6"/>
        <v>6.1073965689213889E-4</v>
      </c>
      <c r="K124" s="95">
        <f>H124/'סכום נכסי הקרן'!$C$42</f>
        <v>2.0345392123722055E-5</v>
      </c>
    </row>
    <row r="125" spans="2:11" s="132" customFormat="1">
      <c r="B125" s="87" t="s">
        <v>2311</v>
      </c>
      <c r="C125" s="84">
        <v>5278</v>
      </c>
      <c r="D125" s="97" t="s">
        <v>178</v>
      </c>
      <c r="E125" s="107">
        <v>42562</v>
      </c>
      <c r="F125" s="94">
        <v>3676028.8899999992</v>
      </c>
      <c r="G125" s="96">
        <v>80.084900000000005</v>
      </c>
      <c r="H125" s="94">
        <v>12410.490579999998</v>
      </c>
      <c r="I125" s="95">
        <v>1.8980667838312829E-2</v>
      </c>
      <c r="J125" s="95">
        <f t="shared" si="6"/>
        <v>6.8550763632308186E-3</v>
      </c>
      <c r="K125" s="95">
        <f>H125/'סכום נכסי הקרן'!$C$42</f>
        <v>2.283611602326666E-4</v>
      </c>
    </row>
    <row r="126" spans="2:11" s="132" customFormat="1">
      <c r="B126" s="87" t="s">
        <v>2312</v>
      </c>
      <c r="C126" s="84">
        <v>5280</v>
      </c>
      <c r="D126" s="97" t="s">
        <v>179</v>
      </c>
      <c r="E126" s="107">
        <v>42604</v>
      </c>
      <c r="F126" s="94">
        <v>415997.22999999992</v>
      </c>
      <c r="G126" s="96">
        <v>124.3441</v>
      </c>
      <c r="H126" s="94">
        <v>2451.07447</v>
      </c>
      <c r="I126" s="95">
        <v>1.0976180211081795E-2</v>
      </c>
      <c r="J126" s="95">
        <f t="shared" si="6"/>
        <v>1.3538790070791473E-3</v>
      </c>
      <c r="K126" s="95">
        <f>H126/'סכום נכסי הקרן'!$C$42</f>
        <v>4.5101376627922833E-5</v>
      </c>
    </row>
    <row r="127" spans="2:11" s="132" customFormat="1">
      <c r="B127" s="87" t="s">
        <v>2313</v>
      </c>
      <c r="C127" s="84">
        <v>5318</v>
      </c>
      <c r="D127" s="97" t="s">
        <v>178</v>
      </c>
      <c r="E127" s="107">
        <v>43165</v>
      </c>
      <c r="F127" s="94">
        <v>424542.74999999994</v>
      </c>
      <c r="G127" s="96">
        <v>96.811599999999999</v>
      </c>
      <c r="H127" s="94">
        <v>1732.6395499999999</v>
      </c>
      <c r="I127" s="95">
        <v>3.4515670731707316E-3</v>
      </c>
      <c r="J127" s="95">
        <f t="shared" si="6"/>
        <v>9.5704326502167039E-4</v>
      </c>
      <c r="K127" s="95">
        <f>H127/'סכום נכסי הקרן'!$C$42</f>
        <v>3.188170325358769E-5</v>
      </c>
    </row>
    <row r="128" spans="2:11" s="132" customFormat="1">
      <c r="B128" s="87" t="s">
        <v>2314</v>
      </c>
      <c r="C128" s="84">
        <v>5319</v>
      </c>
      <c r="D128" s="97" t="s">
        <v>176</v>
      </c>
      <c r="E128" s="107">
        <v>43165</v>
      </c>
      <c r="F128" s="94">
        <v>350732.23999999993</v>
      </c>
      <c r="G128" s="96">
        <v>122.7223</v>
      </c>
      <c r="H128" s="94">
        <v>1561.1575299999997</v>
      </c>
      <c r="I128" s="95">
        <v>4.7516570796460175E-3</v>
      </c>
      <c r="J128" s="95">
        <f t="shared" si="6"/>
        <v>8.6232321068993611E-4</v>
      </c>
      <c r="K128" s="95">
        <f>H128/'סכום נכסי הקרן'!$C$42</f>
        <v>2.8726321700069652E-5</v>
      </c>
    </row>
    <row r="129" spans="2:11" s="132" customFormat="1">
      <c r="B129" s="87" t="s">
        <v>2315</v>
      </c>
      <c r="C129" s="84">
        <v>5324</v>
      </c>
      <c r="D129" s="97" t="s">
        <v>178</v>
      </c>
      <c r="E129" s="107">
        <v>43192</v>
      </c>
      <c r="F129" s="94">
        <v>510931.83999999991</v>
      </c>
      <c r="G129" s="96">
        <v>102.6772</v>
      </c>
      <c r="H129" s="94">
        <v>2211.5480199999997</v>
      </c>
      <c r="I129" s="95">
        <v>6.2094436904761912E-3</v>
      </c>
      <c r="J129" s="95">
        <f t="shared" si="6"/>
        <v>1.2215738338727234E-3</v>
      </c>
      <c r="K129" s="95">
        <f>H129/'סכום נכסי הקרן'!$C$42</f>
        <v>4.0693932967592374E-5</v>
      </c>
    </row>
    <row r="130" spans="2:11" s="132" customFormat="1">
      <c r="B130" s="87" t="s">
        <v>2316</v>
      </c>
      <c r="C130" s="84">
        <v>5325</v>
      </c>
      <c r="D130" s="97" t="s">
        <v>176</v>
      </c>
      <c r="E130" s="107">
        <v>43201</v>
      </c>
      <c r="F130" s="94">
        <v>1090570.4999999998</v>
      </c>
      <c r="G130" s="96">
        <v>100</v>
      </c>
      <c r="H130" s="94">
        <v>3955.4991999999993</v>
      </c>
      <c r="I130" s="95">
        <v>6.5161923529411761E-4</v>
      </c>
      <c r="J130" s="95">
        <f t="shared" si="6"/>
        <v>2.184865207052791E-3</v>
      </c>
      <c r="K130" s="95">
        <f>H130/'סכום נכסי הקרן'!$C$42</f>
        <v>7.2783777626571829E-5</v>
      </c>
    </row>
    <row r="131" spans="2:11" s="132" customFormat="1">
      <c r="B131" s="87" t="s">
        <v>2317</v>
      </c>
      <c r="C131" s="84">
        <v>5330</v>
      </c>
      <c r="D131" s="97" t="s">
        <v>176</v>
      </c>
      <c r="E131" s="107">
        <v>43272</v>
      </c>
      <c r="F131" s="94">
        <v>1088236.6599999997</v>
      </c>
      <c r="G131" s="96">
        <v>100</v>
      </c>
      <c r="H131" s="94">
        <v>3947.0343699999994</v>
      </c>
      <c r="I131" s="95">
        <v>5.7906572399372708E-4</v>
      </c>
      <c r="J131" s="95">
        <f t="shared" si="6"/>
        <v>2.1801895614223694E-3</v>
      </c>
      <c r="K131" s="95">
        <f>H131/'סכום נכסי הקרן'!$C$42</f>
        <v>7.2628019206909727E-5</v>
      </c>
    </row>
    <row r="132" spans="2:11" s="132" customFormat="1">
      <c r="B132" s="87" t="s">
        <v>2318</v>
      </c>
      <c r="C132" s="84">
        <v>5298</v>
      </c>
      <c r="D132" s="97" t="s">
        <v>176</v>
      </c>
      <c r="E132" s="107">
        <v>43188</v>
      </c>
      <c r="F132" s="94">
        <v>3701.4399999999996</v>
      </c>
      <c r="G132" s="96">
        <v>100</v>
      </c>
      <c r="H132" s="94">
        <v>13.425120000000001</v>
      </c>
      <c r="I132" s="95">
        <v>0.10439256632956861</v>
      </c>
      <c r="J132" s="95">
        <f t="shared" si="6"/>
        <v>7.4155185238082151E-6</v>
      </c>
      <c r="K132" s="95">
        <f>H132/'סכום נכסי הקרן'!$C$42</f>
        <v>2.4703100652631716E-7</v>
      </c>
    </row>
    <row r="133" spans="2:11" s="132" customFormat="1">
      <c r="B133" s="87" t="s">
        <v>2319</v>
      </c>
      <c r="C133" s="84">
        <v>4029</v>
      </c>
      <c r="D133" s="97" t="s">
        <v>176</v>
      </c>
      <c r="E133" s="107">
        <v>39321</v>
      </c>
      <c r="F133" s="94">
        <v>929488.21999999986</v>
      </c>
      <c r="G133" s="96">
        <v>56.6768</v>
      </c>
      <c r="H133" s="94">
        <v>1910.7187599999997</v>
      </c>
      <c r="I133" s="95">
        <v>4.4885831966234328E-3</v>
      </c>
      <c r="J133" s="95">
        <f t="shared" si="6"/>
        <v>1.0554073526767625E-3</v>
      </c>
      <c r="K133" s="95">
        <f>H133/'סכום נכסי הקרן'!$C$42</f>
        <v>3.5158477426757936E-5</v>
      </c>
    </row>
    <row r="134" spans="2:11" s="132" customFormat="1">
      <c r="B134" s="87" t="s">
        <v>2320</v>
      </c>
      <c r="C134" s="84">
        <v>5316</v>
      </c>
      <c r="D134" s="97" t="s">
        <v>176</v>
      </c>
      <c r="E134" s="107">
        <v>43175</v>
      </c>
      <c r="F134" s="94">
        <v>13390887.069999998</v>
      </c>
      <c r="G134" s="96">
        <v>100.4842</v>
      </c>
      <c r="H134" s="94">
        <v>48803.91728999999</v>
      </c>
      <c r="I134" s="95">
        <v>5.0162146296296294E-3</v>
      </c>
      <c r="J134" s="95">
        <f t="shared" si="6"/>
        <v>2.6957401699083425E-2</v>
      </c>
      <c r="K134" s="95">
        <f>H134/'סכום נכסי הקרן'!$C$42</f>
        <v>8.980240631425142E-4</v>
      </c>
    </row>
    <row r="135" spans="2:11" s="132" customFormat="1">
      <c r="B135" s="87" t="s">
        <v>2321</v>
      </c>
      <c r="C135" s="84">
        <v>5311</v>
      </c>
      <c r="D135" s="97" t="s">
        <v>176</v>
      </c>
      <c r="E135" s="107">
        <v>43089</v>
      </c>
      <c r="F135" s="94">
        <v>423705.21999999991</v>
      </c>
      <c r="G135" s="96">
        <v>93.8703</v>
      </c>
      <c r="H135" s="94">
        <v>1442.5788899999998</v>
      </c>
      <c r="I135" s="95">
        <v>2.086818263736264E-3</v>
      </c>
      <c r="J135" s="95">
        <f t="shared" si="6"/>
        <v>7.9682494315504746E-4</v>
      </c>
      <c r="K135" s="95">
        <f>H135/'סכום נכסי הקרן'!$C$42</f>
        <v>2.6544397010255199E-5</v>
      </c>
    </row>
    <row r="136" spans="2:11" s="132" customFormat="1">
      <c r="B136" s="87" t="s">
        <v>2322</v>
      </c>
      <c r="C136" s="84">
        <v>5287</v>
      </c>
      <c r="D136" s="97" t="s">
        <v>178</v>
      </c>
      <c r="E136" s="107">
        <v>42809</v>
      </c>
      <c r="F136" s="94">
        <v>14370349.869999997</v>
      </c>
      <c r="G136" s="96">
        <v>101.0355</v>
      </c>
      <c r="H136" s="94">
        <v>61206.949179999989</v>
      </c>
      <c r="I136" s="95">
        <v>1.117512997939092E-2</v>
      </c>
      <c r="J136" s="95">
        <f t="shared" si="6"/>
        <v>3.3808358169616207E-2</v>
      </c>
      <c r="K136" s="95">
        <f>H136/'סכום נכסי הקרן'!$C$42</f>
        <v>1.1262479785909205E-3</v>
      </c>
    </row>
    <row r="137" spans="2:11" s="132" customFormat="1">
      <c r="B137" s="87" t="s">
        <v>2323</v>
      </c>
      <c r="C137" s="84">
        <v>5306</v>
      </c>
      <c r="D137" s="97" t="s">
        <v>178</v>
      </c>
      <c r="E137" s="107">
        <v>43068</v>
      </c>
      <c r="F137" s="94">
        <v>321744.50999999995</v>
      </c>
      <c r="G137" s="96">
        <v>35.244700000000002</v>
      </c>
      <c r="H137" s="94">
        <v>478.04014999999993</v>
      </c>
      <c r="I137" s="95">
        <v>1.0427669367219696E-3</v>
      </c>
      <c r="J137" s="95">
        <f t="shared" si="6"/>
        <v>2.6405094237139456E-4</v>
      </c>
      <c r="K137" s="95">
        <f>H137/'סכום נכסי הקרן'!$C$42</f>
        <v>8.7962520569269849E-6</v>
      </c>
    </row>
    <row r="138" spans="2:11" s="132" customFormat="1">
      <c r="B138" s="87" t="s">
        <v>2324</v>
      </c>
      <c r="C138" s="84">
        <v>5268</v>
      </c>
      <c r="D138" s="97" t="s">
        <v>178</v>
      </c>
      <c r="E138" s="107">
        <v>42206</v>
      </c>
      <c r="F138" s="94">
        <v>4806900.5699999994</v>
      </c>
      <c r="G138" s="96">
        <v>112.0775</v>
      </c>
      <c r="H138" s="94">
        <v>22711.351039999994</v>
      </c>
      <c r="I138" s="95">
        <v>3.9035591274397246E-3</v>
      </c>
      <c r="J138" s="95">
        <f t="shared" si="6"/>
        <v>1.2544874409899568E-2</v>
      </c>
      <c r="K138" s="95">
        <f>H138/'סכום נכסי הקרן'!$C$42</f>
        <v>4.1790374365247522E-4</v>
      </c>
    </row>
    <row r="139" spans="2:11" s="132" customFormat="1">
      <c r="B139" s="87" t="s">
        <v>2325</v>
      </c>
      <c r="C139" s="84">
        <v>4022</v>
      </c>
      <c r="D139" s="97" t="s">
        <v>176</v>
      </c>
      <c r="E139" s="107">
        <v>39134</v>
      </c>
      <c r="F139" s="94">
        <v>338203.28</v>
      </c>
      <c r="G139" s="96">
        <v>1E-4</v>
      </c>
      <c r="H139" s="94">
        <v>1.2299999999999998E-3</v>
      </c>
      <c r="I139" s="95">
        <v>4.2000000000000006E-3</v>
      </c>
      <c r="J139" s="95">
        <f t="shared" si="6"/>
        <v>6.794045628109173E-10</v>
      </c>
      <c r="K139" s="95">
        <f>H139/'סכום נכסי הקרן'!$C$42</f>
        <v>2.2632806114758752E-11</v>
      </c>
    </row>
    <row r="140" spans="2:11" s="132" customFormat="1">
      <c r="B140" s="87" t="s">
        <v>2326</v>
      </c>
      <c r="C140" s="84">
        <v>5233</v>
      </c>
      <c r="D140" s="97" t="s">
        <v>176</v>
      </c>
      <c r="E140" s="107">
        <v>41269</v>
      </c>
      <c r="F140" s="94">
        <v>7404219.169999999</v>
      </c>
      <c r="G140" s="96">
        <v>30.5383</v>
      </c>
      <c r="H140" s="94">
        <v>8201.0918899999979</v>
      </c>
      <c r="I140" s="95">
        <v>8.5047385835919521E-3</v>
      </c>
      <c r="J140" s="95">
        <f t="shared" si="6"/>
        <v>4.5299668699980561E-3</v>
      </c>
      <c r="K140" s="95">
        <f>H140/'סכום נכסי הקרן'!$C$42</f>
        <v>1.5090546558999221E-4</v>
      </c>
    </row>
    <row r="141" spans="2:11" s="132" customFormat="1">
      <c r="B141" s="87" t="s">
        <v>2327</v>
      </c>
      <c r="C141" s="84">
        <v>5284</v>
      </c>
      <c r="D141" s="97" t="s">
        <v>178</v>
      </c>
      <c r="E141" s="107">
        <v>42662</v>
      </c>
      <c r="F141" s="94">
        <v>7856727.2299999986</v>
      </c>
      <c r="G141" s="96">
        <v>100.209</v>
      </c>
      <c r="H141" s="94">
        <v>33190.041819999999</v>
      </c>
      <c r="I141" s="95">
        <v>1.8516791349999999E-2</v>
      </c>
      <c r="J141" s="95">
        <f t="shared" si="6"/>
        <v>1.8332899066986312E-2</v>
      </c>
      <c r="K141" s="95">
        <f>H141/'סכום נכסי הקרן'!$C$42</f>
        <v>6.1071852150633725E-4</v>
      </c>
    </row>
    <row r="142" spans="2:11" s="132" customFormat="1">
      <c r="B142" s="87" t="s">
        <v>2328</v>
      </c>
      <c r="C142" s="84">
        <v>5267</v>
      </c>
      <c r="D142" s="97" t="s">
        <v>178</v>
      </c>
      <c r="E142" s="107">
        <v>42446</v>
      </c>
      <c r="F142" s="94">
        <v>5433406.5999999987</v>
      </c>
      <c r="G142" s="96">
        <v>84.873900000000006</v>
      </c>
      <c r="H142" s="94">
        <v>19440.425219999994</v>
      </c>
      <c r="I142" s="95">
        <v>1.0688340629370871E-2</v>
      </c>
      <c r="J142" s="95">
        <f t="shared" si="6"/>
        <v>1.0738141136140186E-2</v>
      </c>
      <c r="K142" s="95">
        <f>H142/'סכום נכסי הקרן'!$C$42</f>
        <v>3.5771656487213513E-4</v>
      </c>
    </row>
    <row r="143" spans="2:11" s="132" customFormat="1">
      <c r="B143" s="87" t="s">
        <v>2329</v>
      </c>
      <c r="C143" s="84">
        <v>5083</v>
      </c>
      <c r="D143" s="97" t="s">
        <v>176</v>
      </c>
      <c r="E143" s="107">
        <v>39415</v>
      </c>
      <c r="F143" s="94">
        <v>3693863.9999999995</v>
      </c>
      <c r="G143" s="96">
        <v>69.887500000000003</v>
      </c>
      <c r="H143" s="94">
        <v>9363.2789499999981</v>
      </c>
      <c r="I143" s="95">
        <v>2.9136892404740572E-2</v>
      </c>
      <c r="J143" s="95">
        <f t="shared" si="6"/>
        <v>5.1719141800824504E-3</v>
      </c>
      <c r="K143" s="95">
        <f>H143/'סכום נכסי הקרן'!$C$42</f>
        <v>1.7229046916565196E-4</v>
      </c>
    </row>
    <row r="144" spans="2:11" s="132" customFormat="1">
      <c r="B144" s="87" t="s">
        <v>2330</v>
      </c>
      <c r="C144" s="84">
        <v>5276</v>
      </c>
      <c r="D144" s="97" t="s">
        <v>176</v>
      </c>
      <c r="E144" s="107">
        <v>42521</v>
      </c>
      <c r="F144" s="94">
        <v>14409845.329999998</v>
      </c>
      <c r="G144" s="96">
        <v>104.9012</v>
      </c>
      <c r="H144" s="94">
        <v>54826.097139999991</v>
      </c>
      <c r="I144" s="95">
        <v>2.1066666666666668E-3</v>
      </c>
      <c r="J144" s="95">
        <f t="shared" ref="J144:J149" si="7">H144/$H$11</f>
        <v>3.0283821591894782E-2</v>
      </c>
      <c r="K144" s="95">
        <f>H144/'סכום נכסי הקרן'!$C$42</f>
        <v>1.0088361191858126E-3</v>
      </c>
    </row>
    <row r="145" spans="2:11" s="132" customFormat="1">
      <c r="B145" s="87" t="s">
        <v>2331</v>
      </c>
      <c r="C145" s="84">
        <v>5269</v>
      </c>
      <c r="D145" s="97" t="s">
        <v>178</v>
      </c>
      <c r="E145" s="107">
        <v>42271</v>
      </c>
      <c r="F145" s="94">
        <v>8747015.6899999995</v>
      </c>
      <c r="G145" s="96">
        <v>95.4465</v>
      </c>
      <c r="H145" s="94">
        <v>35194.865419999995</v>
      </c>
      <c r="I145" s="95">
        <v>2.2184807368525305E-2</v>
      </c>
      <c r="J145" s="95">
        <f t="shared" si="7"/>
        <v>1.9440286303954609E-2</v>
      </c>
      <c r="K145" s="95">
        <f>H145/'סכום נכסי הקרן'!$C$42</f>
        <v>6.4760858966332309E-4</v>
      </c>
    </row>
    <row r="146" spans="2:11" s="132" customFormat="1">
      <c r="B146" s="87" t="s">
        <v>2332</v>
      </c>
      <c r="C146" s="84">
        <v>5312</v>
      </c>
      <c r="D146" s="97" t="s">
        <v>176</v>
      </c>
      <c r="E146" s="107">
        <v>43095</v>
      </c>
      <c r="F146" s="94">
        <v>395625.96</v>
      </c>
      <c r="G146" s="96">
        <v>94.930499999999995</v>
      </c>
      <c r="H146" s="94">
        <v>1362.1913</v>
      </c>
      <c r="I146" s="95">
        <v>1.509962234337937E-2</v>
      </c>
      <c r="J146" s="95">
        <f t="shared" si="7"/>
        <v>7.5242193873279286E-4</v>
      </c>
      <c r="K146" s="95">
        <f>H146/'סכום נכסי הקרן'!$C$42</f>
        <v>2.506521267000909E-5</v>
      </c>
    </row>
    <row r="147" spans="2:11" s="132" customFormat="1">
      <c r="B147" s="87" t="s">
        <v>2333</v>
      </c>
      <c r="C147" s="84">
        <v>5227</v>
      </c>
      <c r="D147" s="97" t="s">
        <v>176</v>
      </c>
      <c r="E147" s="107">
        <v>40997</v>
      </c>
      <c r="F147" s="94">
        <v>2011893.7699999993</v>
      </c>
      <c r="G147" s="96">
        <v>78.727000000000004</v>
      </c>
      <c r="H147" s="94">
        <v>5744.8183899999995</v>
      </c>
      <c r="I147" s="95">
        <v>3.0303030303030303E-3</v>
      </c>
      <c r="J147" s="95">
        <f t="shared" si="7"/>
        <v>3.1732161192569658E-3</v>
      </c>
      <c r="K147" s="95">
        <f>H147/'סכום נכסי הקרן'!$C$42</f>
        <v>1.0570842340274029E-4</v>
      </c>
    </row>
    <row r="148" spans="2:11" s="132" customFormat="1">
      <c r="B148" s="87" t="s">
        <v>2334</v>
      </c>
      <c r="C148" s="84">
        <v>5257</v>
      </c>
      <c r="D148" s="97" t="s">
        <v>176</v>
      </c>
      <c r="E148" s="107">
        <v>42033</v>
      </c>
      <c r="F148" s="94">
        <v>5652615.6799999988</v>
      </c>
      <c r="G148" s="96">
        <v>127.8394</v>
      </c>
      <c r="H148" s="94">
        <v>26209.681179999996</v>
      </c>
      <c r="I148" s="95">
        <v>2.4990949283073514E-2</v>
      </c>
      <c r="J148" s="95">
        <f t="shared" si="7"/>
        <v>1.4477217059765388E-2</v>
      </c>
      <c r="K148" s="95">
        <f>H148/'סכום נכסי הקרן'!$C$42</f>
        <v>4.8227531095657028E-4</v>
      </c>
    </row>
    <row r="149" spans="2:11" s="132" customFormat="1">
      <c r="B149" s="87" t="s">
        <v>2335</v>
      </c>
      <c r="C149" s="84">
        <v>5286</v>
      </c>
      <c r="D149" s="97" t="s">
        <v>176</v>
      </c>
      <c r="E149" s="107">
        <v>42727</v>
      </c>
      <c r="F149" s="94">
        <v>7749354.9399999985</v>
      </c>
      <c r="G149" s="96">
        <v>108.0097</v>
      </c>
      <c r="H149" s="94">
        <v>30358.189549999996</v>
      </c>
      <c r="I149" s="95">
        <v>6.318782595639171E-3</v>
      </c>
      <c r="J149" s="95">
        <f t="shared" si="7"/>
        <v>1.6768693088576186E-2</v>
      </c>
      <c r="K149" s="95">
        <f>H149/'סכום נכסי הקרן'!$C$42</f>
        <v>5.5861058380507749E-4</v>
      </c>
    </row>
    <row r="150" spans="2:11" s="132" customFormat="1">
      <c r="B150" s="145"/>
    </row>
    <row r="151" spans="2:11" s="132" customFormat="1">
      <c r="B151" s="145"/>
    </row>
    <row r="152" spans="2:11" s="132" customFormat="1">
      <c r="B152" s="145"/>
    </row>
    <row r="153" spans="2:11" s="132" customFormat="1">
      <c r="B153" s="146" t="s">
        <v>127</v>
      </c>
    </row>
    <row r="154" spans="2:11" s="132" customFormat="1">
      <c r="B154" s="146" t="s">
        <v>255</v>
      </c>
    </row>
    <row r="155" spans="2:11" s="132" customFormat="1">
      <c r="B155" s="146" t="s">
        <v>263</v>
      </c>
    </row>
    <row r="156" spans="2:11" s="132" customFormat="1">
      <c r="B156" s="145"/>
    </row>
    <row r="157" spans="2:11" s="132" customFormat="1">
      <c r="B157" s="145"/>
    </row>
    <row r="158" spans="2:11" s="132" customFormat="1">
      <c r="B158" s="145"/>
    </row>
    <row r="159" spans="2:11" s="132" customFormat="1">
      <c r="B159" s="145"/>
    </row>
    <row r="160" spans="2:11" s="132" customFormat="1">
      <c r="B160" s="145"/>
    </row>
    <row r="161" spans="2:2" s="132" customFormat="1">
      <c r="B161" s="145"/>
    </row>
    <row r="162" spans="2:2" s="132" customFormat="1">
      <c r="B162" s="145"/>
    </row>
    <row r="163" spans="2:2" s="132" customFormat="1">
      <c r="B163" s="145"/>
    </row>
    <row r="164" spans="2:2" s="132" customFormat="1">
      <c r="B164" s="145"/>
    </row>
    <row r="165" spans="2:2" s="132" customFormat="1">
      <c r="B165" s="145"/>
    </row>
    <row r="166" spans="2:2" s="132" customFormat="1">
      <c r="B166" s="145"/>
    </row>
    <row r="167" spans="2:2" s="132" customFormat="1">
      <c r="B167" s="145"/>
    </row>
    <row r="168" spans="2:2" s="132" customFormat="1">
      <c r="B168" s="145"/>
    </row>
    <row r="169" spans="2:2" s="132" customFormat="1">
      <c r="B169" s="145"/>
    </row>
    <row r="170" spans="2:2" s="132" customFormat="1">
      <c r="B170" s="145"/>
    </row>
    <row r="171" spans="2:2" s="132" customFormat="1">
      <c r="B171" s="145"/>
    </row>
    <row r="172" spans="2:2" s="132" customFormat="1">
      <c r="B172" s="145"/>
    </row>
    <row r="173" spans="2:2" s="132" customFormat="1">
      <c r="B173" s="145"/>
    </row>
    <row r="174" spans="2:2" s="132" customFormat="1">
      <c r="B174" s="145"/>
    </row>
    <row r="175" spans="2:2" s="132" customFormat="1">
      <c r="B175" s="145"/>
    </row>
    <row r="176" spans="2:2" s="132" customFormat="1">
      <c r="B176" s="145"/>
    </row>
    <row r="177" spans="2:2" s="132" customFormat="1">
      <c r="B177" s="145"/>
    </row>
    <row r="178" spans="2:2" s="132" customFormat="1">
      <c r="B178" s="145"/>
    </row>
    <row r="179" spans="2:2" s="132" customFormat="1">
      <c r="B179" s="145"/>
    </row>
    <row r="180" spans="2:2" s="132" customFormat="1">
      <c r="B180" s="145"/>
    </row>
    <row r="181" spans="2:2" s="132" customFormat="1">
      <c r="B181" s="145"/>
    </row>
    <row r="182" spans="2:2" s="132" customFormat="1">
      <c r="B182" s="145"/>
    </row>
    <row r="183" spans="2:2" s="132" customFormat="1">
      <c r="B183" s="145"/>
    </row>
    <row r="184" spans="2:2" s="132" customFormat="1">
      <c r="B184" s="145"/>
    </row>
    <row r="185" spans="2:2" s="132" customFormat="1">
      <c r="B185" s="145"/>
    </row>
    <row r="186" spans="2:2" s="132" customFormat="1">
      <c r="B186" s="145"/>
    </row>
    <row r="187" spans="2:2" s="132" customFormat="1">
      <c r="B187" s="145"/>
    </row>
    <row r="188" spans="2:2" s="132" customFormat="1">
      <c r="B188" s="145"/>
    </row>
    <row r="189" spans="2:2" s="132" customFormat="1">
      <c r="B189" s="145"/>
    </row>
    <row r="190" spans="2:2" s="132" customFormat="1">
      <c r="B190" s="145"/>
    </row>
    <row r="191" spans="2:2" s="132" customFormat="1">
      <c r="B191" s="145"/>
    </row>
    <row r="192" spans="2:2" s="132" customFormat="1">
      <c r="B192" s="145"/>
    </row>
    <row r="193" spans="2:2" s="132" customFormat="1">
      <c r="B193" s="145"/>
    </row>
    <row r="194" spans="2:2" s="132" customFormat="1">
      <c r="B194" s="145"/>
    </row>
    <row r="195" spans="2:2" s="132" customFormat="1">
      <c r="B195" s="145"/>
    </row>
    <row r="196" spans="2:2" s="132" customFormat="1">
      <c r="B196" s="145"/>
    </row>
    <row r="197" spans="2:2" s="132" customFormat="1">
      <c r="B197" s="145"/>
    </row>
    <row r="198" spans="2:2" s="132" customFormat="1">
      <c r="B198" s="145"/>
    </row>
    <row r="199" spans="2:2" s="132" customFormat="1">
      <c r="B199" s="145"/>
    </row>
    <row r="200" spans="2:2" s="132" customFormat="1">
      <c r="B200" s="145"/>
    </row>
    <row r="201" spans="2:2" s="132" customFormat="1">
      <c r="B201" s="145"/>
    </row>
    <row r="202" spans="2:2" s="132" customFormat="1">
      <c r="B202" s="145"/>
    </row>
    <row r="203" spans="2:2" s="132" customFormat="1">
      <c r="B203" s="145"/>
    </row>
    <row r="204" spans="2:2" s="132" customFormat="1">
      <c r="B204" s="145"/>
    </row>
    <row r="205" spans="2:2" s="132" customFormat="1">
      <c r="B205" s="145"/>
    </row>
    <row r="206" spans="2:2" s="132" customFormat="1">
      <c r="B206" s="145"/>
    </row>
    <row r="207" spans="2:2" s="132" customFormat="1">
      <c r="B207" s="145"/>
    </row>
    <row r="208" spans="2:2" s="132" customFormat="1">
      <c r="B208" s="145"/>
    </row>
    <row r="209" spans="2:2" s="132" customFormat="1">
      <c r="B209" s="145"/>
    </row>
    <row r="210" spans="2:2" s="132" customFormat="1">
      <c r="B210" s="145"/>
    </row>
    <row r="211" spans="2:2" s="132" customFormat="1">
      <c r="B211" s="145"/>
    </row>
    <row r="212" spans="2:2" s="132" customFormat="1">
      <c r="B212" s="145"/>
    </row>
    <row r="213" spans="2:2" s="132" customFormat="1">
      <c r="B213" s="145"/>
    </row>
    <row r="214" spans="2:2" s="132" customFormat="1">
      <c r="B214" s="145"/>
    </row>
    <row r="215" spans="2:2" s="132" customFormat="1">
      <c r="B215" s="145"/>
    </row>
    <row r="216" spans="2:2" s="132" customFormat="1">
      <c r="B216" s="145"/>
    </row>
    <row r="217" spans="2:2" s="132" customFormat="1">
      <c r="B217" s="145"/>
    </row>
    <row r="218" spans="2:2" s="132" customFormat="1">
      <c r="B218" s="145"/>
    </row>
    <row r="219" spans="2:2" s="132" customFormat="1">
      <c r="B219" s="145"/>
    </row>
    <row r="220" spans="2:2" s="132" customFormat="1">
      <c r="B220" s="145"/>
    </row>
    <row r="221" spans="2:2" s="132" customFormat="1">
      <c r="B221" s="145"/>
    </row>
    <row r="222" spans="2:2" s="132" customFormat="1">
      <c r="B222" s="145"/>
    </row>
    <row r="223" spans="2:2" s="132" customFormat="1">
      <c r="B223" s="145"/>
    </row>
    <row r="224" spans="2:2" s="132" customFormat="1">
      <c r="B224" s="145"/>
    </row>
    <row r="225" spans="2:2" s="132" customFormat="1">
      <c r="B225" s="145"/>
    </row>
    <row r="226" spans="2:2" s="132" customFormat="1">
      <c r="B226" s="145"/>
    </row>
    <row r="227" spans="2:2" s="132" customFormat="1">
      <c r="B227" s="145"/>
    </row>
    <row r="228" spans="2:2" s="132" customFormat="1">
      <c r="B228" s="145"/>
    </row>
    <row r="229" spans="2:2" s="132" customFormat="1">
      <c r="B229" s="145"/>
    </row>
    <row r="230" spans="2:2" s="132" customFormat="1">
      <c r="B230" s="145"/>
    </row>
    <row r="231" spans="2:2" s="132" customFormat="1">
      <c r="B231" s="145"/>
    </row>
    <row r="232" spans="2:2" s="132" customFormat="1">
      <c r="B232" s="145"/>
    </row>
    <row r="233" spans="2:2" s="132" customFormat="1">
      <c r="B233" s="145"/>
    </row>
    <row r="234" spans="2:2" s="132" customFormat="1">
      <c r="B234" s="145"/>
    </row>
    <row r="235" spans="2:2" s="132" customFormat="1">
      <c r="B235" s="145"/>
    </row>
    <row r="236" spans="2:2" s="132" customFormat="1">
      <c r="B236" s="145"/>
    </row>
    <row r="237" spans="2:2" s="132" customFormat="1">
      <c r="B237" s="145"/>
    </row>
    <row r="238" spans="2:2" s="132" customFormat="1">
      <c r="B238" s="145"/>
    </row>
    <row r="239" spans="2:2" s="132" customFormat="1">
      <c r="B239" s="145"/>
    </row>
    <row r="240" spans="2:2" s="132" customFormat="1">
      <c r="B240" s="145"/>
    </row>
    <row r="241" spans="2:2" s="132" customFormat="1">
      <c r="B241" s="145"/>
    </row>
    <row r="242" spans="2:2" s="132" customFormat="1">
      <c r="B242" s="145"/>
    </row>
    <row r="243" spans="2:2" s="132" customFormat="1">
      <c r="B243" s="145"/>
    </row>
    <row r="244" spans="2:2" s="132" customFormat="1">
      <c r="B244" s="145"/>
    </row>
    <row r="245" spans="2:2" s="132" customFormat="1">
      <c r="B245" s="145"/>
    </row>
    <row r="246" spans="2:2" s="132" customFormat="1">
      <c r="B246" s="145"/>
    </row>
    <row r="247" spans="2:2" s="132" customFormat="1">
      <c r="B247" s="145"/>
    </row>
    <row r="248" spans="2:2" s="132" customFormat="1">
      <c r="B248" s="145"/>
    </row>
    <row r="249" spans="2:2" s="132" customFormat="1">
      <c r="B249" s="145"/>
    </row>
    <row r="250" spans="2:2" s="132" customFormat="1">
      <c r="B250" s="145"/>
    </row>
    <row r="251" spans="2:2" s="132" customFormat="1">
      <c r="B251" s="145"/>
    </row>
    <row r="252" spans="2:2" s="132" customFormat="1">
      <c r="B252" s="145"/>
    </row>
    <row r="253" spans="2:2" s="132" customFormat="1">
      <c r="B253" s="145"/>
    </row>
    <row r="254" spans="2:2" s="132" customFormat="1">
      <c r="B254" s="145"/>
    </row>
    <row r="255" spans="2:2" s="132" customFormat="1">
      <c r="B255" s="145"/>
    </row>
    <row r="256" spans="2:2" s="132" customFormat="1">
      <c r="B256" s="145"/>
    </row>
    <row r="257" spans="2:2" s="132" customFormat="1">
      <c r="B257" s="145"/>
    </row>
    <row r="258" spans="2:2" s="132" customFormat="1">
      <c r="B258" s="145"/>
    </row>
    <row r="259" spans="2:2" s="132" customFormat="1">
      <c r="B259" s="145"/>
    </row>
    <row r="260" spans="2:2" s="132" customFormat="1">
      <c r="B260" s="145"/>
    </row>
    <row r="261" spans="2:2" s="132" customFormat="1">
      <c r="B261" s="145"/>
    </row>
    <row r="262" spans="2:2" s="132" customFormat="1">
      <c r="B262" s="145"/>
    </row>
    <row r="263" spans="2:2" s="132" customFormat="1">
      <c r="B263" s="145"/>
    </row>
    <row r="264" spans="2:2" s="132" customFormat="1">
      <c r="B264" s="145"/>
    </row>
    <row r="265" spans="2:2" s="132" customFormat="1">
      <c r="B265" s="145"/>
    </row>
    <row r="266" spans="2:2" s="132" customFormat="1">
      <c r="B266" s="145"/>
    </row>
    <row r="267" spans="2:2" s="132" customFormat="1">
      <c r="B267" s="145"/>
    </row>
    <row r="268" spans="2:2" s="132" customFormat="1">
      <c r="B268" s="145"/>
    </row>
    <row r="269" spans="2:2" s="132" customFormat="1">
      <c r="B269" s="145"/>
    </row>
    <row r="270" spans="2:2" s="132" customFormat="1">
      <c r="B270" s="145"/>
    </row>
    <row r="271" spans="2:2" s="132" customFormat="1">
      <c r="B271" s="145"/>
    </row>
    <row r="272" spans="2:2" s="132" customFormat="1">
      <c r="B272" s="145"/>
    </row>
    <row r="273" spans="2:2" s="132" customFormat="1">
      <c r="B273" s="145"/>
    </row>
    <row r="274" spans="2:2" s="132" customFormat="1">
      <c r="B274" s="145"/>
    </row>
    <row r="275" spans="2:2" s="132" customFormat="1">
      <c r="B275" s="145"/>
    </row>
    <row r="276" spans="2:2" s="132" customFormat="1">
      <c r="B276" s="145"/>
    </row>
    <row r="277" spans="2:2" s="132" customFormat="1">
      <c r="B277" s="145"/>
    </row>
    <row r="278" spans="2:2" s="132" customFormat="1">
      <c r="B278" s="145"/>
    </row>
    <row r="279" spans="2:2" s="132" customFormat="1">
      <c r="B279" s="145"/>
    </row>
    <row r="280" spans="2:2" s="132" customFormat="1">
      <c r="B280" s="145"/>
    </row>
    <row r="281" spans="2:2" s="132" customFormat="1">
      <c r="B281" s="145"/>
    </row>
    <row r="282" spans="2:2" s="132" customFormat="1">
      <c r="B282" s="145"/>
    </row>
    <row r="283" spans="2:2" s="132" customFormat="1">
      <c r="B283" s="145"/>
    </row>
    <row r="284" spans="2:2" s="132" customFormat="1">
      <c r="B284" s="145"/>
    </row>
    <row r="285" spans="2:2" s="132" customFormat="1">
      <c r="B285" s="145"/>
    </row>
    <row r="286" spans="2:2" s="132" customFormat="1">
      <c r="B286" s="145"/>
    </row>
    <row r="287" spans="2:2" s="132" customFormat="1">
      <c r="B287" s="145"/>
    </row>
    <row r="288" spans="2:2" s="132" customFormat="1">
      <c r="B288" s="145"/>
    </row>
    <row r="289" spans="2:2" s="132" customFormat="1">
      <c r="B289" s="145"/>
    </row>
    <row r="290" spans="2:2" s="132" customFormat="1">
      <c r="B290" s="145"/>
    </row>
    <row r="291" spans="2:2" s="132" customFormat="1">
      <c r="B291" s="145"/>
    </row>
    <row r="292" spans="2:2" s="132" customFormat="1">
      <c r="B292" s="145"/>
    </row>
    <row r="293" spans="2:2" s="132" customFormat="1">
      <c r="B293" s="145"/>
    </row>
    <row r="294" spans="2:2" s="132" customFormat="1">
      <c r="B294" s="145"/>
    </row>
    <row r="295" spans="2:2" s="132" customFormat="1">
      <c r="B295" s="145"/>
    </row>
    <row r="296" spans="2:2" s="132" customFormat="1">
      <c r="B296" s="145"/>
    </row>
    <row r="297" spans="2:2" s="132" customFormat="1">
      <c r="B297" s="145"/>
    </row>
    <row r="298" spans="2:2" s="132" customFormat="1">
      <c r="B298" s="145"/>
    </row>
    <row r="299" spans="2:2" s="132" customFormat="1">
      <c r="B299" s="145"/>
    </row>
    <row r="300" spans="2:2" s="132" customFormat="1">
      <c r="B300" s="145"/>
    </row>
    <row r="301" spans="2:2" s="132" customFormat="1">
      <c r="B301" s="145"/>
    </row>
    <row r="302" spans="2:2" s="132" customFormat="1">
      <c r="B302" s="145"/>
    </row>
    <row r="303" spans="2:2" s="132" customFormat="1">
      <c r="B303" s="145"/>
    </row>
    <row r="304" spans="2:2" s="132" customFormat="1">
      <c r="B304" s="145"/>
    </row>
    <row r="305" spans="2:3" s="132" customFormat="1">
      <c r="B305" s="145"/>
    </row>
    <row r="306" spans="2:3" s="132" customFormat="1">
      <c r="B306" s="145"/>
    </row>
    <row r="307" spans="2:3" s="132" customFormat="1">
      <c r="B307" s="145"/>
    </row>
    <row r="308" spans="2:3" s="132" customFormat="1">
      <c r="B308" s="145"/>
    </row>
    <row r="309" spans="2:3" s="132" customFormat="1">
      <c r="B309" s="145"/>
    </row>
    <row r="310" spans="2:3">
      <c r="C310" s="1"/>
    </row>
    <row r="311" spans="2:3">
      <c r="C311" s="1"/>
    </row>
    <row r="312" spans="2:3">
      <c r="C312" s="1"/>
    </row>
    <row r="313" spans="2:3">
      <c r="C313" s="1"/>
    </row>
    <row r="314" spans="2:3">
      <c r="C314" s="1"/>
    </row>
    <row r="315" spans="2:3">
      <c r="C315" s="1"/>
    </row>
    <row r="316" spans="2:3">
      <c r="C316" s="1"/>
    </row>
    <row r="317" spans="2:3">
      <c r="C317" s="1"/>
    </row>
    <row r="318" spans="2:3">
      <c r="C318" s="1"/>
    </row>
    <row r="319" spans="2:3">
      <c r="C319" s="1"/>
    </row>
    <row r="320" spans="2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D1:K41 D42:H1048576 I42:I117 I133:I1048576 I119:I131 J42:K1048576 L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A574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8.14062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3">
      <c r="B1" s="57" t="s">
        <v>192</v>
      </c>
      <c r="C1" s="78" t="s" vm="1">
        <v>274</v>
      </c>
    </row>
    <row r="2" spans="2:53">
      <c r="B2" s="57" t="s">
        <v>191</v>
      </c>
      <c r="C2" s="78" t="s">
        <v>275</v>
      </c>
    </row>
    <row r="3" spans="2:53">
      <c r="B3" s="57" t="s">
        <v>193</v>
      </c>
      <c r="C3" s="78" t="s">
        <v>276</v>
      </c>
    </row>
    <row r="4" spans="2:53">
      <c r="B4" s="57" t="s">
        <v>194</v>
      </c>
      <c r="C4" s="78">
        <v>2102</v>
      </c>
    </row>
    <row r="6" spans="2:53" ht="26.25" customHeight="1">
      <c r="B6" s="192" t="s">
        <v>223</v>
      </c>
      <c r="C6" s="193"/>
      <c r="D6" s="193"/>
      <c r="E6" s="193"/>
      <c r="F6" s="193"/>
      <c r="G6" s="193"/>
      <c r="H6" s="193"/>
      <c r="I6" s="193"/>
      <c r="J6" s="193"/>
      <c r="K6" s="193"/>
      <c r="L6" s="194"/>
    </row>
    <row r="7" spans="2:53" ht="26.25" customHeight="1">
      <c r="B7" s="192" t="s">
        <v>112</v>
      </c>
      <c r="C7" s="193"/>
      <c r="D7" s="193"/>
      <c r="E7" s="193"/>
      <c r="F7" s="193"/>
      <c r="G7" s="193"/>
      <c r="H7" s="193"/>
      <c r="I7" s="193"/>
      <c r="J7" s="193"/>
      <c r="K7" s="193"/>
      <c r="L7" s="194"/>
    </row>
    <row r="8" spans="2:53" s="3" customFormat="1" ht="78.75">
      <c r="B8" s="23" t="s">
        <v>131</v>
      </c>
      <c r="C8" s="31" t="s">
        <v>49</v>
      </c>
      <c r="D8" s="31" t="s">
        <v>73</v>
      </c>
      <c r="E8" s="31" t="s">
        <v>116</v>
      </c>
      <c r="F8" s="31" t="s">
        <v>117</v>
      </c>
      <c r="G8" s="31" t="s">
        <v>257</v>
      </c>
      <c r="H8" s="31" t="s">
        <v>256</v>
      </c>
      <c r="I8" s="31" t="s">
        <v>125</v>
      </c>
      <c r="J8" s="31" t="s">
        <v>65</v>
      </c>
      <c r="K8" s="31" t="s">
        <v>195</v>
      </c>
      <c r="L8" s="32" t="s">
        <v>197</v>
      </c>
      <c r="BA8" s="1"/>
    </row>
    <row r="9" spans="2:53" s="3" customFormat="1" ht="24" customHeight="1">
      <c r="B9" s="16"/>
      <c r="C9" s="17"/>
      <c r="D9" s="17"/>
      <c r="E9" s="17"/>
      <c r="F9" s="17" t="s">
        <v>22</v>
      </c>
      <c r="G9" s="17" t="s">
        <v>264</v>
      </c>
      <c r="H9" s="17"/>
      <c r="I9" s="17" t="s">
        <v>260</v>
      </c>
      <c r="J9" s="33" t="s">
        <v>20</v>
      </c>
      <c r="K9" s="33" t="s">
        <v>20</v>
      </c>
      <c r="L9" s="34" t="s">
        <v>20</v>
      </c>
      <c r="BA9" s="1"/>
    </row>
    <row r="10" spans="2:5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BA10" s="1"/>
    </row>
    <row r="11" spans="2:53" s="4" customFormat="1" ht="18" customHeight="1">
      <c r="B11" s="129" t="s">
        <v>52</v>
      </c>
      <c r="C11" s="125"/>
      <c r="D11" s="125"/>
      <c r="E11" s="125"/>
      <c r="F11" s="125"/>
      <c r="G11" s="126"/>
      <c r="H11" s="128"/>
      <c r="I11" s="126">
        <v>358.43430000000001</v>
      </c>
      <c r="J11" s="125"/>
      <c r="K11" s="127">
        <f>I11/$I$11</f>
        <v>1</v>
      </c>
      <c r="L11" s="127">
        <f>I11/'סכום נכסי הקרן'!$C$42</f>
        <v>6.5954260299018494E-6</v>
      </c>
      <c r="BA11" s="100"/>
    </row>
    <row r="12" spans="2:53" s="100" customFormat="1" ht="21" customHeight="1">
      <c r="B12" s="130" t="s">
        <v>2336</v>
      </c>
      <c r="C12" s="125"/>
      <c r="D12" s="125"/>
      <c r="E12" s="125"/>
      <c r="F12" s="125"/>
      <c r="G12" s="126"/>
      <c r="H12" s="128"/>
      <c r="I12" s="126">
        <v>2.9999999999999994E-5</v>
      </c>
      <c r="J12" s="125"/>
      <c r="K12" s="127">
        <f t="shared" ref="K12:K15" si="0">I12/$I$11</f>
        <v>8.369734704519069E-8</v>
      </c>
      <c r="L12" s="127">
        <f>I12/'סכום נכסי הקרן'!$C$42</f>
        <v>5.5201966133557932E-13</v>
      </c>
    </row>
    <row r="13" spans="2:53">
      <c r="B13" s="83" t="s">
        <v>2337</v>
      </c>
      <c r="C13" s="84" t="s">
        <v>2338</v>
      </c>
      <c r="D13" s="97" t="s">
        <v>1155</v>
      </c>
      <c r="E13" s="97" t="s">
        <v>177</v>
      </c>
      <c r="F13" s="107">
        <v>41546</v>
      </c>
      <c r="G13" s="94">
        <v>25278.749999999996</v>
      </c>
      <c r="H13" s="96">
        <v>1E-4</v>
      </c>
      <c r="I13" s="94">
        <v>2.9999999999999994E-5</v>
      </c>
      <c r="J13" s="95">
        <v>0</v>
      </c>
      <c r="K13" s="95">
        <f t="shared" si="0"/>
        <v>8.369734704519069E-8</v>
      </c>
      <c r="L13" s="95">
        <f>I13/'סכום נכסי הקרן'!$C$42</f>
        <v>5.5201966133557932E-13</v>
      </c>
    </row>
    <row r="14" spans="2:53" s="100" customFormat="1">
      <c r="B14" s="130" t="s">
        <v>251</v>
      </c>
      <c r="C14" s="125"/>
      <c r="D14" s="125"/>
      <c r="E14" s="125"/>
      <c r="F14" s="125"/>
      <c r="G14" s="126"/>
      <c r="H14" s="128"/>
      <c r="I14" s="126">
        <v>358.43427000000003</v>
      </c>
      <c r="J14" s="125"/>
      <c r="K14" s="127">
        <f t="shared" si="0"/>
        <v>0.99999991630265306</v>
      </c>
      <c r="L14" s="127">
        <f>I14/'סכום נכסי הקרן'!$C$42</f>
        <v>6.5954254778821886E-6</v>
      </c>
    </row>
    <row r="15" spans="2:53">
      <c r="B15" s="83" t="s">
        <v>2339</v>
      </c>
      <c r="C15" s="84" t="s">
        <v>2340</v>
      </c>
      <c r="D15" s="97" t="s">
        <v>1230</v>
      </c>
      <c r="E15" s="97" t="s">
        <v>176</v>
      </c>
      <c r="F15" s="107">
        <v>42731</v>
      </c>
      <c r="G15" s="94">
        <v>70074.999999999985</v>
      </c>
      <c r="H15" s="96">
        <v>141.02590000000001</v>
      </c>
      <c r="I15" s="94">
        <v>358.43427000000003</v>
      </c>
      <c r="J15" s="95">
        <v>3.4597113344241146E-3</v>
      </c>
      <c r="K15" s="95">
        <f t="shared" si="0"/>
        <v>0.99999991630265306</v>
      </c>
      <c r="L15" s="95">
        <f>I15/'סכום נכסי הקרן'!$C$42</f>
        <v>6.5954254778821886E-6</v>
      </c>
    </row>
    <row r="16" spans="2:53">
      <c r="B16" s="101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14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14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14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AB39:XFD41 D1:XFD38 D39:Z41 D42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96</v>
      </c>
      <c r="C6" s="14" t="s">
        <v>49</v>
      </c>
      <c r="E6" s="14" t="s">
        <v>132</v>
      </c>
      <c r="I6" s="14" t="s">
        <v>15</v>
      </c>
      <c r="J6" s="14" t="s">
        <v>74</v>
      </c>
      <c r="M6" s="14" t="s">
        <v>116</v>
      </c>
      <c r="Q6" s="14" t="s">
        <v>17</v>
      </c>
      <c r="R6" s="14" t="s">
        <v>19</v>
      </c>
      <c r="U6" s="14" t="s">
        <v>70</v>
      </c>
      <c r="W6" s="15" t="s">
        <v>64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101</v>
      </c>
      <c r="C8" s="31" t="s">
        <v>49</v>
      </c>
      <c r="D8" s="31" t="s">
        <v>134</v>
      </c>
      <c r="I8" s="31" t="s">
        <v>15</v>
      </c>
      <c r="J8" s="31" t="s">
        <v>74</v>
      </c>
      <c r="K8" s="31" t="s">
        <v>117</v>
      </c>
      <c r="L8" s="31" t="s">
        <v>18</v>
      </c>
      <c r="M8" s="31" t="s">
        <v>116</v>
      </c>
      <c r="Q8" s="31" t="s">
        <v>17</v>
      </c>
      <c r="R8" s="31" t="s">
        <v>19</v>
      </c>
      <c r="S8" s="31" t="s">
        <v>0</v>
      </c>
      <c r="T8" s="31" t="s">
        <v>120</v>
      </c>
      <c r="U8" s="31" t="s">
        <v>70</v>
      </c>
      <c r="V8" s="31" t="s">
        <v>65</v>
      </c>
      <c r="W8" s="32" t="s">
        <v>126</v>
      </c>
    </row>
    <row r="9" spans="2:25" ht="31.5">
      <c r="B9" s="49" t="str">
        <f>'תעודות חוב מסחריות '!B7:T7</f>
        <v>2. תעודות חוב מסחריות</v>
      </c>
      <c r="C9" s="14" t="s">
        <v>49</v>
      </c>
      <c r="D9" s="14" t="s">
        <v>134</v>
      </c>
      <c r="E9" s="42" t="s">
        <v>132</v>
      </c>
      <c r="G9" s="14" t="s">
        <v>73</v>
      </c>
      <c r="I9" s="14" t="s">
        <v>15</v>
      </c>
      <c r="J9" s="14" t="s">
        <v>74</v>
      </c>
      <c r="K9" s="14" t="s">
        <v>117</v>
      </c>
      <c r="L9" s="14" t="s">
        <v>18</v>
      </c>
      <c r="M9" s="14" t="s">
        <v>116</v>
      </c>
      <c r="Q9" s="14" t="s">
        <v>17</v>
      </c>
      <c r="R9" s="14" t="s">
        <v>19</v>
      </c>
      <c r="S9" s="14" t="s">
        <v>0</v>
      </c>
      <c r="T9" s="14" t="s">
        <v>120</v>
      </c>
      <c r="U9" s="14" t="s">
        <v>70</v>
      </c>
      <c r="V9" s="14" t="s">
        <v>65</v>
      </c>
      <c r="W9" s="39" t="s">
        <v>126</v>
      </c>
    </row>
    <row r="10" spans="2:25" ht="31.5">
      <c r="B10" s="49" t="str">
        <f>'אג"ח קונצרני'!B7:U7</f>
        <v>3. אג"ח קונצרני</v>
      </c>
      <c r="C10" s="31" t="s">
        <v>49</v>
      </c>
      <c r="D10" s="14" t="s">
        <v>134</v>
      </c>
      <c r="E10" s="42" t="s">
        <v>132</v>
      </c>
      <c r="G10" s="31" t="s">
        <v>73</v>
      </c>
      <c r="I10" s="31" t="s">
        <v>15</v>
      </c>
      <c r="J10" s="31" t="s">
        <v>74</v>
      </c>
      <c r="K10" s="31" t="s">
        <v>117</v>
      </c>
      <c r="L10" s="31" t="s">
        <v>18</v>
      </c>
      <c r="M10" s="31" t="s">
        <v>116</v>
      </c>
      <c r="Q10" s="31" t="s">
        <v>17</v>
      </c>
      <c r="R10" s="31" t="s">
        <v>19</v>
      </c>
      <c r="S10" s="31" t="s">
        <v>0</v>
      </c>
      <c r="T10" s="31" t="s">
        <v>120</v>
      </c>
      <c r="U10" s="31" t="s">
        <v>70</v>
      </c>
      <c r="V10" s="14" t="s">
        <v>65</v>
      </c>
      <c r="W10" s="32" t="s">
        <v>126</v>
      </c>
    </row>
    <row r="11" spans="2:25" ht="31.5">
      <c r="B11" s="49" t="str">
        <f>מניות!B7</f>
        <v>4. מניות</v>
      </c>
      <c r="C11" s="31" t="s">
        <v>49</v>
      </c>
      <c r="D11" s="14" t="s">
        <v>134</v>
      </c>
      <c r="E11" s="42" t="s">
        <v>132</v>
      </c>
      <c r="H11" s="31" t="s">
        <v>116</v>
      </c>
      <c r="S11" s="31" t="s">
        <v>0</v>
      </c>
      <c r="T11" s="14" t="s">
        <v>120</v>
      </c>
      <c r="U11" s="14" t="s">
        <v>70</v>
      </c>
      <c r="V11" s="14" t="s">
        <v>65</v>
      </c>
      <c r="W11" s="15" t="s">
        <v>126</v>
      </c>
    </row>
    <row r="12" spans="2:25" ht="31.5">
      <c r="B12" s="49" t="str">
        <f>'תעודות סל'!B7:N7</f>
        <v>5. תעודות סל</v>
      </c>
      <c r="C12" s="31" t="s">
        <v>49</v>
      </c>
      <c r="D12" s="14" t="s">
        <v>134</v>
      </c>
      <c r="E12" s="42" t="s">
        <v>132</v>
      </c>
      <c r="H12" s="31" t="s">
        <v>116</v>
      </c>
      <c r="S12" s="31" t="s">
        <v>0</v>
      </c>
      <c r="T12" s="31" t="s">
        <v>120</v>
      </c>
      <c r="U12" s="31" t="s">
        <v>70</v>
      </c>
      <c r="V12" s="31" t="s">
        <v>65</v>
      </c>
      <c r="W12" s="32" t="s">
        <v>126</v>
      </c>
    </row>
    <row r="13" spans="2:25" ht="31.5">
      <c r="B13" s="49" t="str">
        <f>'קרנות נאמנות'!B7:O7</f>
        <v>6. קרנות נאמנות</v>
      </c>
      <c r="C13" s="31" t="s">
        <v>49</v>
      </c>
      <c r="D13" s="31" t="s">
        <v>134</v>
      </c>
      <c r="G13" s="31" t="s">
        <v>73</v>
      </c>
      <c r="H13" s="31" t="s">
        <v>116</v>
      </c>
      <c r="S13" s="31" t="s">
        <v>0</v>
      </c>
      <c r="T13" s="31" t="s">
        <v>120</v>
      </c>
      <c r="U13" s="31" t="s">
        <v>70</v>
      </c>
      <c r="V13" s="31" t="s">
        <v>65</v>
      </c>
      <c r="W13" s="32" t="s">
        <v>126</v>
      </c>
    </row>
    <row r="14" spans="2:25" ht="31.5">
      <c r="B14" s="49" t="str">
        <f>'כתבי אופציה'!B7:L7</f>
        <v>7. כתבי אופציה</v>
      </c>
      <c r="C14" s="31" t="s">
        <v>49</v>
      </c>
      <c r="D14" s="31" t="s">
        <v>134</v>
      </c>
      <c r="G14" s="31" t="s">
        <v>73</v>
      </c>
      <c r="H14" s="31" t="s">
        <v>116</v>
      </c>
      <c r="S14" s="31" t="s">
        <v>0</v>
      </c>
      <c r="T14" s="31" t="s">
        <v>120</v>
      </c>
      <c r="U14" s="31" t="s">
        <v>70</v>
      </c>
      <c r="V14" s="31" t="s">
        <v>65</v>
      </c>
      <c r="W14" s="32" t="s">
        <v>126</v>
      </c>
    </row>
    <row r="15" spans="2:25" ht="31.5">
      <c r="B15" s="49" t="str">
        <f>אופציות!B7</f>
        <v>8. אופציות</v>
      </c>
      <c r="C15" s="31" t="s">
        <v>49</v>
      </c>
      <c r="D15" s="31" t="s">
        <v>134</v>
      </c>
      <c r="G15" s="31" t="s">
        <v>73</v>
      </c>
      <c r="H15" s="31" t="s">
        <v>116</v>
      </c>
      <c r="S15" s="31" t="s">
        <v>0</v>
      </c>
      <c r="T15" s="31" t="s">
        <v>120</v>
      </c>
      <c r="U15" s="31" t="s">
        <v>70</v>
      </c>
      <c r="V15" s="31" t="s">
        <v>65</v>
      </c>
      <c r="W15" s="32" t="s">
        <v>126</v>
      </c>
    </row>
    <row r="16" spans="2:25" ht="31.5">
      <c r="B16" s="49" t="str">
        <f>'חוזים עתידיים'!B7:I7</f>
        <v>9. חוזים עתידיים</v>
      </c>
      <c r="C16" s="31" t="s">
        <v>49</v>
      </c>
      <c r="D16" s="31" t="s">
        <v>134</v>
      </c>
      <c r="G16" s="31" t="s">
        <v>73</v>
      </c>
      <c r="H16" s="31" t="s">
        <v>116</v>
      </c>
      <c r="S16" s="31" t="s">
        <v>0</v>
      </c>
      <c r="T16" s="32" t="s">
        <v>120</v>
      </c>
    </row>
    <row r="17" spans="2:25" ht="31.5">
      <c r="B17" s="49" t="str">
        <f>'מוצרים מובנים'!B7:Q7</f>
        <v>10. מוצרים מובנים</v>
      </c>
      <c r="C17" s="31" t="s">
        <v>49</v>
      </c>
      <c r="F17" s="14" t="s">
        <v>56</v>
      </c>
      <c r="I17" s="31" t="s">
        <v>15</v>
      </c>
      <c r="J17" s="31" t="s">
        <v>74</v>
      </c>
      <c r="K17" s="31" t="s">
        <v>117</v>
      </c>
      <c r="L17" s="31" t="s">
        <v>18</v>
      </c>
      <c r="M17" s="31" t="s">
        <v>116</v>
      </c>
      <c r="Q17" s="31" t="s">
        <v>17</v>
      </c>
      <c r="R17" s="31" t="s">
        <v>19</v>
      </c>
      <c r="S17" s="31" t="s">
        <v>0</v>
      </c>
      <c r="T17" s="31" t="s">
        <v>120</v>
      </c>
      <c r="U17" s="31" t="s">
        <v>70</v>
      </c>
      <c r="V17" s="31" t="s">
        <v>65</v>
      </c>
      <c r="W17" s="32" t="s">
        <v>126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49</v>
      </c>
      <c r="I19" s="31" t="s">
        <v>15</v>
      </c>
      <c r="J19" s="31" t="s">
        <v>74</v>
      </c>
      <c r="K19" s="31" t="s">
        <v>117</v>
      </c>
      <c r="L19" s="31" t="s">
        <v>18</v>
      </c>
      <c r="M19" s="31" t="s">
        <v>116</v>
      </c>
      <c r="Q19" s="31" t="s">
        <v>17</v>
      </c>
      <c r="R19" s="31" t="s">
        <v>19</v>
      </c>
      <c r="S19" s="31" t="s">
        <v>0</v>
      </c>
      <c r="T19" s="31" t="s">
        <v>120</v>
      </c>
      <c r="U19" s="31" t="s">
        <v>125</v>
      </c>
      <c r="V19" s="31" t="s">
        <v>65</v>
      </c>
      <c r="W19" s="32" t="s">
        <v>126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49</v>
      </c>
      <c r="D20" s="42" t="s">
        <v>133</v>
      </c>
      <c r="E20" s="42" t="s">
        <v>132</v>
      </c>
      <c r="G20" s="31" t="s">
        <v>73</v>
      </c>
      <c r="I20" s="31" t="s">
        <v>15</v>
      </c>
      <c r="J20" s="31" t="s">
        <v>74</v>
      </c>
      <c r="K20" s="31" t="s">
        <v>117</v>
      </c>
      <c r="L20" s="31" t="s">
        <v>18</v>
      </c>
      <c r="M20" s="31" t="s">
        <v>116</v>
      </c>
      <c r="Q20" s="31" t="s">
        <v>17</v>
      </c>
      <c r="R20" s="31" t="s">
        <v>19</v>
      </c>
      <c r="S20" s="31" t="s">
        <v>0</v>
      </c>
      <c r="T20" s="31" t="s">
        <v>120</v>
      </c>
      <c r="U20" s="31" t="s">
        <v>125</v>
      </c>
      <c r="V20" s="31" t="s">
        <v>65</v>
      </c>
      <c r="W20" s="32" t="s">
        <v>126</v>
      </c>
    </row>
    <row r="21" spans="2:25" ht="31.5">
      <c r="B21" s="49" t="str">
        <f>'לא סחיר - אג"ח קונצרני'!B7:S7</f>
        <v>3. אג"ח קונצרני</v>
      </c>
      <c r="C21" s="31" t="s">
        <v>49</v>
      </c>
      <c r="D21" s="42" t="s">
        <v>133</v>
      </c>
      <c r="E21" s="42" t="s">
        <v>132</v>
      </c>
      <c r="G21" s="31" t="s">
        <v>73</v>
      </c>
      <c r="I21" s="31" t="s">
        <v>15</v>
      </c>
      <c r="J21" s="31" t="s">
        <v>74</v>
      </c>
      <c r="K21" s="31" t="s">
        <v>117</v>
      </c>
      <c r="L21" s="31" t="s">
        <v>18</v>
      </c>
      <c r="M21" s="31" t="s">
        <v>116</v>
      </c>
      <c r="Q21" s="31" t="s">
        <v>17</v>
      </c>
      <c r="R21" s="31" t="s">
        <v>19</v>
      </c>
      <c r="S21" s="31" t="s">
        <v>0</v>
      </c>
      <c r="T21" s="31" t="s">
        <v>120</v>
      </c>
      <c r="U21" s="31" t="s">
        <v>125</v>
      </c>
      <c r="V21" s="31" t="s">
        <v>65</v>
      </c>
      <c r="W21" s="32" t="s">
        <v>126</v>
      </c>
    </row>
    <row r="22" spans="2:25" ht="31.5">
      <c r="B22" s="49" t="str">
        <f>'לא סחיר - מניות'!B7:M7</f>
        <v>4. מניות</v>
      </c>
      <c r="C22" s="31" t="s">
        <v>49</v>
      </c>
      <c r="D22" s="42" t="s">
        <v>133</v>
      </c>
      <c r="E22" s="42" t="s">
        <v>132</v>
      </c>
      <c r="G22" s="31" t="s">
        <v>73</v>
      </c>
      <c r="H22" s="31" t="s">
        <v>116</v>
      </c>
      <c r="S22" s="31" t="s">
        <v>0</v>
      </c>
      <c r="T22" s="31" t="s">
        <v>120</v>
      </c>
      <c r="U22" s="31" t="s">
        <v>125</v>
      </c>
      <c r="V22" s="31" t="s">
        <v>65</v>
      </c>
      <c r="W22" s="32" t="s">
        <v>126</v>
      </c>
    </row>
    <row r="23" spans="2:25" ht="31.5">
      <c r="B23" s="49" t="str">
        <f>'לא סחיר - קרנות השקעה'!B7:K7</f>
        <v>5. קרנות השקעה</v>
      </c>
      <c r="C23" s="31" t="s">
        <v>49</v>
      </c>
      <c r="G23" s="31" t="s">
        <v>73</v>
      </c>
      <c r="H23" s="31" t="s">
        <v>116</v>
      </c>
      <c r="K23" s="31" t="s">
        <v>117</v>
      </c>
      <c r="S23" s="31" t="s">
        <v>0</v>
      </c>
      <c r="T23" s="31" t="s">
        <v>120</v>
      </c>
      <c r="U23" s="31" t="s">
        <v>125</v>
      </c>
      <c r="V23" s="31" t="s">
        <v>65</v>
      </c>
      <c r="W23" s="32" t="s">
        <v>126</v>
      </c>
    </row>
    <row r="24" spans="2:25" ht="31.5">
      <c r="B24" s="49" t="str">
        <f>'לא סחיר - כתבי אופציה'!B7:L7</f>
        <v>6. כתבי אופציה</v>
      </c>
      <c r="C24" s="31" t="s">
        <v>49</v>
      </c>
      <c r="G24" s="31" t="s">
        <v>73</v>
      </c>
      <c r="H24" s="31" t="s">
        <v>116</v>
      </c>
      <c r="K24" s="31" t="s">
        <v>117</v>
      </c>
      <c r="S24" s="31" t="s">
        <v>0</v>
      </c>
      <c r="T24" s="31" t="s">
        <v>120</v>
      </c>
      <c r="U24" s="31" t="s">
        <v>125</v>
      </c>
      <c r="V24" s="31" t="s">
        <v>65</v>
      </c>
      <c r="W24" s="32" t="s">
        <v>126</v>
      </c>
    </row>
    <row r="25" spans="2:25" ht="31.5">
      <c r="B25" s="49" t="str">
        <f>'לא סחיר - אופציות'!B7:L7</f>
        <v>7. אופציות</v>
      </c>
      <c r="C25" s="31" t="s">
        <v>49</v>
      </c>
      <c r="G25" s="31" t="s">
        <v>73</v>
      </c>
      <c r="H25" s="31" t="s">
        <v>116</v>
      </c>
      <c r="K25" s="31" t="s">
        <v>117</v>
      </c>
      <c r="S25" s="31" t="s">
        <v>0</v>
      </c>
      <c r="T25" s="31" t="s">
        <v>120</v>
      </c>
      <c r="U25" s="31" t="s">
        <v>125</v>
      </c>
      <c r="V25" s="31" t="s">
        <v>65</v>
      </c>
      <c r="W25" s="32" t="s">
        <v>126</v>
      </c>
    </row>
    <row r="26" spans="2:25" ht="31.5">
      <c r="B26" s="49" t="str">
        <f>'לא סחיר - חוזים עתידיים'!B7:K7</f>
        <v>8. חוזים עתידיים</v>
      </c>
      <c r="C26" s="31" t="s">
        <v>49</v>
      </c>
      <c r="G26" s="31" t="s">
        <v>73</v>
      </c>
      <c r="H26" s="31" t="s">
        <v>116</v>
      </c>
      <c r="K26" s="31" t="s">
        <v>117</v>
      </c>
      <c r="S26" s="31" t="s">
        <v>0</v>
      </c>
      <c r="T26" s="31" t="s">
        <v>120</v>
      </c>
      <c r="U26" s="31" t="s">
        <v>125</v>
      </c>
      <c r="V26" s="32" t="s">
        <v>126</v>
      </c>
    </row>
    <row r="27" spans="2:25" ht="31.5">
      <c r="B27" s="49" t="str">
        <f>'לא סחיר - מוצרים מובנים'!B7:Q7</f>
        <v>9. מוצרים מובנים</v>
      </c>
      <c r="C27" s="31" t="s">
        <v>49</v>
      </c>
      <c r="F27" s="31" t="s">
        <v>56</v>
      </c>
      <c r="I27" s="31" t="s">
        <v>15</v>
      </c>
      <c r="J27" s="31" t="s">
        <v>74</v>
      </c>
      <c r="K27" s="31" t="s">
        <v>117</v>
      </c>
      <c r="L27" s="31" t="s">
        <v>18</v>
      </c>
      <c r="M27" s="31" t="s">
        <v>116</v>
      </c>
      <c r="Q27" s="31" t="s">
        <v>17</v>
      </c>
      <c r="R27" s="31" t="s">
        <v>19</v>
      </c>
      <c r="S27" s="31" t="s">
        <v>0</v>
      </c>
      <c r="T27" s="31" t="s">
        <v>120</v>
      </c>
      <c r="U27" s="31" t="s">
        <v>125</v>
      </c>
      <c r="V27" s="31" t="s">
        <v>65</v>
      </c>
      <c r="W27" s="32" t="s">
        <v>126</v>
      </c>
    </row>
    <row r="28" spans="2:25" ht="31.5">
      <c r="B28" s="53" t="str">
        <f>הלוואות!B6</f>
        <v>1.ד. הלוואות:</v>
      </c>
      <c r="C28" s="31" t="s">
        <v>49</v>
      </c>
      <c r="I28" s="31" t="s">
        <v>15</v>
      </c>
      <c r="J28" s="31" t="s">
        <v>74</v>
      </c>
      <c r="L28" s="31" t="s">
        <v>18</v>
      </c>
      <c r="M28" s="31" t="s">
        <v>116</v>
      </c>
      <c r="Q28" s="14" t="s">
        <v>37</v>
      </c>
      <c r="R28" s="31" t="s">
        <v>19</v>
      </c>
      <c r="S28" s="31" t="s">
        <v>0</v>
      </c>
      <c r="T28" s="31" t="s">
        <v>120</v>
      </c>
      <c r="U28" s="31" t="s">
        <v>125</v>
      </c>
      <c r="V28" s="32" t="s">
        <v>126</v>
      </c>
    </row>
    <row r="29" spans="2:25" ht="47.25">
      <c r="B29" s="53" t="str">
        <f>'פקדונות מעל 3 חודשים'!B6:O6</f>
        <v>1.ה. פקדונות מעל 3 חודשים:</v>
      </c>
      <c r="C29" s="31" t="s">
        <v>49</v>
      </c>
      <c r="E29" s="31" t="s">
        <v>132</v>
      </c>
      <c r="I29" s="31" t="s">
        <v>15</v>
      </c>
      <c r="J29" s="31" t="s">
        <v>74</v>
      </c>
      <c r="L29" s="31" t="s">
        <v>18</v>
      </c>
      <c r="M29" s="31" t="s">
        <v>116</v>
      </c>
      <c r="O29" s="50" t="s">
        <v>58</v>
      </c>
      <c r="P29" s="51"/>
      <c r="R29" s="31" t="s">
        <v>19</v>
      </c>
      <c r="S29" s="31" t="s">
        <v>0</v>
      </c>
      <c r="T29" s="31" t="s">
        <v>120</v>
      </c>
      <c r="U29" s="31" t="s">
        <v>125</v>
      </c>
      <c r="V29" s="32" t="s">
        <v>126</v>
      </c>
    </row>
    <row r="30" spans="2:25" ht="63">
      <c r="B30" s="53" t="str">
        <f>'זכויות מקרקעין'!B6</f>
        <v>1. ו. זכויות במקרקעין:</v>
      </c>
      <c r="C30" s="14" t="s">
        <v>60</v>
      </c>
      <c r="N30" s="50" t="s">
        <v>98</v>
      </c>
      <c r="P30" s="51" t="s">
        <v>61</v>
      </c>
      <c r="U30" s="31" t="s">
        <v>125</v>
      </c>
      <c r="V30" s="15" t="s">
        <v>64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63</v>
      </c>
      <c r="R31" s="14" t="s">
        <v>59</v>
      </c>
      <c r="U31" s="31" t="s">
        <v>125</v>
      </c>
      <c r="V31" s="15" t="s">
        <v>64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122</v>
      </c>
      <c r="Y32" s="15" t="s">
        <v>121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>
      <selection activeCell="D17" sqref="D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192</v>
      </c>
      <c r="C1" s="78" t="s" vm="1">
        <v>274</v>
      </c>
    </row>
    <row r="2" spans="2:54">
      <c r="B2" s="57" t="s">
        <v>191</v>
      </c>
      <c r="C2" s="78" t="s">
        <v>275</v>
      </c>
    </row>
    <row r="3" spans="2:54">
      <c r="B3" s="57" t="s">
        <v>193</v>
      </c>
      <c r="C3" s="78" t="s">
        <v>276</v>
      </c>
    </row>
    <row r="4" spans="2:54">
      <c r="B4" s="57" t="s">
        <v>194</v>
      </c>
      <c r="C4" s="78">
        <v>2102</v>
      </c>
    </row>
    <row r="6" spans="2:54" ht="26.25" customHeight="1">
      <c r="B6" s="192" t="s">
        <v>223</v>
      </c>
      <c r="C6" s="193"/>
      <c r="D6" s="193"/>
      <c r="E6" s="193"/>
      <c r="F6" s="193"/>
      <c r="G6" s="193"/>
      <c r="H6" s="193"/>
      <c r="I6" s="193"/>
      <c r="J6" s="193"/>
      <c r="K6" s="193"/>
      <c r="L6" s="194"/>
    </row>
    <row r="7" spans="2:54" ht="26.25" customHeight="1">
      <c r="B7" s="192" t="s">
        <v>113</v>
      </c>
      <c r="C7" s="193"/>
      <c r="D7" s="193"/>
      <c r="E7" s="193"/>
      <c r="F7" s="193"/>
      <c r="G7" s="193"/>
      <c r="H7" s="193"/>
      <c r="I7" s="193"/>
      <c r="J7" s="193"/>
      <c r="K7" s="193"/>
      <c r="L7" s="194"/>
    </row>
    <row r="8" spans="2:54" s="3" customFormat="1" ht="78.75">
      <c r="B8" s="23" t="s">
        <v>131</v>
      </c>
      <c r="C8" s="31" t="s">
        <v>49</v>
      </c>
      <c r="D8" s="31" t="s">
        <v>73</v>
      </c>
      <c r="E8" s="31" t="s">
        <v>116</v>
      </c>
      <c r="F8" s="31" t="s">
        <v>117</v>
      </c>
      <c r="G8" s="31" t="s">
        <v>257</v>
      </c>
      <c r="H8" s="31" t="s">
        <v>256</v>
      </c>
      <c r="I8" s="31" t="s">
        <v>125</v>
      </c>
      <c r="J8" s="31" t="s">
        <v>65</v>
      </c>
      <c r="K8" s="31" t="s">
        <v>195</v>
      </c>
      <c r="L8" s="32" t="s">
        <v>197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264</v>
      </c>
      <c r="H9" s="17"/>
      <c r="I9" s="17" t="s">
        <v>260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273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127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255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263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U564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49.2851562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7.28515625" style="1" bestFit="1" customWidth="1"/>
    <col min="9" max="9" width="12" style="1" bestFit="1" customWidth="1"/>
    <col min="10" max="10" width="10" style="1" bestFit="1" customWidth="1"/>
    <col min="11" max="11" width="10.42578125" style="1" bestFit="1" customWidth="1"/>
    <col min="12" max="12" width="6" style="1" customWidth="1"/>
    <col min="13" max="13" width="7.855468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47">
      <c r="B1" s="57" t="s">
        <v>192</v>
      </c>
      <c r="C1" s="78" t="s" vm="1">
        <v>274</v>
      </c>
    </row>
    <row r="2" spans="2:47">
      <c r="B2" s="57" t="s">
        <v>191</v>
      </c>
      <c r="C2" s="78" t="s">
        <v>275</v>
      </c>
    </row>
    <row r="3" spans="2:47">
      <c r="B3" s="57" t="s">
        <v>193</v>
      </c>
      <c r="C3" s="78" t="s">
        <v>276</v>
      </c>
    </row>
    <row r="4" spans="2:47">
      <c r="B4" s="57" t="s">
        <v>194</v>
      </c>
      <c r="C4" s="78">
        <v>2102</v>
      </c>
    </row>
    <row r="6" spans="2:47" ht="26.25" customHeight="1">
      <c r="B6" s="192" t="s">
        <v>223</v>
      </c>
      <c r="C6" s="193"/>
      <c r="D6" s="193"/>
      <c r="E6" s="193"/>
      <c r="F6" s="193"/>
      <c r="G6" s="193"/>
      <c r="H6" s="193"/>
      <c r="I6" s="193"/>
      <c r="J6" s="193"/>
      <c r="K6" s="194"/>
    </row>
    <row r="7" spans="2:47" ht="26.25" customHeight="1">
      <c r="B7" s="192" t="s">
        <v>114</v>
      </c>
      <c r="C7" s="193"/>
      <c r="D7" s="193"/>
      <c r="E7" s="193"/>
      <c r="F7" s="193"/>
      <c r="G7" s="193"/>
      <c r="H7" s="193"/>
      <c r="I7" s="193"/>
      <c r="J7" s="193"/>
      <c r="K7" s="194"/>
    </row>
    <row r="8" spans="2:47" s="3" customFormat="1" ht="63">
      <c r="B8" s="23" t="s">
        <v>131</v>
      </c>
      <c r="C8" s="31" t="s">
        <v>49</v>
      </c>
      <c r="D8" s="31" t="s">
        <v>73</v>
      </c>
      <c r="E8" s="31" t="s">
        <v>116</v>
      </c>
      <c r="F8" s="31" t="s">
        <v>117</v>
      </c>
      <c r="G8" s="31" t="s">
        <v>257</v>
      </c>
      <c r="H8" s="31" t="s">
        <v>256</v>
      </c>
      <c r="I8" s="31" t="s">
        <v>125</v>
      </c>
      <c r="J8" s="31" t="s">
        <v>195</v>
      </c>
      <c r="K8" s="32" t="s">
        <v>197</v>
      </c>
      <c r="AS8" s="1"/>
    </row>
    <row r="9" spans="2:47" s="3" customFormat="1" ht="22.5" customHeight="1">
      <c r="B9" s="16"/>
      <c r="C9" s="17"/>
      <c r="D9" s="17"/>
      <c r="E9" s="17"/>
      <c r="F9" s="17" t="s">
        <v>22</v>
      </c>
      <c r="G9" s="17" t="s">
        <v>264</v>
      </c>
      <c r="H9" s="17"/>
      <c r="I9" s="17" t="s">
        <v>260</v>
      </c>
      <c r="J9" s="33" t="s">
        <v>20</v>
      </c>
      <c r="K9" s="18" t="s">
        <v>20</v>
      </c>
      <c r="AS9" s="1"/>
    </row>
    <row r="10" spans="2:4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S10" s="1"/>
    </row>
    <row r="11" spans="2:47" s="141" customFormat="1" ht="18" customHeight="1">
      <c r="B11" s="79" t="s">
        <v>53</v>
      </c>
      <c r="C11" s="80"/>
      <c r="D11" s="80"/>
      <c r="E11" s="80"/>
      <c r="F11" s="80"/>
      <c r="G11" s="88"/>
      <c r="H11" s="90"/>
      <c r="I11" s="88">
        <v>-34048.644509999976</v>
      </c>
      <c r="J11" s="89">
        <f>I11/$I$11</f>
        <v>1</v>
      </c>
      <c r="K11" s="89">
        <f>I11/'סכום נכסי הקרן'!$C$42</f>
        <v>-6.2651737371152412E-4</v>
      </c>
      <c r="AS11" s="132"/>
    </row>
    <row r="12" spans="2:47" s="132" customFormat="1" ht="19.5" customHeight="1">
      <c r="B12" s="81" t="s">
        <v>36</v>
      </c>
      <c r="C12" s="82"/>
      <c r="D12" s="82"/>
      <c r="E12" s="82"/>
      <c r="F12" s="82"/>
      <c r="G12" s="91"/>
      <c r="H12" s="93"/>
      <c r="I12" s="91">
        <v>-82997.57424000006</v>
      </c>
      <c r="J12" s="92">
        <f t="shared" ref="J12:J75" si="0">I12/$I$11</f>
        <v>2.4376175743390882</v>
      </c>
      <c r="K12" s="92">
        <f>I12/'סכום נכסי הקרן'!$C$42</f>
        <v>-1.5272097607879815E-3</v>
      </c>
    </row>
    <row r="13" spans="2:47" s="132" customFormat="1">
      <c r="B13" s="102" t="s">
        <v>2341</v>
      </c>
      <c r="C13" s="82"/>
      <c r="D13" s="82"/>
      <c r="E13" s="82"/>
      <c r="F13" s="82"/>
      <c r="G13" s="91"/>
      <c r="H13" s="93"/>
      <c r="I13" s="91">
        <v>-145989.71661999996</v>
      </c>
      <c r="J13" s="92">
        <f t="shared" si="0"/>
        <v>4.2876807203623999</v>
      </c>
      <c r="K13" s="92">
        <f>I13/'סכום נכסי הקרן'!$C$42</f>
        <v>-2.6863064642349867E-3</v>
      </c>
    </row>
    <row r="14" spans="2:47" s="132" customFormat="1">
      <c r="B14" s="87" t="s">
        <v>2342</v>
      </c>
      <c r="C14" s="84" t="s">
        <v>2343</v>
      </c>
      <c r="D14" s="97" t="s">
        <v>1825</v>
      </c>
      <c r="E14" s="97" t="s">
        <v>178</v>
      </c>
      <c r="F14" s="107">
        <v>43256</v>
      </c>
      <c r="G14" s="94">
        <v>41788999.999999993</v>
      </c>
      <c r="H14" s="96">
        <v>-0.94320000000000004</v>
      </c>
      <c r="I14" s="94">
        <v>-394.13323999999994</v>
      </c>
      <c r="J14" s="95">
        <f t="shared" si="0"/>
        <v>1.1575592675480643E-2</v>
      </c>
      <c r="K14" s="95">
        <f>I14/'סכום נכסי הקרן'!$C$42</f>
        <v>-7.2523099221964873E-6</v>
      </c>
    </row>
    <row r="15" spans="2:47" s="132" customFormat="1">
      <c r="B15" s="87" t="s">
        <v>2344</v>
      </c>
      <c r="C15" s="84" t="s">
        <v>2345</v>
      </c>
      <c r="D15" s="97" t="s">
        <v>1825</v>
      </c>
      <c r="E15" s="97" t="s">
        <v>178</v>
      </c>
      <c r="F15" s="107">
        <v>43325</v>
      </c>
      <c r="G15" s="94">
        <v>21179999.999999996</v>
      </c>
      <c r="H15" s="96">
        <v>0.54149999999999998</v>
      </c>
      <c r="I15" s="94">
        <v>114.68075999999998</v>
      </c>
      <c r="J15" s="95">
        <f t="shared" si="0"/>
        <v>-3.3681446545197596E-3</v>
      </c>
      <c r="K15" s="95">
        <f>I15/'סכום נכסי הקרן'!$C$42</f>
        <v>2.1102011432302284E-6</v>
      </c>
    </row>
    <row r="16" spans="2:47" s="153" customFormat="1">
      <c r="B16" s="87" t="s">
        <v>2346</v>
      </c>
      <c r="C16" s="84" t="s">
        <v>2347</v>
      </c>
      <c r="D16" s="97" t="s">
        <v>1825</v>
      </c>
      <c r="E16" s="97" t="s">
        <v>176</v>
      </c>
      <c r="F16" s="107">
        <v>43129</v>
      </c>
      <c r="G16" s="94">
        <v>49832999.999999993</v>
      </c>
      <c r="H16" s="96">
        <v>-8.3076000000000008</v>
      </c>
      <c r="I16" s="94">
        <v>-4139.9367399999992</v>
      </c>
      <c r="J16" s="95">
        <f t="shared" si="0"/>
        <v>0.12158888553651859</v>
      </c>
      <c r="K16" s="95">
        <f>I16/'סכום נכסי הקרן'!$C$42</f>
        <v>-7.6177549238850743E-5</v>
      </c>
      <c r="AS16" s="132"/>
      <c r="AU16" s="132"/>
    </row>
    <row r="17" spans="2:47" s="153" customFormat="1">
      <c r="B17" s="87" t="s">
        <v>2348</v>
      </c>
      <c r="C17" s="84" t="s">
        <v>2349</v>
      </c>
      <c r="D17" s="97" t="s">
        <v>1825</v>
      </c>
      <c r="E17" s="97" t="s">
        <v>176</v>
      </c>
      <c r="F17" s="107">
        <v>43129</v>
      </c>
      <c r="G17" s="94">
        <v>59939999.999999993</v>
      </c>
      <c r="H17" s="96">
        <v>-8.0157000000000007</v>
      </c>
      <c r="I17" s="94">
        <v>-4804.6398299999992</v>
      </c>
      <c r="J17" s="95">
        <f t="shared" si="0"/>
        <v>0.14111104565671895</v>
      </c>
      <c r="K17" s="95">
        <f>I17/'סכום נכסי הקרן'!$C$42</f>
        <v>-8.8408521726534518E-5</v>
      </c>
      <c r="AS17" s="132"/>
      <c r="AU17" s="132"/>
    </row>
    <row r="18" spans="2:47" s="153" customFormat="1">
      <c r="B18" s="87" t="s">
        <v>2350</v>
      </c>
      <c r="C18" s="84" t="s">
        <v>2351</v>
      </c>
      <c r="D18" s="97" t="s">
        <v>1825</v>
      </c>
      <c r="E18" s="97" t="s">
        <v>176</v>
      </c>
      <c r="F18" s="107">
        <v>43129</v>
      </c>
      <c r="G18" s="94">
        <v>90824249.999999985</v>
      </c>
      <c r="H18" s="96">
        <v>-7.9185999999999996</v>
      </c>
      <c r="I18" s="94">
        <v>-7191.9801099999986</v>
      </c>
      <c r="J18" s="95">
        <f t="shared" si="0"/>
        <v>0.21122662042795087</v>
      </c>
      <c r="K18" s="95">
        <f>I18/'סכום נכסי הקרן'!$C$42</f>
        <v>-1.3233714748848077E-4</v>
      </c>
      <c r="AS18" s="132"/>
      <c r="AU18" s="132"/>
    </row>
    <row r="19" spans="2:47" s="132" customFormat="1">
      <c r="B19" s="87" t="s">
        <v>2352</v>
      </c>
      <c r="C19" s="84" t="s">
        <v>2353</v>
      </c>
      <c r="D19" s="97" t="s">
        <v>1825</v>
      </c>
      <c r="E19" s="97" t="s">
        <v>176</v>
      </c>
      <c r="F19" s="107">
        <v>43116</v>
      </c>
      <c r="G19" s="94">
        <v>83499999.999999985</v>
      </c>
      <c r="H19" s="96">
        <v>-7.7987000000000002</v>
      </c>
      <c r="I19" s="94">
        <v>-6511.9526100000003</v>
      </c>
      <c r="J19" s="95">
        <f t="shared" si="0"/>
        <v>0.19125438629686009</v>
      </c>
      <c r="K19" s="95">
        <f>I19/'סכום נכסי הקרן'!$C$42</f>
        <v>-1.1982419581351809E-4</v>
      </c>
    </row>
    <row r="20" spans="2:47" s="132" customFormat="1">
      <c r="B20" s="87" t="s">
        <v>2354</v>
      </c>
      <c r="C20" s="84" t="s">
        <v>2355</v>
      </c>
      <c r="D20" s="97" t="s">
        <v>1825</v>
      </c>
      <c r="E20" s="97" t="s">
        <v>176</v>
      </c>
      <c r="F20" s="107">
        <v>43124</v>
      </c>
      <c r="G20" s="94">
        <v>55159499.999999993</v>
      </c>
      <c r="H20" s="96">
        <v>-7.5805999999999996</v>
      </c>
      <c r="I20" s="94">
        <v>-4181.4076799999993</v>
      </c>
      <c r="J20" s="95">
        <f t="shared" si="0"/>
        <v>0.12280687646088036</v>
      </c>
      <c r="K20" s="95">
        <f>I20/'סכום נכסי הקרן'!$C$42</f>
        <v>-7.6940641713986357E-5</v>
      </c>
    </row>
    <row r="21" spans="2:47" s="132" customFormat="1">
      <c r="B21" s="87" t="s">
        <v>2356</v>
      </c>
      <c r="C21" s="84" t="s">
        <v>2357</v>
      </c>
      <c r="D21" s="97" t="s">
        <v>1825</v>
      </c>
      <c r="E21" s="97" t="s">
        <v>176</v>
      </c>
      <c r="F21" s="107">
        <v>43123</v>
      </c>
      <c r="G21" s="94">
        <v>25128749.999999996</v>
      </c>
      <c r="H21" s="96">
        <v>-7.3628</v>
      </c>
      <c r="I21" s="94">
        <v>-1850.1733399999996</v>
      </c>
      <c r="J21" s="95">
        <f t="shared" si="0"/>
        <v>5.4339118829138992E-2</v>
      </c>
      <c r="K21" s="95">
        <f>I21/'סכום נכסי הקרן'!$C$42</f>
        <v>-3.4044402018630592E-5</v>
      </c>
    </row>
    <row r="22" spans="2:47" s="132" customFormat="1">
      <c r="B22" s="87" t="s">
        <v>2358</v>
      </c>
      <c r="C22" s="84" t="s">
        <v>2359</v>
      </c>
      <c r="D22" s="97" t="s">
        <v>1825</v>
      </c>
      <c r="E22" s="97" t="s">
        <v>176</v>
      </c>
      <c r="F22" s="107">
        <v>43116</v>
      </c>
      <c r="G22" s="94">
        <v>83779999.999999985</v>
      </c>
      <c r="H22" s="96">
        <v>-7.4236000000000004</v>
      </c>
      <c r="I22" s="94">
        <v>-6219.4901699999991</v>
      </c>
      <c r="J22" s="95">
        <f t="shared" si="0"/>
        <v>0.18266483907085801</v>
      </c>
      <c r="K22" s="95">
        <f>I22/'סכום נכסי הקרן'!$C$42</f>
        <v>-1.1444269524411217E-4</v>
      </c>
    </row>
    <row r="23" spans="2:47" s="132" customFormat="1">
      <c r="B23" s="87" t="s">
        <v>2360</v>
      </c>
      <c r="C23" s="84" t="s">
        <v>2361</v>
      </c>
      <c r="D23" s="97" t="s">
        <v>1825</v>
      </c>
      <c r="E23" s="97" t="s">
        <v>176</v>
      </c>
      <c r="F23" s="107">
        <v>43123</v>
      </c>
      <c r="G23" s="94">
        <v>40228199.999999993</v>
      </c>
      <c r="H23" s="96">
        <v>-7.3036000000000003</v>
      </c>
      <c r="I23" s="94">
        <v>-2938.0878799999996</v>
      </c>
      <c r="J23" s="95">
        <f t="shared" si="0"/>
        <v>8.6290891231722677E-2</v>
      </c>
      <c r="K23" s="95">
        <f>I23/'סכום נכסי הקרן'!$C$42</f>
        <v>-5.4062742549725679E-5</v>
      </c>
    </row>
    <row r="24" spans="2:47" s="132" customFormat="1">
      <c r="B24" s="87" t="s">
        <v>2362</v>
      </c>
      <c r="C24" s="84" t="s">
        <v>2363</v>
      </c>
      <c r="D24" s="97" t="s">
        <v>1825</v>
      </c>
      <c r="E24" s="97" t="s">
        <v>176</v>
      </c>
      <c r="F24" s="107">
        <v>43123</v>
      </c>
      <c r="G24" s="94">
        <v>50287499.999999993</v>
      </c>
      <c r="H24" s="96">
        <v>-7.2988</v>
      </c>
      <c r="I24" s="94">
        <v>-3670.3609099999994</v>
      </c>
      <c r="J24" s="95">
        <f t="shared" si="0"/>
        <v>0.10779756324578578</v>
      </c>
      <c r="K24" s="95">
        <f>I24/'סכום נכסי הקרן'!$C$42</f>
        <v>-6.7537046217251625E-5</v>
      </c>
    </row>
    <row r="25" spans="2:47" s="132" customFormat="1">
      <c r="B25" s="87" t="s">
        <v>2364</v>
      </c>
      <c r="C25" s="84" t="s">
        <v>2365</v>
      </c>
      <c r="D25" s="97" t="s">
        <v>1825</v>
      </c>
      <c r="E25" s="97" t="s">
        <v>176</v>
      </c>
      <c r="F25" s="107">
        <v>43118</v>
      </c>
      <c r="G25" s="94">
        <v>67119999.999999985</v>
      </c>
      <c r="H25" s="96">
        <v>-7.3223000000000003</v>
      </c>
      <c r="I25" s="94">
        <v>-4914.7298899999987</v>
      </c>
      <c r="J25" s="95">
        <f t="shared" si="0"/>
        <v>0.14434436262379133</v>
      </c>
      <c r="K25" s="95">
        <f>I25/'סכום נכסי הקרן'!$C$42</f>
        <v>-9.0434250981121636E-5</v>
      </c>
    </row>
    <row r="26" spans="2:47" s="132" customFormat="1">
      <c r="B26" s="87" t="s">
        <v>2366</v>
      </c>
      <c r="C26" s="84" t="s">
        <v>2367</v>
      </c>
      <c r="D26" s="97" t="s">
        <v>1825</v>
      </c>
      <c r="E26" s="97" t="s">
        <v>176</v>
      </c>
      <c r="F26" s="107">
        <v>43111</v>
      </c>
      <c r="G26" s="94">
        <v>50357999.999999993</v>
      </c>
      <c r="H26" s="96">
        <v>-7.2988</v>
      </c>
      <c r="I26" s="94">
        <v>-3675.5318799999995</v>
      </c>
      <c r="J26" s="95">
        <f t="shared" si="0"/>
        <v>0.10794943331504747</v>
      </c>
      <c r="K26" s="95">
        <f>I26/'סכום נכסי הקרן'!$C$42</f>
        <v>-6.7632195454190842E-5</v>
      </c>
    </row>
    <row r="27" spans="2:47" s="132" customFormat="1">
      <c r="B27" s="87" t="s">
        <v>2368</v>
      </c>
      <c r="C27" s="84" t="s">
        <v>2369</v>
      </c>
      <c r="D27" s="97" t="s">
        <v>1825</v>
      </c>
      <c r="E27" s="97" t="s">
        <v>176</v>
      </c>
      <c r="F27" s="107">
        <v>43111</v>
      </c>
      <c r="G27" s="94">
        <v>90674099.999999985</v>
      </c>
      <c r="H27" s="96">
        <v>-7.2637</v>
      </c>
      <c r="I27" s="94">
        <v>-6586.2683999999999</v>
      </c>
      <c r="J27" s="95">
        <f t="shared" si="0"/>
        <v>0.19343702208367308</v>
      </c>
      <c r="K27" s="95">
        <f>I27/'סכום נכסי הקרן'!$C$42</f>
        <v>-1.2119165505444096E-4</v>
      </c>
    </row>
    <row r="28" spans="2:47" s="132" customFormat="1">
      <c r="B28" s="87" t="s">
        <v>2370</v>
      </c>
      <c r="C28" s="84" t="s">
        <v>2371</v>
      </c>
      <c r="D28" s="97" t="s">
        <v>1825</v>
      </c>
      <c r="E28" s="97" t="s">
        <v>176</v>
      </c>
      <c r="F28" s="107">
        <v>43118</v>
      </c>
      <c r="G28" s="94">
        <v>67279999.999999985</v>
      </c>
      <c r="H28" s="96">
        <v>-7.0671999999999997</v>
      </c>
      <c r="I28" s="94">
        <v>-4754.7907899999991</v>
      </c>
      <c r="J28" s="95">
        <f t="shared" si="0"/>
        <v>0.13964699207345926</v>
      </c>
      <c r="K28" s="95">
        <f>I28/'סכום נכסי הקרן'!$C$42</f>
        <v>-8.7491266720577732E-5</v>
      </c>
    </row>
    <row r="29" spans="2:47" s="132" customFormat="1">
      <c r="B29" s="87" t="s">
        <v>2372</v>
      </c>
      <c r="C29" s="84" t="s">
        <v>2373</v>
      </c>
      <c r="D29" s="97" t="s">
        <v>1825</v>
      </c>
      <c r="E29" s="97" t="s">
        <v>176</v>
      </c>
      <c r="F29" s="107">
        <v>43117</v>
      </c>
      <c r="G29" s="94">
        <v>50611499.999999993</v>
      </c>
      <c r="H29" s="96">
        <v>-6.6649000000000003</v>
      </c>
      <c r="I29" s="94">
        <v>-3373.1955699999994</v>
      </c>
      <c r="J29" s="95">
        <f t="shared" si="0"/>
        <v>9.906989304696999E-2</v>
      </c>
      <c r="K29" s="95">
        <f>I29/'סכום נכסי הקרן'!$C$42</f>
        <v>-6.2069009205669218E-5</v>
      </c>
    </row>
    <row r="30" spans="2:47" s="132" customFormat="1">
      <c r="B30" s="87" t="s">
        <v>2374</v>
      </c>
      <c r="C30" s="84" t="s">
        <v>2375</v>
      </c>
      <c r="D30" s="97" t="s">
        <v>1825</v>
      </c>
      <c r="E30" s="97" t="s">
        <v>176</v>
      </c>
      <c r="F30" s="107">
        <v>43108</v>
      </c>
      <c r="G30" s="94">
        <v>43882799.999999993</v>
      </c>
      <c r="H30" s="96">
        <v>-6.7728000000000002</v>
      </c>
      <c r="I30" s="94">
        <v>-2972.0959900000003</v>
      </c>
      <c r="J30" s="95">
        <f t="shared" si="0"/>
        <v>8.7289700743508461E-2</v>
      </c>
      <c r="K30" s="95">
        <f>I30/'סכום נכסי הקרן'!$C$42</f>
        <v>-5.4688514061887793E-5</v>
      </c>
    </row>
    <row r="31" spans="2:47" s="132" customFormat="1">
      <c r="B31" s="87" t="s">
        <v>2376</v>
      </c>
      <c r="C31" s="84" t="s">
        <v>2377</v>
      </c>
      <c r="D31" s="97" t="s">
        <v>1825</v>
      </c>
      <c r="E31" s="97" t="s">
        <v>176</v>
      </c>
      <c r="F31" s="107">
        <v>43108</v>
      </c>
      <c r="G31" s="94">
        <v>43902299.999999993</v>
      </c>
      <c r="H31" s="96">
        <v>-6.7253999999999996</v>
      </c>
      <c r="I31" s="94">
        <v>-2952.6024700000003</v>
      </c>
      <c r="J31" s="95">
        <f t="shared" si="0"/>
        <v>8.6717181035880317E-2</v>
      </c>
      <c r="K31" s="95">
        <f>I31/'סכום נכסי הקרן'!$C$42</f>
        <v>-5.4329820518266518E-5</v>
      </c>
    </row>
    <row r="32" spans="2:47" s="132" customFormat="1">
      <c r="B32" s="87" t="s">
        <v>2378</v>
      </c>
      <c r="C32" s="84" t="s">
        <v>2379</v>
      </c>
      <c r="D32" s="97" t="s">
        <v>1825</v>
      </c>
      <c r="E32" s="97" t="s">
        <v>176</v>
      </c>
      <c r="F32" s="107">
        <v>43117</v>
      </c>
      <c r="G32" s="94">
        <v>94639999.999999985</v>
      </c>
      <c r="H32" s="96">
        <v>-6.4787999999999997</v>
      </c>
      <c r="I32" s="94">
        <v>-6131.5039299999989</v>
      </c>
      <c r="J32" s="95">
        <f t="shared" si="0"/>
        <v>0.18008070565626177</v>
      </c>
      <c r="K32" s="95">
        <f>I32/'סכום נכסי הקרן'!$C$42</f>
        <v>-1.1282369076387913E-4</v>
      </c>
    </row>
    <row r="33" spans="2:11" s="132" customFormat="1">
      <c r="B33" s="87" t="s">
        <v>2380</v>
      </c>
      <c r="C33" s="84" t="s">
        <v>2381</v>
      </c>
      <c r="D33" s="97" t="s">
        <v>1825</v>
      </c>
      <c r="E33" s="97" t="s">
        <v>176</v>
      </c>
      <c r="F33" s="107">
        <v>43104</v>
      </c>
      <c r="G33" s="94">
        <v>84664999.999999985</v>
      </c>
      <c r="H33" s="96">
        <v>-6.5651000000000002</v>
      </c>
      <c r="I33" s="94">
        <v>-5558.3394999999991</v>
      </c>
      <c r="J33" s="95">
        <f t="shared" si="0"/>
        <v>0.16324701261947544</v>
      </c>
      <c r="K33" s="95">
        <f>I33/'סכום נכסי הקרן'!$C$42</f>
        <v>-1.0227708961260578E-4</v>
      </c>
    </row>
    <row r="34" spans="2:11" s="132" customFormat="1">
      <c r="B34" s="87" t="s">
        <v>2382</v>
      </c>
      <c r="C34" s="84" t="s">
        <v>2383</v>
      </c>
      <c r="D34" s="97" t="s">
        <v>1825</v>
      </c>
      <c r="E34" s="97" t="s">
        <v>176</v>
      </c>
      <c r="F34" s="107">
        <v>43103</v>
      </c>
      <c r="G34" s="94">
        <v>125429999.99999999</v>
      </c>
      <c r="H34" s="96">
        <v>-6.3483999999999998</v>
      </c>
      <c r="I34" s="94">
        <v>-7962.7633299999989</v>
      </c>
      <c r="J34" s="95">
        <f t="shared" si="0"/>
        <v>0.23386432689446304</v>
      </c>
      <c r="K34" s="95">
        <f>I34/'סכום נכסי הקרן'!$C$42</f>
        <v>-1.4652006389073233E-4</v>
      </c>
    </row>
    <row r="35" spans="2:11" s="132" customFormat="1">
      <c r="B35" s="87" t="s">
        <v>2384</v>
      </c>
      <c r="C35" s="84" t="s">
        <v>2385</v>
      </c>
      <c r="D35" s="97" t="s">
        <v>1825</v>
      </c>
      <c r="E35" s="97" t="s">
        <v>176</v>
      </c>
      <c r="F35" s="107">
        <v>43103</v>
      </c>
      <c r="G35" s="94">
        <v>166109999.99999997</v>
      </c>
      <c r="H35" s="96">
        <v>-6.3483999999999998</v>
      </c>
      <c r="I35" s="94">
        <v>-10545.281159999999</v>
      </c>
      <c r="J35" s="95">
        <f t="shared" si="0"/>
        <v>0.30971221649962843</v>
      </c>
      <c r="K35" s="95">
        <f>I35/'סכום נכסי הקרן'!$C$42</f>
        <v>-1.9404008448772219E-4</v>
      </c>
    </row>
    <row r="36" spans="2:11" s="132" customFormat="1">
      <c r="B36" s="87" t="s">
        <v>2386</v>
      </c>
      <c r="C36" s="84" t="s">
        <v>2387</v>
      </c>
      <c r="D36" s="97" t="s">
        <v>1825</v>
      </c>
      <c r="E36" s="97" t="s">
        <v>176</v>
      </c>
      <c r="F36" s="107">
        <v>43103</v>
      </c>
      <c r="G36" s="94">
        <v>33908999.999999993</v>
      </c>
      <c r="H36" s="96">
        <v>-6.3201999999999998</v>
      </c>
      <c r="I36" s="94">
        <v>-2143.1010199999996</v>
      </c>
      <c r="J36" s="95">
        <f t="shared" si="0"/>
        <v>6.2942330035211172E-2</v>
      </c>
      <c r="K36" s="95">
        <f>I36/'סכום נכסי הקרן'!$C$42</f>
        <v>-3.9434463308944489E-5</v>
      </c>
    </row>
    <row r="37" spans="2:11" s="132" customFormat="1">
      <c r="B37" s="87" t="s">
        <v>2388</v>
      </c>
      <c r="C37" s="84" t="s">
        <v>2389</v>
      </c>
      <c r="D37" s="97" t="s">
        <v>1825</v>
      </c>
      <c r="E37" s="97" t="s">
        <v>176</v>
      </c>
      <c r="F37" s="107">
        <v>43103</v>
      </c>
      <c r="G37" s="94">
        <v>37300999.999999993</v>
      </c>
      <c r="H37" s="96">
        <v>-6.3170000000000002</v>
      </c>
      <c r="I37" s="94">
        <v>-2356.3114700000001</v>
      </c>
      <c r="J37" s="95">
        <f t="shared" si="0"/>
        <v>6.9204266540124945E-2</v>
      </c>
      <c r="K37" s="95">
        <f>I37/'סכום נכסי הקרן'!$C$42</f>
        <v>-4.3357675322351383E-5</v>
      </c>
    </row>
    <row r="38" spans="2:11" s="132" customFormat="1">
      <c r="B38" s="87" t="s">
        <v>2390</v>
      </c>
      <c r="C38" s="84" t="s">
        <v>2391</v>
      </c>
      <c r="D38" s="97" t="s">
        <v>1825</v>
      </c>
      <c r="E38" s="97" t="s">
        <v>176</v>
      </c>
      <c r="F38" s="107">
        <v>43138</v>
      </c>
      <c r="G38" s="94">
        <v>88680799.999999985</v>
      </c>
      <c r="H38" s="96">
        <v>-5.4054000000000002</v>
      </c>
      <c r="I38" s="94">
        <v>-4793.5745599999991</v>
      </c>
      <c r="J38" s="95">
        <f t="shared" si="0"/>
        <v>0.14078606150069034</v>
      </c>
      <c r="K38" s="95">
        <f>I38/'סכום נכסי הקרן'!$C$42</f>
        <v>-8.8204913506601633E-5</v>
      </c>
    </row>
    <row r="39" spans="2:11" s="132" customFormat="1">
      <c r="B39" s="87" t="s">
        <v>2392</v>
      </c>
      <c r="C39" s="84" t="s">
        <v>2393</v>
      </c>
      <c r="D39" s="97" t="s">
        <v>1825</v>
      </c>
      <c r="E39" s="97" t="s">
        <v>176</v>
      </c>
      <c r="F39" s="107">
        <v>43158</v>
      </c>
      <c r="G39" s="94">
        <v>51304499.999999993</v>
      </c>
      <c r="H39" s="96">
        <v>-5.5153999999999996</v>
      </c>
      <c r="I39" s="94">
        <v>-2829.6318099999994</v>
      </c>
      <c r="J39" s="95">
        <f t="shared" si="0"/>
        <v>8.3105564133953869E-2</v>
      </c>
      <c r="K39" s="95">
        <f>I39/'סכום נכסי הקרן'!$C$42</f>
        <v>-5.2067079782019412E-5</v>
      </c>
    </row>
    <row r="40" spans="2:11" s="132" customFormat="1">
      <c r="B40" s="87" t="s">
        <v>2394</v>
      </c>
      <c r="C40" s="84" t="s">
        <v>2395</v>
      </c>
      <c r="D40" s="97" t="s">
        <v>1825</v>
      </c>
      <c r="E40" s="97" t="s">
        <v>176</v>
      </c>
      <c r="F40" s="107">
        <v>43262</v>
      </c>
      <c r="G40" s="94">
        <v>34799999.999999993</v>
      </c>
      <c r="H40" s="96">
        <v>-2.456</v>
      </c>
      <c r="I40" s="94">
        <v>-854.6738499999999</v>
      </c>
      <c r="J40" s="95">
        <f t="shared" si="0"/>
        <v>2.5101552860613437E-2</v>
      </c>
      <c r="K40" s="95">
        <f>I40/'סכום נכסי הקרן'!$C$42</f>
        <v>-1.5726558974312527E-5</v>
      </c>
    </row>
    <row r="41" spans="2:11" s="132" customFormat="1">
      <c r="B41" s="87" t="s">
        <v>2396</v>
      </c>
      <c r="C41" s="84" t="s">
        <v>2397</v>
      </c>
      <c r="D41" s="97" t="s">
        <v>1825</v>
      </c>
      <c r="E41" s="97" t="s">
        <v>176</v>
      </c>
      <c r="F41" s="107">
        <v>43249</v>
      </c>
      <c r="G41" s="94">
        <v>104819999.99999999</v>
      </c>
      <c r="H41" s="96">
        <v>-2.0994000000000002</v>
      </c>
      <c r="I41" s="94">
        <v>-2200.5724799999994</v>
      </c>
      <c r="J41" s="95">
        <f t="shared" si="0"/>
        <v>6.4630252148619255E-2</v>
      </c>
      <c r="K41" s="95">
        <f>I41/'סכום נכסי הקרן'!$C$42</f>
        <v>-4.0491975838466526E-5</v>
      </c>
    </row>
    <row r="42" spans="2:11" s="132" customFormat="1">
      <c r="B42" s="87" t="s">
        <v>2398</v>
      </c>
      <c r="C42" s="84" t="s">
        <v>2399</v>
      </c>
      <c r="D42" s="97" t="s">
        <v>1825</v>
      </c>
      <c r="E42" s="97" t="s">
        <v>176</v>
      </c>
      <c r="F42" s="107">
        <v>43264</v>
      </c>
      <c r="G42" s="94">
        <v>34999999.999999993</v>
      </c>
      <c r="H42" s="96">
        <v>-1.8254999999999999</v>
      </c>
      <c r="I42" s="94">
        <v>-638.93052999999986</v>
      </c>
      <c r="J42" s="95">
        <f t="shared" si="0"/>
        <v>1.8765226610191428E-2</v>
      </c>
      <c r="K42" s="95">
        <f>I42/'סכום נכסי הקרן'!$C$42</f>
        <v>-1.175674049291874E-5</v>
      </c>
    </row>
    <row r="43" spans="2:11" s="132" customFormat="1">
      <c r="B43" s="87" t="s">
        <v>2400</v>
      </c>
      <c r="C43" s="84" t="s">
        <v>2401</v>
      </c>
      <c r="D43" s="97" t="s">
        <v>1825</v>
      </c>
      <c r="E43" s="97" t="s">
        <v>176</v>
      </c>
      <c r="F43" s="107">
        <v>43255</v>
      </c>
      <c r="G43" s="94">
        <v>52592999.999999993</v>
      </c>
      <c r="H43" s="96">
        <v>-2.5754000000000001</v>
      </c>
      <c r="I43" s="94">
        <v>-1354.48233</v>
      </c>
      <c r="J43" s="95">
        <f t="shared" si="0"/>
        <v>3.9780800366434353E-2</v>
      </c>
      <c r="K43" s="95">
        <f>I43/'סכום נכסי הקרן'!$C$42</f>
        <v>-2.4923362569720888E-5</v>
      </c>
    </row>
    <row r="44" spans="2:11" s="132" customFormat="1">
      <c r="B44" s="87" t="s">
        <v>2402</v>
      </c>
      <c r="C44" s="84" t="s">
        <v>2403</v>
      </c>
      <c r="D44" s="97" t="s">
        <v>1825</v>
      </c>
      <c r="E44" s="97" t="s">
        <v>176</v>
      </c>
      <c r="F44" s="107">
        <v>43258</v>
      </c>
      <c r="G44" s="94">
        <v>52633499.999999993</v>
      </c>
      <c r="H44" s="96">
        <v>-2.7179000000000002</v>
      </c>
      <c r="I44" s="94">
        <v>-1430.5056599999996</v>
      </c>
      <c r="J44" s="95">
        <f t="shared" si="0"/>
        <v>4.2013586167280896E-2</v>
      </c>
      <c r="K44" s="95">
        <f>I44/'סכום נכסי הקרן'!$C$42</f>
        <v>-2.6322241665727644E-5</v>
      </c>
    </row>
    <row r="45" spans="2:11" s="132" customFormat="1">
      <c r="B45" s="87" t="s">
        <v>2404</v>
      </c>
      <c r="C45" s="84" t="s">
        <v>2405</v>
      </c>
      <c r="D45" s="97" t="s">
        <v>1825</v>
      </c>
      <c r="E45" s="97" t="s">
        <v>176</v>
      </c>
      <c r="F45" s="107">
        <v>43256</v>
      </c>
      <c r="G45" s="94">
        <v>70271999.999999985</v>
      </c>
      <c r="H45" s="96">
        <v>-2.4746000000000001</v>
      </c>
      <c r="I45" s="94">
        <v>-1738.9712399999999</v>
      </c>
      <c r="J45" s="95">
        <f t="shared" si="0"/>
        <v>5.1073141531060649E-2</v>
      </c>
      <c r="K45" s="95">
        <f>I45/'סכום נכסי הקרן'!$C$42</f>
        <v>-3.1998210499237088E-5</v>
      </c>
    </row>
    <row r="46" spans="2:11" s="132" customFormat="1">
      <c r="B46" s="87" t="s">
        <v>2406</v>
      </c>
      <c r="C46" s="84" t="s">
        <v>2407</v>
      </c>
      <c r="D46" s="97" t="s">
        <v>1825</v>
      </c>
      <c r="E46" s="97" t="s">
        <v>176</v>
      </c>
      <c r="F46" s="107">
        <v>43290</v>
      </c>
      <c r="G46" s="94">
        <v>45759999.999999993</v>
      </c>
      <c r="H46" s="96">
        <v>-1.0190999999999999</v>
      </c>
      <c r="I46" s="94">
        <v>-466.32464999999991</v>
      </c>
      <c r="J46" s="95">
        <f t="shared" si="0"/>
        <v>1.3695835963838204E-2</v>
      </c>
      <c r="K46" s="95">
        <f>I46/'סכום נכסי הקרן'!$C$42</f>
        <v>-8.5806791788477524E-6</v>
      </c>
    </row>
    <row r="47" spans="2:11" s="132" customFormat="1">
      <c r="B47" s="87" t="s">
        <v>2408</v>
      </c>
      <c r="C47" s="84" t="s">
        <v>2409</v>
      </c>
      <c r="D47" s="97" t="s">
        <v>1825</v>
      </c>
      <c r="E47" s="97" t="s">
        <v>176</v>
      </c>
      <c r="F47" s="107">
        <v>43242</v>
      </c>
      <c r="G47" s="94">
        <v>197119999.99999997</v>
      </c>
      <c r="H47" s="96">
        <v>-2.7282999999999999</v>
      </c>
      <c r="I47" s="94">
        <v>-5378.0610299999998</v>
      </c>
      <c r="J47" s="95">
        <f t="shared" si="0"/>
        <v>0.15795227996287725</v>
      </c>
      <c r="K47" s="95">
        <f>I47/'סכום נכסי הקרן'!$C$42</f>
        <v>-9.8959847614089254E-5</v>
      </c>
    </row>
    <row r="48" spans="2:11" s="132" customFormat="1">
      <c r="B48" s="87" t="s">
        <v>2410</v>
      </c>
      <c r="C48" s="84" t="s">
        <v>2411</v>
      </c>
      <c r="D48" s="97" t="s">
        <v>1825</v>
      </c>
      <c r="E48" s="97" t="s">
        <v>176</v>
      </c>
      <c r="F48" s="107">
        <v>43269</v>
      </c>
      <c r="G48" s="94">
        <v>95390999.999999985</v>
      </c>
      <c r="H48" s="96">
        <v>-0.82279999999999998</v>
      </c>
      <c r="I48" s="94">
        <v>-784.85985999999991</v>
      </c>
      <c r="J48" s="95">
        <f t="shared" si="0"/>
        <v>2.3051133790935176E-2</v>
      </c>
      <c r="K48" s="95">
        <f>I48/'סכום נכסי הקרן'!$C$42</f>
        <v>-1.4441935803769674E-5</v>
      </c>
    </row>
    <row r="49" spans="2:11" s="132" customFormat="1">
      <c r="B49" s="87" t="s">
        <v>2412</v>
      </c>
      <c r="C49" s="84" t="s">
        <v>2413</v>
      </c>
      <c r="D49" s="97" t="s">
        <v>1825</v>
      </c>
      <c r="E49" s="97" t="s">
        <v>176</v>
      </c>
      <c r="F49" s="107">
        <v>43269</v>
      </c>
      <c r="G49" s="94">
        <v>141371999.99999997</v>
      </c>
      <c r="H49" s="96">
        <v>-0.78580000000000005</v>
      </c>
      <c r="I49" s="94">
        <v>-1110.8384699999997</v>
      </c>
      <c r="J49" s="95">
        <f t="shared" si="0"/>
        <v>3.2625042376466705E-2</v>
      </c>
      <c r="K49" s="95">
        <f>I49/'סכום נכסי הקרן'!$C$42</f>
        <v>-2.0440155866931101E-5</v>
      </c>
    </row>
    <row r="50" spans="2:11" s="132" customFormat="1">
      <c r="B50" s="87" t="s">
        <v>2414</v>
      </c>
      <c r="C50" s="84" t="s">
        <v>2415</v>
      </c>
      <c r="D50" s="97" t="s">
        <v>1825</v>
      </c>
      <c r="E50" s="97" t="s">
        <v>176</v>
      </c>
      <c r="F50" s="107">
        <v>43271</v>
      </c>
      <c r="G50" s="94">
        <v>53069999.999999993</v>
      </c>
      <c r="H50" s="96">
        <v>-0.62739999999999996</v>
      </c>
      <c r="I50" s="94">
        <v>-332.94461999999993</v>
      </c>
      <c r="J50" s="95">
        <f t="shared" si="0"/>
        <v>9.7784985214966532E-3</v>
      </c>
      <c r="K50" s="95">
        <f>I50/'סכום נכסי הקרן'!$C$42</f>
        <v>-6.126399212530105E-6</v>
      </c>
    </row>
    <row r="51" spans="2:11" s="132" customFormat="1">
      <c r="B51" s="87" t="s">
        <v>2416</v>
      </c>
      <c r="C51" s="84" t="s">
        <v>2417</v>
      </c>
      <c r="D51" s="97" t="s">
        <v>1825</v>
      </c>
      <c r="E51" s="97" t="s">
        <v>176</v>
      </c>
      <c r="F51" s="107">
        <v>43271</v>
      </c>
      <c r="G51" s="94">
        <v>106145999.99999999</v>
      </c>
      <c r="H51" s="96">
        <v>-0.62170000000000003</v>
      </c>
      <c r="I51" s="94">
        <v>-659.89932999999985</v>
      </c>
      <c r="J51" s="95">
        <f t="shared" si="0"/>
        <v>1.9381074914926189E-2</v>
      </c>
      <c r="K51" s="95">
        <f>I51/'סכום נכסי הקרן'!$C$42</f>
        <v>-1.2142580155405856E-5</v>
      </c>
    </row>
    <row r="52" spans="2:11" s="132" customFormat="1">
      <c r="B52" s="87" t="s">
        <v>2418</v>
      </c>
      <c r="C52" s="84" t="s">
        <v>2419</v>
      </c>
      <c r="D52" s="97" t="s">
        <v>1825</v>
      </c>
      <c r="E52" s="97" t="s">
        <v>176</v>
      </c>
      <c r="F52" s="107">
        <v>43271</v>
      </c>
      <c r="G52" s="94">
        <v>53099999.999999993</v>
      </c>
      <c r="H52" s="96">
        <v>-0.5706</v>
      </c>
      <c r="I52" s="94">
        <v>-302.99503000000004</v>
      </c>
      <c r="J52" s="95">
        <f t="shared" si="0"/>
        <v>8.8988867063712739E-3</v>
      </c>
      <c r="K52" s="95">
        <f>I52/'סכום נכסי הקרן'!$C$42</f>
        <v>-5.5753071282321254E-6</v>
      </c>
    </row>
    <row r="53" spans="2:11" s="132" customFormat="1">
      <c r="B53" s="87" t="s">
        <v>2420</v>
      </c>
      <c r="C53" s="84" t="s">
        <v>2421</v>
      </c>
      <c r="D53" s="97" t="s">
        <v>1825</v>
      </c>
      <c r="E53" s="97" t="s">
        <v>176</v>
      </c>
      <c r="F53" s="107">
        <v>43230</v>
      </c>
      <c r="G53" s="94">
        <v>70835999.999999985</v>
      </c>
      <c r="H53" s="96">
        <v>-2.2534000000000001</v>
      </c>
      <c r="I53" s="94">
        <v>-1596.2156100000002</v>
      </c>
      <c r="J53" s="95">
        <f t="shared" si="0"/>
        <v>4.6880445109384515E-2</v>
      </c>
      <c r="K53" s="95">
        <f>I53/'סכום נכסי הקרן'!$C$42</f>
        <v>-2.9371413348358851E-5</v>
      </c>
    </row>
    <row r="54" spans="2:11" s="132" customFormat="1">
      <c r="B54" s="87" t="s">
        <v>2422</v>
      </c>
      <c r="C54" s="84" t="s">
        <v>2423</v>
      </c>
      <c r="D54" s="97" t="s">
        <v>1825</v>
      </c>
      <c r="E54" s="97" t="s">
        <v>176</v>
      </c>
      <c r="F54" s="107">
        <v>43307</v>
      </c>
      <c r="G54" s="94">
        <v>53149499.999999993</v>
      </c>
      <c r="H54" s="96">
        <v>-0.30299999999999999</v>
      </c>
      <c r="I54" s="94">
        <v>-161.02473999999995</v>
      </c>
      <c r="J54" s="95">
        <f t="shared" si="0"/>
        <v>4.7292555200753299E-3</v>
      </c>
      <c r="K54" s="95">
        <f>I54/'סכום נכסי הקרן'!$C$42</f>
        <v>-2.9629607480483234E-6</v>
      </c>
    </row>
    <row r="55" spans="2:11" s="132" customFormat="1">
      <c r="B55" s="87" t="s">
        <v>2424</v>
      </c>
      <c r="C55" s="84" t="s">
        <v>2425</v>
      </c>
      <c r="D55" s="97" t="s">
        <v>1825</v>
      </c>
      <c r="E55" s="97" t="s">
        <v>176</v>
      </c>
      <c r="F55" s="107">
        <v>43230</v>
      </c>
      <c r="G55" s="94">
        <v>70873999.999999985</v>
      </c>
      <c r="H55" s="96">
        <v>-2.1985999999999999</v>
      </c>
      <c r="I55" s="94">
        <v>-1558.2182499999997</v>
      </c>
      <c r="J55" s="95">
        <f t="shared" si="0"/>
        <v>4.5764472343160563E-2</v>
      </c>
      <c r="K55" s="95">
        <f>I55/'סכום נכסי הקרן'!$C$42</f>
        <v>-2.8672237021730638E-5</v>
      </c>
    </row>
    <row r="56" spans="2:11" s="132" customFormat="1">
      <c r="B56" s="87" t="s">
        <v>2426</v>
      </c>
      <c r="C56" s="84" t="s">
        <v>2427</v>
      </c>
      <c r="D56" s="97" t="s">
        <v>1825</v>
      </c>
      <c r="E56" s="97" t="s">
        <v>176</v>
      </c>
      <c r="F56" s="107">
        <v>43229</v>
      </c>
      <c r="G56" s="94">
        <v>35454999.999999993</v>
      </c>
      <c r="H56" s="96">
        <v>-2.1591999999999998</v>
      </c>
      <c r="I56" s="94">
        <v>-765.52789999999993</v>
      </c>
      <c r="J56" s="95">
        <f t="shared" si="0"/>
        <v>2.2483359059276703E-2</v>
      </c>
      <c r="K56" s="95">
        <f>I56/'סכום נכסי הקרן'!$C$42</f>
        <v>-1.4086215070031243E-5</v>
      </c>
    </row>
    <row r="57" spans="2:11" s="132" customFormat="1">
      <c r="B57" s="87" t="s">
        <v>2428</v>
      </c>
      <c r="C57" s="84" t="s">
        <v>2429</v>
      </c>
      <c r="D57" s="97" t="s">
        <v>1825</v>
      </c>
      <c r="E57" s="97" t="s">
        <v>176</v>
      </c>
      <c r="F57" s="107">
        <v>43270</v>
      </c>
      <c r="G57" s="94">
        <v>17729999.999999996</v>
      </c>
      <c r="H57" s="96">
        <v>-0.43859999999999999</v>
      </c>
      <c r="I57" s="94">
        <v>-77.766109999999983</v>
      </c>
      <c r="J57" s="95">
        <f t="shared" si="0"/>
        <v>2.2839708046868161E-3</v>
      </c>
      <c r="K57" s="95">
        <f>I57/'סכום נכסי הקרן'!$C$42</f>
        <v>-1.4309473901861803E-6</v>
      </c>
    </row>
    <row r="58" spans="2:11" s="132" customFormat="1">
      <c r="B58" s="87" t="s">
        <v>2430</v>
      </c>
      <c r="C58" s="84" t="s">
        <v>2431</v>
      </c>
      <c r="D58" s="97" t="s">
        <v>1825</v>
      </c>
      <c r="E58" s="97" t="s">
        <v>176</v>
      </c>
      <c r="F58" s="107">
        <v>43299</v>
      </c>
      <c r="G58" s="94">
        <v>141851999.99999997</v>
      </c>
      <c r="H58" s="96">
        <v>-0.2334</v>
      </c>
      <c r="I58" s="94">
        <v>-331.14169999999996</v>
      </c>
      <c r="J58" s="95">
        <f t="shared" si="0"/>
        <v>9.7255472212042018E-3</v>
      </c>
      <c r="K58" s="95">
        <f>I58/'סכום נכסי הקרן'!$C$42</f>
        <v>-6.0932243029362677E-6</v>
      </c>
    </row>
    <row r="59" spans="2:11" s="132" customFormat="1">
      <c r="B59" s="87" t="s">
        <v>2432</v>
      </c>
      <c r="C59" s="84" t="s">
        <v>2433</v>
      </c>
      <c r="D59" s="97" t="s">
        <v>1825</v>
      </c>
      <c r="E59" s="97" t="s">
        <v>176</v>
      </c>
      <c r="F59" s="107">
        <v>43236</v>
      </c>
      <c r="G59" s="94">
        <v>177349999.99999997</v>
      </c>
      <c r="H59" s="96">
        <v>-2.0596000000000001</v>
      </c>
      <c r="I59" s="94">
        <v>-3652.7064299999993</v>
      </c>
      <c r="J59" s="95">
        <f t="shared" si="0"/>
        <v>0.10727905567363222</v>
      </c>
      <c r="K59" s="95">
        <f>I59/'סכום נכסי הקרן'!$C$42</f>
        <v>-6.7212192214896431E-5</v>
      </c>
    </row>
    <row r="60" spans="2:11" s="132" customFormat="1">
      <c r="B60" s="87" t="s">
        <v>2434</v>
      </c>
      <c r="C60" s="84" t="s">
        <v>2435</v>
      </c>
      <c r="D60" s="97" t="s">
        <v>1825</v>
      </c>
      <c r="E60" s="97" t="s">
        <v>176</v>
      </c>
      <c r="F60" s="107">
        <v>43237</v>
      </c>
      <c r="G60" s="94">
        <v>53206499.999999993</v>
      </c>
      <c r="H60" s="96">
        <v>-2.0192000000000001</v>
      </c>
      <c r="I60" s="94">
        <v>-1074.3720799999999</v>
      </c>
      <c r="J60" s="95">
        <f t="shared" si="0"/>
        <v>3.1554033808437229E-2</v>
      </c>
      <c r="K60" s="95">
        <f>I60/'סכום נכסי הקרן'!$C$42</f>
        <v>-1.9769150391666734E-5</v>
      </c>
    </row>
    <row r="61" spans="2:11" s="132" customFormat="1">
      <c r="B61" s="87" t="s">
        <v>2436</v>
      </c>
      <c r="C61" s="84" t="s">
        <v>2437</v>
      </c>
      <c r="D61" s="97" t="s">
        <v>1825</v>
      </c>
      <c r="E61" s="97" t="s">
        <v>176</v>
      </c>
      <c r="F61" s="107">
        <v>43307</v>
      </c>
      <c r="G61" s="94">
        <v>53231999.999999993</v>
      </c>
      <c r="H61" s="96">
        <v>-0.14779999999999999</v>
      </c>
      <c r="I61" s="94">
        <v>-78.687909999999988</v>
      </c>
      <c r="J61" s="95">
        <f t="shared" si="0"/>
        <v>2.311043835442248E-3</v>
      </c>
      <c r="K61" s="95">
        <f>I61/'סכום נכסי הקרן'!$C$42</f>
        <v>-1.447909114313485E-6</v>
      </c>
    </row>
    <row r="62" spans="2:11" s="132" customFormat="1">
      <c r="B62" s="87" t="s">
        <v>2438</v>
      </c>
      <c r="C62" s="84" t="s">
        <v>2439</v>
      </c>
      <c r="D62" s="97" t="s">
        <v>1825</v>
      </c>
      <c r="E62" s="97" t="s">
        <v>176</v>
      </c>
      <c r="F62" s="107">
        <v>43237</v>
      </c>
      <c r="G62" s="94">
        <v>53234999.999999993</v>
      </c>
      <c r="H62" s="96">
        <v>-2.0459999999999998</v>
      </c>
      <c r="I62" s="94">
        <v>-1089.1692199999998</v>
      </c>
      <c r="J62" s="95">
        <f t="shared" si="0"/>
        <v>3.1988622033987703E-2</v>
      </c>
      <c r="K62" s="95">
        <f>I62/'סכום נכסי הקרן'!$C$42</f>
        <v>-2.0041427465384572E-5</v>
      </c>
    </row>
    <row r="63" spans="2:11" s="132" customFormat="1">
      <c r="B63" s="87" t="s">
        <v>2440</v>
      </c>
      <c r="C63" s="84" t="s">
        <v>2441</v>
      </c>
      <c r="D63" s="97" t="s">
        <v>1825</v>
      </c>
      <c r="E63" s="97" t="s">
        <v>176</v>
      </c>
      <c r="F63" s="107">
        <v>43237</v>
      </c>
      <c r="G63" s="94">
        <v>141999999.99999997</v>
      </c>
      <c r="H63" s="96">
        <v>-1.9359</v>
      </c>
      <c r="I63" s="94">
        <v>-2749.0047699999996</v>
      </c>
      <c r="J63" s="95">
        <f t="shared" si="0"/>
        <v>8.073756854528015E-2</v>
      </c>
      <c r="K63" s="95">
        <f>I63/'סכום נכסי הקרן'!$C$42</f>
        <v>-5.0583489404843074E-5</v>
      </c>
    </row>
    <row r="64" spans="2:11" s="132" customFormat="1">
      <c r="B64" s="87" t="s">
        <v>2442</v>
      </c>
      <c r="C64" s="84" t="s">
        <v>2443</v>
      </c>
      <c r="D64" s="97" t="s">
        <v>1825</v>
      </c>
      <c r="E64" s="97" t="s">
        <v>176</v>
      </c>
      <c r="F64" s="107">
        <v>43229</v>
      </c>
      <c r="G64" s="94">
        <v>35504999.999999993</v>
      </c>
      <c r="H64" s="96">
        <v>-2.0152999999999999</v>
      </c>
      <c r="I64" s="94">
        <v>-715.53109999999981</v>
      </c>
      <c r="J64" s="95">
        <f t="shared" si="0"/>
        <v>2.1014965802525581E-2</v>
      </c>
      <c r="K64" s="95">
        <f>I64/'סכום נכסי הקרן'!$C$42</f>
        <v>-1.3166241183235818E-5</v>
      </c>
    </row>
    <row r="65" spans="2:11" s="132" customFormat="1">
      <c r="B65" s="87" t="s">
        <v>2444</v>
      </c>
      <c r="C65" s="84" t="s">
        <v>2445</v>
      </c>
      <c r="D65" s="97" t="s">
        <v>1825</v>
      </c>
      <c r="E65" s="97" t="s">
        <v>176</v>
      </c>
      <c r="F65" s="107">
        <v>43278</v>
      </c>
      <c r="G65" s="94">
        <v>67468999.999999985</v>
      </c>
      <c r="H65" s="96">
        <v>-0.20660000000000001</v>
      </c>
      <c r="I65" s="94">
        <v>-139.41617000000002</v>
      </c>
      <c r="J65" s="95">
        <f t="shared" si="0"/>
        <v>4.0946173337107136E-3</v>
      </c>
      <c r="K65" s="95">
        <f>I65/'סכום נכסי הקרן'!$C$42</f>
        <v>-2.5653488982701196E-6</v>
      </c>
    </row>
    <row r="66" spans="2:11" s="132" customFormat="1">
      <c r="B66" s="87" t="s">
        <v>2446</v>
      </c>
      <c r="C66" s="84" t="s">
        <v>2447</v>
      </c>
      <c r="D66" s="97" t="s">
        <v>1825</v>
      </c>
      <c r="E66" s="97" t="s">
        <v>176</v>
      </c>
      <c r="F66" s="107">
        <v>43228</v>
      </c>
      <c r="G66" s="94">
        <v>129885249.99999999</v>
      </c>
      <c r="H66" s="96">
        <v>-1.8229</v>
      </c>
      <c r="I66" s="94">
        <v>-2367.6668799999993</v>
      </c>
      <c r="J66" s="95">
        <f t="shared" si="0"/>
        <v>6.9537772033909401E-2</v>
      </c>
      <c r="K66" s="95">
        <f>I66/'סכום נכסי הקרן'!$C$42</f>
        <v>-4.3566622308435586E-5</v>
      </c>
    </row>
    <row r="67" spans="2:11" s="132" customFormat="1">
      <c r="B67" s="87" t="s">
        <v>2448</v>
      </c>
      <c r="C67" s="84" t="s">
        <v>2449</v>
      </c>
      <c r="D67" s="97" t="s">
        <v>1825</v>
      </c>
      <c r="E67" s="97" t="s">
        <v>176</v>
      </c>
      <c r="F67" s="107">
        <v>43298</v>
      </c>
      <c r="G67" s="94">
        <v>85435199.999999985</v>
      </c>
      <c r="H67" s="96">
        <v>-0.68530000000000002</v>
      </c>
      <c r="I67" s="94">
        <v>-585.47116999999992</v>
      </c>
      <c r="J67" s="95">
        <f t="shared" si="0"/>
        <v>1.719513884989016E-2</v>
      </c>
      <c r="K67" s="95">
        <f>I67/'סכום נכסי הקרן'!$C$42</f>
        <v>-1.077305323283818E-5</v>
      </c>
    </row>
    <row r="68" spans="2:11" s="132" customFormat="1">
      <c r="B68" s="87" t="s">
        <v>2450</v>
      </c>
      <c r="C68" s="84" t="s">
        <v>2451</v>
      </c>
      <c r="D68" s="97" t="s">
        <v>1825</v>
      </c>
      <c r="E68" s="97" t="s">
        <v>176</v>
      </c>
      <c r="F68" s="107">
        <v>43298</v>
      </c>
      <c r="G68" s="94">
        <v>96119999.999999985</v>
      </c>
      <c r="H68" s="96">
        <v>-0.67959999999999998</v>
      </c>
      <c r="I68" s="94">
        <v>-653.25928999999996</v>
      </c>
      <c r="J68" s="95">
        <f t="shared" si="0"/>
        <v>1.9186058634673101E-2</v>
      </c>
      <c r="K68" s="95">
        <f>I68/'סכום נכסי הקרן'!$C$42</f>
        <v>-1.2020399067670702E-5</v>
      </c>
    </row>
    <row r="69" spans="2:11" s="132" customFormat="1">
      <c r="B69" s="87" t="s">
        <v>2452</v>
      </c>
      <c r="C69" s="84" t="s">
        <v>2453</v>
      </c>
      <c r="D69" s="97" t="s">
        <v>1825</v>
      </c>
      <c r="E69" s="97" t="s">
        <v>176</v>
      </c>
      <c r="F69" s="107">
        <v>43284</v>
      </c>
      <c r="G69" s="94">
        <v>178039999.99999997</v>
      </c>
      <c r="H69" s="96">
        <v>0.1212</v>
      </c>
      <c r="I69" s="94">
        <v>215.81773999999996</v>
      </c>
      <c r="J69" s="95">
        <f t="shared" si="0"/>
        <v>-6.3385119468299242E-3</v>
      </c>
      <c r="K69" s="95">
        <f>I69/'סכום נכסי הקרן'!$C$42</f>
        <v>3.9711878581670035E-6</v>
      </c>
    </row>
    <row r="70" spans="2:11" s="132" customFormat="1">
      <c r="B70" s="87" t="s">
        <v>2454</v>
      </c>
      <c r="C70" s="84" t="s">
        <v>2455</v>
      </c>
      <c r="D70" s="97" t="s">
        <v>1825</v>
      </c>
      <c r="E70" s="97" t="s">
        <v>176</v>
      </c>
      <c r="F70" s="107">
        <v>43228</v>
      </c>
      <c r="G70" s="94">
        <v>35618999.999999993</v>
      </c>
      <c r="H70" s="96">
        <v>-1.6888000000000001</v>
      </c>
      <c r="I70" s="94">
        <v>-601.53838999999994</v>
      </c>
      <c r="J70" s="95">
        <f t="shared" si="0"/>
        <v>1.7667029000914561E-2</v>
      </c>
      <c r="K70" s="95">
        <f>I70/'סכום נכסי הקרן'!$C$42</f>
        <v>-1.1068700610938322E-5</v>
      </c>
    </row>
    <row r="71" spans="2:11" s="132" customFormat="1">
      <c r="B71" s="87" t="s">
        <v>2456</v>
      </c>
      <c r="C71" s="84" t="s">
        <v>2457</v>
      </c>
      <c r="D71" s="97" t="s">
        <v>1825</v>
      </c>
      <c r="E71" s="97" t="s">
        <v>176</v>
      </c>
      <c r="F71" s="107">
        <v>43304</v>
      </c>
      <c r="G71" s="94">
        <v>3564999.9999999995</v>
      </c>
      <c r="H71" s="96">
        <v>-0.48620000000000002</v>
      </c>
      <c r="I71" s="94">
        <v>-17.333859999999998</v>
      </c>
      <c r="J71" s="95">
        <f t="shared" si="0"/>
        <v>5.0909104457621211E-4</v>
      </c>
      <c r="K71" s="95">
        <f>I71/'סכום נכסי הקרן'!$C$42</f>
        <v>-3.1895438422794488E-7</v>
      </c>
    </row>
    <row r="72" spans="2:11" s="132" customFormat="1">
      <c r="B72" s="87" t="s">
        <v>2458</v>
      </c>
      <c r="C72" s="84" t="s">
        <v>2459</v>
      </c>
      <c r="D72" s="97" t="s">
        <v>1825</v>
      </c>
      <c r="E72" s="97" t="s">
        <v>176</v>
      </c>
      <c r="F72" s="107">
        <v>43284</v>
      </c>
      <c r="G72" s="94">
        <v>53474999.999999993</v>
      </c>
      <c r="H72" s="96">
        <v>0.2387</v>
      </c>
      <c r="I72" s="94">
        <v>127.62834999999998</v>
      </c>
      <c r="J72" s="95">
        <f t="shared" si="0"/>
        <v>-3.748412068577824E-3</v>
      </c>
      <c r="K72" s="95">
        <f>I72/'סכום נכסי הקרן'!$C$42</f>
        <v>2.3484452847939597E-6</v>
      </c>
    </row>
    <row r="73" spans="2:11" s="132" customFormat="1">
      <c r="B73" s="87" t="s">
        <v>2460</v>
      </c>
      <c r="C73" s="84" t="s">
        <v>2461</v>
      </c>
      <c r="D73" s="97" t="s">
        <v>1825</v>
      </c>
      <c r="E73" s="97" t="s">
        <v>176</v>
      </c>
      <c r="F73" s="107">
        <v>43284</v>
      </c>
      <c r="G73" s="94">
        <v>17824999.999999996</v>
      </c>
      <c r="H73" s="96">
        <v>0.2387</v>
      </c>
      <c r="I73" s="94">
        <v>42.542779999999993</v>
      </c>
      <c r="J73" s="95">
        <f t="shared" si="0"/>
        <v>-1.249470591626792E-3</v>
      </c>
      <c r="K73" s="95">
        <f>I73/'סכום נכסי הקרן'!$C$42</f>
        <v>7.8281503359580197E-7</v>
      </c>
    </row>
    <row r="74" spans="2:11" s="132" customFormat="1">
      <c r="B74" s="87" t="s">
        <v>2462</v>
      </c>
      <c r="C74" s="84" t="s">
        <v>2463</v>
      </c>
      <c r="D74" s="97" t="s">
        <v>1825</v>
      </c>
      <c r="E74" s="97" t="s">
        <v>176</v>
      </c>
      <c r="F74" s="107">
        <v>43312</v>
      </c>
      <c r="G74" s="94">
        <v>164081999.99999997</v>
      </c>
      <c r="H74" s="96">
        <v>0.44519999999999998</v>
      </c>
      <c r="I74" s="94">
        <v>730.47214999999994</v>
      </c>
      <c r="J74" s="95">
        <f t="shared" si="0"/>
        <v>-2.1453780628050045E-2</v>
      </c>
      <c r="K74" s="95">
        <f>I74/'סכום נכסי הקרן'!$C$42</f>
        <v>1.3441166295269085E-5</v>
      </c>
    </row>
    <row r="75" spans="2:11" s="132" customFormat="1">
      <c r="B75" s="87" t="s">
        <v>2464</v>
      </c>
      <c r="C75" s="84" t="s">
        <v>2465</v>
      </c>
      <c r="D75" s="97" t="s">
        <v>1825</v>
      </c>
      <c r="E75" s="97" t="s">
        <v>176</v>
      </c>
      <c r="F75" s="107">
        <v>43299</v>
      </c>
      <c r="G75" s="94">
        <v>142851999.99999997</v>
      </c>
      <c r="H75" s="96">
        <v>-0.30909999999999999</v>
      </c>
      <c r="I75" s="94">
        <v>-441.56431999999995</v>
      </c>
      <c r="J75" s="95">
        <f t="shared" si="0"/>
        <v>1.2968631390606869E-2</v>
      </c>
      <c r="K75" s="95">
        <f>I75/'סכום נכסי הקרן'!$C$42</f>
        <v>-8.1250728794758469E-6</v>
      </c>
    </row>
    <row r="76" spans="2:11" s="132" customFormat="1">
      <c r="B76" s="87" t="s">
        <v>2466</v>
      </c>
      <c r="C76" s="84" t="s">
        <v>2467</v>
      </c>
      <c r="D76" s="97" t="s">
        <v>1825</v>
      </c>
      <c r="E76" s="97" t="s">
        <v>176</v>
      </c>
      <c r="F76" s="107">
        <v>43312</v>
      </c>
      <c r="G76" s="94">
        <v>82160599.999999985</v>
      </c>
      <c r="H76" s="96">
        <v>0.58979999999999999</v>
      </c>
      <c r="I76" s="94">
        <v>484.58124999999995</v>
      </c>
      <c r="J76" s="95">
        <f t="shared" ref="J76:J110" si="1">I76/$I$11</f>
        <v>-1.4232027646729961E-2</v>
      </c>
      <c r="K76" s="95">
        <f>I76/'סכום נכסי הקרן'!$C$42</f>
        <v>8.9166125838190579E-6</v>
      </c>
    </row>
    <row r="77" spans="2:11" s="132" customFormat="1">
      <c r="B77" s="87" t="s">
        <v>2468</v>
      </c>
      <c r="C77" s="84" t="s">
        <v>2469</v>
      </c>
      <c r="D77" s="97" t="s">
        <v>1825</v>
      </c>
      <c r="E77" s="97" t="s">
        <v>176</v>
      </c>
      <c r="F77" s="107">
        <v>43222</v>
      </c>
      <c r="G77" s="94">
        <v>89322499.999999985</v>
      </c>
      <c r="H77" s="96">
        <v>-1.4488000000000001</v>
      </c>
      <c r="I77" s="94">
        <v>-1294.1337199999998</v>
      </c>
      <c r="J77" s="95">
        <f t="shared" si="1"/>
        <v>3.8008377091778706E-2</v>
      </c>
      <c r="K77" s="95">
        <f>I77/'סכום נכסי הקרן'!$C$42</f>
        <v>-2.3812908594578449E-5</v>
      </c>
    </row>
    <row r="78" spans="2:11" s="132" customFormat="1">
      <c r="B78" s="87" t="s">
        <v>2470</v>
      </c>
      <c r="C78" s="84" t="s">
        <v>2471</v>
      </c>
      <c r="D78" s="97" t="s">
        <v>1825</v>
      </c>
      <c r="E78" s="97" t="s">
        <v>176</v>
      </c>
      <c r="F78" s="107">
        <v>43223</v>
      </c>
      <c r="G78" s="94">
        <v>53599499.999999993</v>
      </c>
      <c r="H78" s="96">
        <v>-0.99850000000000005</v>
      </c>
      <c r="I78" s="94">
        <v>-535.21343000000002</v>
      </c>
      <c r="J78" s="95">
        <f t="shared" si="1"/>
        <v>1.5719081851931275E-2</v>
      </c>
      <c r="K78" s="95">
        <f>I78/'סכום נכסי הקרן'!$C$42</f>
        <v>-9.8482778790284621E-6</v>
      </c>
    </row>
    <row r="79" spans="2:11" s="132" customFormat="1">
      <c r="B79" s="87" t="s">
        <v>2472</v>
      </c>
      <c r="C79" s="84" t="s">
        <v>2473</v>
      </c>
      <c r="D79" s="97" t="s">
        <v>1825</v>
      </c>
      <c r="E79" s="97" t="s">
        <v>176</v>
      </c>
      <c r="F79" s="107">
        <v>43222</v>
      </c>
      <c r="G79" s="94">
        <v>26800499.999999996</v>
      </c>
      <c r="H79" s="96">
        <v>-1.4346000000000001</v>
      </c>
      <c r="I79" s="94">
        <v>-384.49022999999994</v>
      </c>
      <c r="J79" s="95">
        <f t="shared" si="1"/>
        <v>1.1292379932689433E-2</v>
      </c>
      <c r="K79" s="95">
        <f>I79/'סכום נכסי הקרן'!$C$42</f>
        <v>-7.0748722183813008E-6</v>
      </c>
    </row>
    <row r="80" spans="2:11" s="132" customFormat="1">
      <c r="B80" s="87" t="s">
        <v>2474</v>
      </c>
      <c r="C80" s="84" t="s">
        <v>2475</v>
      </c>
      <c r="D80" s="97" t="s">
        <v>1825</v>
      </c>
      <c r="E80" s="97" t="s">
        <v>176</v>
      </c>
      <c r="F80" s="107">
        <v>43328</v>
      </c>
      <c r="G80" s="94">
        <v>71499999.999999985</v>
      </c>
      <c r="H80" s="96">
        <v>0.99470000000000003</v>
      </c>
      <c r="I80" s="94">
        <v>711.18013999999994</v>
      </c>
      <c r="J80" s="95">
        <f t="shared" si="1"/>
        <v>-2.0887179217696276E-2</v>
      </c>
      <c r="K80" s="95">
        <f>I80/'סכום נכסי הקרן'!$C$42</f>
        <v>1.3086180667712998E-5</v>
      </c>
    </row>
    <row r="81" spans="2:11" s="132" customFormat="1">
      <c r="B81" s="87" t="s">
        <v>2476</v>
      </c>
      <c r="C81" s="84" t="s">
        <v>2477</v>
      </c>
      <c r="D81" s="97" t="s">
        <v>1825</v>
      </c>
      <c r="E81" s="97" t="s">
        <v>176</v>
      </c>
      <c r="F81" s="107">
        <v>43222</v>
      </c>
      <c r="G81" s="94">
        <v>96534449.999999985</v>
      </c>
      <c r="H81" s="96">
        <v>-1.3793</v>
      </c>
      <c r="I81" s="94">
        <v>-1331.5164299999997</v>
      </c>
      <c r="J81" s="95">
        <f t="shared" si="1"/>
        <v>3.9106297744362119E-2</v>
      </c>
      <c r="K81" s="95">
        <f>I81/'סכום נכסי הקרן'!$C$42</f>
        <v>-2.4500774958378653E-5</v>
      </c>
    </row>
    <row r="82" spans="2:11" s="132" customFormat="1">
      <c r="B82" s="87" t="s">
        <v>2478</v>
      </c>
      <c r="C82" s="84" t="s">
        <v>2479</v>
      </c>
      <c r="D82" s="97" t="s">
        <v>1825</v>
      </c>
      <c r="E82" s="97" t="s">
        <v>176</v>
      </c>
      <c r="F82" s="107">
        <v>43291</v>
      </c>
      <c r="G82" s="94">
        <v>53639999.999999993</v>
      </c>
      <c r="H82" s="96">
        <v>-0.34160000000000001</v>
      </c>
      <c r="I82" s="94">
        <v>-183.21367000000001</v>
      </c>
      <c r="J82" s="95">
        <f t="shared" si="1"/>
        <v>5.3809387315313165E-3</v>
      </c>
      <c r="K82" s="95">
        <f>I82/'סכום נכסי הקרן'!$C$42</f>
        <v>-3.3712516021816206E-6</v>
      </c>
    </row>
    <row r="83" spans="2:11" s="132" customFormat="1">
      <c r="B83" s="87" t="s">
        <v>2480</v>
      </c>
      <c r="C83" s="84" t="s">
        <v>2481</v>
      </c>
      <c r="D83" s="97" t="s">
        <v>1825</v>
      </c>
      <c r="E83" s="97" t="s">
        <v>176</v>
      </c>
      <c r="F83" s="107">
        <v>43328</v>
      </c>
      <c r="G83" s="94">
        <v>121597599.99999999</v>
      </c>
      <c r="H83" s="96">
        <v>1.0333000000000001</v>
      </c>
      <c r="I83" s="94">
        <v>1256.4737799999998</v>
      </c>
      <c r="J83" s="95">
        <f t="shared" si="1"/>
        <v>-3.6902314264844742E-2</v>
      </c>
      <c r="K83" s="95">
        <f>I83/'סכום נכסי הקרן'!$C$42</f>
        <v>2.311994101708784E-5</v>
      </c>
    </row>
    <row r="84" spans="2:11" s="132" customFormat="1">
      <c r="B84" s="87" t="s">
        <v>2482</v>
      </c>
      <c r="C84" s="84" t="s">
        <v>2483</v>
      </c>
      <c r="D84" s="97" t="s">
        <v>1825</v>
      </c>
      <c r="E84" s="97" t="s">
        <v>176</v>
      </c>
      <c r="F84" s="107">
        <v>43320</v>
      </c>
      <c r="G84" s="94">
        <v>53677499.999999993</v>
      </c>
      <c r="H84" s="96">
        <v>0.87780000000000002</v>
      </c>
      <c r="I84" s="94">
        <v>471.18865999999991</v>
      </c>
      <c r="J84" s="95">
        <f t="shared" si="1"/>
        <v>-1.3838690696236479E-2</v>
      </c>
      <c r="K84" s="95">
        <f>I84/'סכום נכסי הקרן'!$C$42</f>
        <v>8.670180150612181E-6</v>
      </c>
    </row>
    <row r="85" spans="2:11" s="132" customFormat="1">
      <c r="B85" s="87" t="s">
        <v>2484</v>
      </c>
      <c r="C85" s="84" t="s">
        <v>2485</v>
      </c>
      <c r="D85" s="97" t="s">
        <v>1825</v>
      </c>
      <c r="E85" s="97" t="s">
        <v>176</v>
      </c>
      <c r="F85" s="107">
        <v>43313</v>
      </c>
      <c r="G85" s="94">
        <v>89494999.999999985</v>
      </c>
      <c r="H85" s="96">
        <v>0.82299999999999995</v>
      </c>
      <c r="I85" s="94">
        <v>736.55068000000006</v>
      </c>
      <c r="J85" s="95">
        <f t="shared" si="1"/>
        <v>-2.1632305502901225E-2</v>
      </c>
      <c r="K85" s="95">
        <f>I85/'סכום נכסי הקרן'!$C$42</f>
        <v>1.3553015231003027E-5</v>
      </c>
    </row>
    <row r="86" spans="2:11" s="132" customFormat="1">
      <c r="B86" s="87" t="s">
        <v>2486</v>
      </c>
      <c r="C86" s="84" t="s">
        <v>2487</v>
      </c>
      <c r="D86" s="97" t="s">
        <v>1825</v>
      </c>
      <c r="E86" s="97" t="s">
        <v>176</v>
      </c>
      <c r="F86" s="107">
        <v>43221</v>
      </c>
      <c r="G86" s="94">
        <v>89539999.999999985</v>
      </c>
      <c r="H86" s="96">
        <v>-1.2083999999999999</v>
      </c>
      <c r="I86" s="94">
        <v>-1082.0037399999997</v>
      </c>
      <c r="J86" s="95">
        <f t="shared" si="1"/>
        <v>3.1778173715027586E-2</v>
      </c>
      <c r="K86" s="95">
        <f>I86/'סכום נכסי הקרן'!$C$42</f>
        <v>-1.9909577937287673E-5</v>
      </c>
    </row>
    <row r="87" spans="2:11" s="132" customFormat="1">
      <c r="B87" s="87" t="s">
        <v>2488</v>
      </c>
      <c r="C87" s="84" t="s">
        <v>2489</v>
      </c>
      <c r="D87" s="97" t="s">
        <v>1825</v>
      </c>
      <c r="E87" s="97" t="s">
        <v>176</v>
      </c>
      <c r="F87" s="107">
        <v>43227</v>
      </c>
      <c r="G87" s="94">
        <v>71641999.999999985</v>
      </c>
      <c r="H87" s="96">
        <v>-1.1580999999999999</v>
      </c>
      <c r="I87" s="94">
        <v>-829.72015999999985</v>
      </c>
      <c r="J87" s="95">
        <f t="shared" si="1"/>
        <v>2.4368669353527824E-2</v>
      </c>
      <c r="K87" s="95">
        <f>I87/'סכום נכסי הקרן'!$C$42</f>
        <v>-1.5267394724216757E-5</v>
      </c>
    </row>
    <row r="88" spans="2:11" s="132" customFormat="1">
      <c r="B88" s="87" t="s">
        <v>2490</v>
      </c>
      <c r="C88" s="84" t="s">
        <v>2491</v>
      </c>
      <c r="D88" s="97" t="s">
        <v>1825</v>
      </c>
      <c r="E88" s="97" t="s">
        <v>176</v>
      </c>
      <c r="F88" s="107">
        <v>43221</v>
      </c>
      <c r="G88" s="94">
        <v>89574999.999999985</v>
      </c>
      <c r="H88" s="96">
        <v>-1.2045999999999999</v>
      </c>
      <c r="I88" s="94">
        <v>-1078.9762699999999</v>
      </c>
      <c r="J88" s="95">
        <f t="shared" si="1"/>
        <v>3.168925769374191E-2</v>
      </c>
      <c r="K88" s="95">
        <f>I88/'סכום נכסי הקרן'!$C$42</f>
        <v>-1.9853870505150888E-5</v>
      </c>
    </row>
    <row r="89" spans="2:11" s="132" customFormat="1">
      <c r="B89" s="87" t="s">
        <v>2492</v>
      </c>
      <c r="C89" s="84" t="s">
        <v>2493</v>
      </c>
      <c r="D89" s="97" t="s">
        <v>1825</v>
      </c>
      <c r="E89" s="97" t="s">
        <v>176</v>
      </c>
      <c r="F89" s="107">
        <v>43318</v>
      </c>
      <c r="G89" s="94">
        <v>53744999.999999993</v>
      </c>
      <c r="H89" s="96">
        <v>0.96419999999999995</v>
      </c>
      <c r="I89" s="94">
        <v>518.20890999999995</v>
      </c>
      <c r="J89" s="95">
        <f t="shared" si="1"/>
        <v>-1.5219663439107059E-2</v>
      </c>
      <c r="K89" s="95">
        <f>I89/'סכום נכסי הקרן'!$C$42</f>
        <v>9.5353835666426584E-6</v>
      </c>
    </row>
    <row r="90" spans="2:11" s="132" customFormat="1">
      <c r="B90" s="87" t="s">
        <v>2494</v>
      </c>
      <c r="C90" s="84" t="s">
        <v>2495</v>
      </c>
      <c r="D90" s="97" t="s">
        <v>1825</v>
      </c>
      <c r="E90" s="97" t="s">
        <v>176</v>
      </c>
      <c r="F90" s="107">
        <v>43318</v>
      </c>
      <c r="G90" s="94">
        <v>53771999.999999993</v>
      </c>
      <c r="H90" s="96">
        <v>1.0138</v>
      </c>
      <c r="I90" s="94">
        <v>545.14749999999992</v>
      </c>
      <c r="J90" s="95">
        <f t="shared" si="1"/>
        <v>-1.601084295264359E-2</v>
      </c>
      <c r="K90" s="95">
        <f>I90/'סכום נכסי הקרן'!$C$42</f>
        <v>1.0031071277597925E-5</v>
      </c>
    </row>
    <row r="91" spans="2:11" s="132" customFormat="1">
      <c r="B91" s="87" t="s">
        <v>2496</v>
      </c>
      <c r="C91" s="84" t="s">
        <v>2497</v>
      </c>
      <c r="D91" s="97" t="s">
        <v>1825</v>
      </c>
      <c r="E91" s="97" t="s">
        <v>176</v>
      </c>
      <c r="F91" s="107">
        <v>43327</v>
      </c>
      <c r="G91" s="94">
        <v>209722499.99999997</v>
      </c>
      <c r="H91" s="96">
        <v>1.2319</v>
      </c>
      <c r="I91" s="94">
        <v>2583.4819999999995</v>
      </c>
      <c r="J91" s="95">
        <f t="shared" si="1"/>
        <v>-7.5876207032007967E-2</v>
      </c>
      <c r="K91" s="95">
        <f>I91/'סכום נכסי הקרן'!$C$42</f>
        <v>4.7537761956885508E-5</v>
      </c>
    </row>
    <row r="92" spans="2:11" s="132" customFormat="1">
      <c r="B92" s="87" t="s">
        <v>2498</v>
      </c>
      <c r="C92" s="84" t="s">
        <v>2499</v>
      </c>
      <c r="D92" s="97" t="s">
        <v>1825</v>
      </c>
      <c r="E92" s="97" t="s">
        <v>176</v>
      </c>
      <c r="F92" s="107">
        <v>43293</v>
      </c>
      <c r="G92" s="94">
        <v>53794499.999999993</v>
      </c>
      <c r="H92" s="96">
        <v>-5.3600000000000002E-2</v>
      </c>
      <c r="I92" s="94">
        <v>-28.819199999999999</v>
      </c>
      <c r="J92" s="95">
        <f t="shared" si="1"/>
        <v>8.4641254930239269E-4</v>
      </c>
      <c r="K92" s="95">
        <f>I92/'סכום נכסי הקרן'!$C$42</f>
        <v>-5.3029216746541103E-7</v>
      </c>
    </row>
    <row r="93" spans="2:11" s="132" customFormat="1">
      <c r="B93" s="87" t="s">
        <v>2500</v>
      </c>
      <c r="C93" s="84" t="s">
        <v>2501</v>
      </c>
      <c r="D93" s="97" t="s">
        <v>1825</v>
      </c>
      <c r="E93" s="97" t="s">
        <v>176</v>
      </c>
      <c r="F93" s="107">
        <v>43227</v>
      </c>
      <c r="G93" s="94">
        <v>71735999.999999985</v>
      </c>
      <c r="H93" s="96">
        <v>-1.0256000000000001</v>
      </c>
      <c r="I93" s="94">
        <v>-735.72431999999981</v>
      </c>
      <c r="J93" s="95">
        <f t="shared" si="1"/>
        <v>2.1608035520589371E-2</v>
      </c>
      <c r="K93" s="95">
        <f>I93/'סכום נכסי הקרן'!$C$42</f>
        <v>-1.3537809665424979E-5</v>
      </c>
    </row>
    <row r="94" spans="2:11" s="132" customFormat="1">
      <c r="B94" s="87" t="s">
        <v>2502</v>
      </c>
      <c r="C94" s="84" t="s">
        <v>2503</v>
      </c>
      <c r="D94" s="97" t="s">
        <v>1825</v>
      </c>
      <c r="E94" s="97" t="s">
        <v>176</v>
      </c>
      <c r="F94" s="107">
        <v>43326</v>
      </c>
      <c r="G94" s="94">
        <v>35889999.999999993</v>
      </c>
      <c r="H94" s="96">
        <v>1.3264</v>
      </c>
      <c r="I94" s="94">
        <v>476.04475999999994</v>
      </c>
      <c r="J94" s="95">
        <f t="shared" si="1"/>
        <v>-1.3981313113953396E-2</v>
      </c>
      <c r="K94" s="95">
        <f>I94/'סכום נכסי הקרן'!$C$42</f>
        <v>8.7595355731925729E-6</v>
      </c>
    </row>
    <row r="95" spans="2:11" s="132" customFormat="1">
      <c r="B95" s="87" t="s">
        <v>2504</v>
      </c>
      <c r="C95" s="84" t="s">
        <v>2505</v>
      </c>
      <c r="D95" s="97" t="s">
        <v>1825</v>
      </c>
      <c r="E95" s="97" t="s">
        <v>176</v>
      </c>
      <c r="F95" s="107">
        <v>43326</v>
      </c>
      <c r="G95" s="94">
        <v>107726999.99999999</v>
      </c>
      <c r="H95" s="96">
        <v>1.3785000000000001</v>
      </c>
      <c r="I95" s="94">
        <v>1484.9820599999996</v>
      </c>
      <c r="J95" s="95">
        <f t="shared" si="1"/>
        <v>-4.3613544132832222E-2</v>
      </c>
      <c r="K95" s="95">
        <f>I95/'סכום נכסי הקרן'!$C$42</f>
        <v>2.7324643128353698E-5</v>
      </c>
    </row>
    <row r="96" spans="2:11" s="132" customFormat="1">
      <c r="B96" s="87" t="s">
        <v>2506</v>
      </c>
      <c r="C96" s="84" t="s">
        <v>2507</v>
      </c>
      <c r="D96" s="97" t="s">
        <v>1825</v>
      </c>
      <c r="E96" s="97" t="s">
        <v>176</v>
      </c>
      <c r="F96" s="107">
        <v>43314</v>
      </c>
      <c r="G96" s="94">
        <v>150821999.99999997</v>
      </c>
      <c r="H96" s="96">
        <v>1.1693</v>
      </c>
      <c r="I96" s="94">
        <v>1763.5018499999996</v>
      </c>
      <c r="J96" s="95">
        <f t="shared" si="1"/>
        <v>-5.179359928651682E-2</v>
      </c>
      <c r="K96" s="95">
        <f>I96/'סכום נכסי הקרן'!$C$42</f>
        <v>3.244958980005559E-5</v>
      </c>
    </row>
    <row r="97" spans="2:11" s="132" customFormat="1">
      <c r="B97" s="87" t="s">
        <v>2508</v>
      </c>
      <c r="C97" s="84" t="s">
        <v>2509</v>
      </c>
      <c r="D97" s="97" t="s">
        <v>1825</v>
      </c>
      <c r="E97" s="97" t="s">
        <v>176</v>
      </c>
      <c r="F97" s="107">
        <v>43283</v>
      </c>
      <c r="G97" s="94">
        <v>35964999.999999993</v>
      </c>
      <c r="H97" s="96">
        <v>0.186</v>
      </c>
      <c r="I97" s="94">
        <v>66.88857999999999</v>
      </c>
      <c r="J97" s="95">
        <f t="shared" si="1"/>
        <v>-1.9645005245467269E-3</v>
      </c>
      <c r="K97" s="95">
        <f>I97/'סכום נכסי הקרן'!$C$42</f>
        <v>1.2307937092939269E-6</v>
      </c>
    </row>
    <row r="98" spans="2:11" s="132" customFormat="1">
      <c r="B98" s="87" t="s">
        <v>2510</v>
      </c>
      <c r="C98" s="84" t="s">
        <v>2511</v>
      </c>
      <c r="D98" s="97" t="s">
        <v>1825</v>
      </c>
      <c r="E98" s="97" t="s">
        <v>176</v>
      </c>
      <c r="F98" s="107">
        <v>43283</v>
      </c>
      <c r="G98" s="94">
        <v>7194199.9999999991</v>
      </c>
      <c r="H98" s="96">
        <v>0.2026</v>
      </c>
      <c r="I98" s="94">
        <v>14.576939999999997</v>
      </c>
      <c r="J98" s="95">
        <f t="shared" si="1"/>
        <v>-4.2812100774580899E-4</v>
      </c>
      <c r="K98" s="95">
        <f>I98/'סכום נכסי הקרן'!$C$42</f>
        <v>2.6822524940363532E-7</v>
      </c>
    </row>
    <row r="99" spans="2:11" s="132" customFormat="1">
      <c r="B99" s="87" t="s">
        <v>2512</v>
      </c>
      <c r="C99" s="84" t="s">
        <v>2513</v>
      </c>
      <c r="D99" s="97" t="s">
        <v>1825</v>
      </c>
      <c r="E99" s="97" t="s">
        <v>176</v>
      </c>
      <c r="F99" s="107">
        <v>43283</v>
      </c>
      <c r="G99" s="94">
        <v>53999999.999999993</v>
      </c>
      <c r="H99" s="96">
        <v>0.28299999999999997</v>
      </c>
      <c r="I99" s="94">
        <v>152.79900999999998</v>
      </c>
      <c r="J99" s="95">
        <f t="shared" si="1"/>
        <v>-4.487667929192406E-3</v>
      </c>
      <c r="K99" s="95">
        <f>I99/'סכום נכסי הקרן'!$C$42</f>
        <v>2.8116019250870602E-6</v>
      </c>
    </row>
    <row r="100" spans="2:11" s="132" customFormat="1">
      <c r="B100" s="87" t="s">
        <v>2514</v>
      </c>
      <c r="C100" s="84" t="s">
        <v>2515</v>
      </c>
      <c r="D100" s="97" t="s">
        <v>1825</v>
      </c>
      <c r="E100" s="97" t="s">
        <v>176</v>
      </c>
      <c r="F100" s="107">
        <v>43270</v>
      </c>
      <c r="G100" s="94">
        <v>18003999.999999996</v>
      </c>
      <c r="H100" s="96">
        <v>-0.41099999999999998</v>
      </c>
      <c r="I100" s="94">
        <v>-73.992119999999986</v>
      </c>
      <c r="J100" s="95">
        <f t="shared" si="1"/>
        <v>2.1731296815140099E-3</v>
      </c>
      <c r="K100" s="95">
        <f>I100/'סכום נכסי הקרן'!$C$42</f>
        <v>-1.3615035007967183E-6</v>
      </c>
    </row>
    <row r="101" spans="2:11" s="132" customFormat="1">
      <c r="B101" s="87" t="s">
        <v>2516</v>
      </c>
      <c r="C101" s="84" t="s">
        <v>2517</v>
      </c>
      <c r="D101" s="97" t="s">
        <v>1825</v>
      </c>
      <c r="E101" s="97" t="s">
        <v>176</v>
      </c>
      <c r="F101" s="107">
        <v>43326</v>
      </c>
      <c r="G101" s="94">
        <v>144483999.99999997</v>
      </c>
      <c r="H101" s="96">
        <v>1.2930999999999999</v>
      </c>
      <c r="I101" s="94">
        <v>1868.2570099999998</v>
      </c>
      <c r="J101" s="95">
        <f t="shared" si="1"/>
        <v>-5.4870231602062711E-2</v>
      </c>
      <c r="K101" s="95">
        <f>I101/'סכום נכסי הקרן'!$C$42</f>
        <v>3.4377153398267402E-5</v>
      </c>
    </row>
    <row r="102" spans="2:11" s="132" customFormat="1">
      <c r="B102" s="87" t="s">
        <v>2518</v>
      </c>
      <c r="C102" s="84" t="s">
        <v>2519</v>
      </c>
      <c r="D102" s="97" t="s">
        <v>1825</v>
      </c>
      <c r="E102" s="97" t="s">
        <v>176</v>
      </c>
      <c r="F102" s="107">
        <v>43158</v>
      </c>
      <c r="G102" s="94">
        <v>36269999.999999993</v>
      </c>
      <c r="H102" s="96">
        <v>5.0515999999999996</v>
      </c>
      <c r="I102" s="94">
        <v>1832.1985299999999</v>
      </c>
      <c r="J102" s="95">
        <f t="shared" si="1"/>
        <v>-5.3811203246634069E-2</v>
      </c>
      <c r="K102" s="95">
        <f>I102/'סכום נכסי הקרן'!$C$42</f>
        <v>3.3713653734338216E-5</v>
      </c>
    </row>
    <row r="103" spans="2:11" s="132" customFormat="1">
      <c r="B103" s="87" t="s">
        <v>2520</v>
      </c>
      <c r="C103" s="84" t="s">
        <v>2521</v>
      </c>
      <c r="D103" s="97" t="s">
        <v>1825</v>
      </c>
      <c r="E103" s="97" t="s">
        <v>176</v>
      </c>
      <c r="F103" s="107">
        <v>43346</v>
      </c>
      <c r="G103" s="94">
        <v>71255999.999999985</v>
      </c>
      <c r="H103" s="96">
        <v>-0.74270000000000003</v>
      </c>
      <c r="I103" s="94">
        <v>-529.25133999999991</v>
      </c>
      <c r="J103" s="95">
        <f t="shared" si="1"/>
        <v>1.5543976790164452E-2</v>
      </c>
      <c r="K103" s="95">
        <f>I103/'סכום נכסי הקרן'!$C$42</f>
        <v>-9.7385715156067182E-6</v>
      </c>
    </row>
    <row r="104" spans="2:11" s="132" customFormat="1">
      <c r="B104" s="87" t="s">
        <v>2522</v>
      </c>
      <c r="C104" s="84" t="s">
        <v>2523</v>
      </c>
      <c r="D104" s="97" t="s">
        <v>1825</v>
      </c>
      <c r="E104" s="97" t="s">
        <v>176</v>
      </c>
      <c r="F104" s="107">
        <v>43346</v>
      </c>
      <c r="G104" s="94">
        <v>35649999.999999993</v>
      </c>
      <c r="H104" s="96">
        <v>-0.68059999999999998</v>
      </c>
      <c r="I104" s="94">
        <v>-242.64012999999997</v>
      </c>
      <c r="J104" s="95">
        <f t="shared" si="1"/>
        <v>7.1262786960208458E-3</v>
      </c>
      <c r="K104" s="95">
        <f>I104/'סכום נכסי הקרן'!$C$42</f>
        <v>-4.4647374129673654E-6</v>
      </c>
    </row>
    <row r="105" spans="2:11" s="132" customFormat="1">
      <c r="B105" s="87" t="s">
        <v>2524</v>
      </c>
      <c r="C105" s="84" t="s">
        <v>2525</v>
      </c>
      <c r="D105" s="97" t="s">
        <v>1825</v>
      </c>
      <c r="E105" s="97" t="s">
        <v>176</v>
      </c>
      <c r="F105" s="107">
        <v>43346</v>
      </c>
      <c r="G105" s="94">
        <v>150621249.99999997</v>
      </c>
      <c r="H105" s="96">
        <v>-0.6361</v>
      </c>
      <c r="I105" s="94">
        <v>-958.07218999999986</v>
      </c>
      <c r="J105" s="95">
        <f t="shared" si="1"/>
        <v>2.8138335719021565E-2</v>
      </c>
      <c r="K105" s="95">
        <f>I105/'סכום נכסי הקרן'!$C$42</f>
        <v>-1.7629156195294563E-5</v>
      </c>
    </row>
    <row r="106" spans="2:11" s="132" customFormat="1">
      <c r="B106" s="87" t="s">
        <v>2526</v>
      </c>
      <c r="C106" s="84" t="s">
        <v>2527</v>
      </c>
      <c r="D106" s="97" t="s">
        <v>1825</v>
      </c>
      <c r="E106" s="97" t="s">
        <v>176</v>
      </c>
      <c r="F106" s="107">
        <v>43346</v>
      </c>
      <c r="G106" s="94">
        <v>35654999.999999993</v>
      </c>
      <c r="H106" s="96">
        <v>-0.66649999999999998</v>
      </c>
      <c r="I106" s="94">
        <v>-237.64341999999996</v>
      </c>
      <c r="J106" s="95">
        <f t="shared" si="1"/>
        <v>6.979526598487786E-3</v>
      </c>
      <c r="K106" s="95">
        <f>I106/'סכום נכסי הקרן'!$C$42</f>
        <v>-4.3727946742342951E-6</v>
      </c>
    </row>
    <row r="107" spans="2:11" s="132" customFormat="1">
      <c r="B107" s="87" t="s">
        <v>2528</v>
      </c>
      <c r="C107" s="84" t="s">
        <v>2529</v>
      </c>
      <c r="D107" s="97" t="s">
        <v>1825</v>
      </c>
      <c r="E107" s="97" t="s">
        <v>176</v>
      </c>
      <c r="F107" s="107">
        <v>43346</v>
      </c>
      <c r="G107" s="94">
        <v>160492499.99999997</v>
      </c>
      <c r="H107" s="96">
        <v>-0.59379999999999999</v>
      </c>
      <c r="I107" s="94">
        <v>-952.97888999999986</v>
      </c>
      <c r="J107" s="95">
        <f t="shared" si="1"/>
        <v>2.7988746797838401E-2</v>
      </c>
      <c r="K107" s="95">
        <f>I107/'סכום נכסי הקרן'!$C$42</f>
        <v>-1.7535436137258545E-5</v>
      </c>
    </row>
    <row r="108" spans="2:11" s="132" customFormat="1">
      <c r="B108" s="87" t="s">
        <v>2530</v>
      </c>
      <c r="C108" s="84" t="s">
        <v>2531</v>
      </c>
      <c r="D108" s="97" t="s">
        <v>1825</v>
      </c>
      <c r="E108" s="97" t="s">
        <v>176</v>
      </c>
      <c r="F108" s="107">
        <v>43360</v>
      </c>
      <c r="G108" s="94">
        <v>53009999.999999993</v>
      </c>
      <c r="H108" s="96">
        <v>-1.4120999999999999</v>
      </c>
      <c r="I108" s="94">
        <v>-748.56918000000007</v>
      </c>
      <c r="J108" s="95">
        <f t="shared" si="1"/>
        <v>2.1985285780764276E-2</v>
      </c>
      <c r="K108" s="95">
        <f>I108/'סכום נכסי הקרן'!$C$42</f>
        <v>-1.3774163507661748E-5</v>
      </c>
    </row>
    <row r="109" spans="2:11" s="132" customFormat="1">
      <c r="B109" s="87" t="s">
        <v>2532</v>
      </c>
      <c r="C109" s="84" t="s">
        <v>2533</v>
      </c>
      <c r="D109" s="97" t="s">
        <v>1825</v>
      </c>
      <c r="E109" s="97" t="s">
        <v>176</v>
      </c>
      <c r="F109" s="107">
        <v>43363</v>
      </c>
      <c r="G109" s="94">
        <v>84839999.999999985</v>
      </c>
      <c r="H109" s="96">
        <v>-1.3757999999999999</v>
      </c>
      <c r="I109" s="94">
        <v>-1167.2466399999996</v>
      </c>
      <c r="J109" s="95">
        <f t="shared" si="1"/>
        <v>3.4281735933927797E-2</v>
      </c>
      <c r="K109" s="95">
        <f>I109/'סכום נכסי הקרן'!$C$42</f>
        <v>-2.1478103163596426E-5</v>
      </c>
    </row>
    <row r="110" spans="2:11" s="132" customFormat="1">
      <c r="B110" s="87" t="s">
        <v>2534</v>
      </c>
      <c r="C110" s="84" t="s">
        <v>2535</v>
      </c>
      <c r="D110" s="97" t="s">
        <v>1825</v>
      </c>
      <c r="E110" s="97" t="s">
        <v>176</v>
      </c>
      <c r="F110" s="107">
        <v>43360</v>
      </c>
      <c r="G110" s="94">
        <v>31823999.999999996</v>
      </c>
      <c r="H110" s="96">
        <v>-1.3548</v>
      </c>
      <c r="I110" s="94">
        <v>-431.15571999999992</v>
      </c>
      <c r="J110" s="95">
        <f t="shared" si="1"/>
        <v>1.2662933464895229E-2</v>
      </c>
      <c r="K110" s="95">
        <f>I110/'סכום נכסי הקרן'!$C$42</f>
        <v>-7.9335478179099299E-6</v>
      </c>
    </row>
    <row r="111" spans="2:11" s="132" customFormat="1">
      <c r="B111" s="83"/>
      <c r="C111" s="84"/>
      <c r="D111" s="84"/>
      <c r="E111" s="84"/>
      <c r="F111" s="84"/>
      <c r="G111" s="94"/>
      <c r="H111" s="96"/>
      <c r="I111" s="84"/>
      <c r="J111" s="95"/>
      <c r="K111" s="84"/>
    </row>
    <row r="112" spans="2:11" s="132" customFormat="1">
      <c r="B112" s="102" t="s">
        <v>245</v>
      </c>
      <c r="C112" s="82"/>
      <c r="D112" s="82"/>
      <c r="E112" s="82"/>
      <c r="F112" s="82"/>
      <c r="G112" s="91"/>
      <c r="H112" s="93"/>
      <c r="I112" s="91">
        <v>63419.992329999994</v>
      </c>
      <c r="J112" s="92">
        <f t="shared" ref="J112:J174" si="2">I112/$I$11</f>
        <v>-1.8626289898669461</v>
      </c>
      <c r="K112" s="92">
        <f>I112/'סכום נכסי הקרן'!$C$42</f>
        <v>1.1669694229303881E-3</v>
      </c>
    </row>
    <row r="113" spans="2:11" s="132" customFormat="1">
      <c r="B113" s="87" t="s">
        <v>2536</v>
      </c>
      <c r="C113" s="84" t="s">
        <v>2537</v>
      </c>
      <c r="D113" s="97" t="s">
        <v>1825</v>
      </c>
      <c r="E113" s="97" t="s">
        <v>176</v>
      </c>
      <c r="F113" s="107">
        <v>43251</v>
      </c>
      <c r="G113" s="94">
        <v>18134999.999999996</v>
      </c>
      <c r="H113" s="96">
        <v>1.5908</v>
      </c>
      <c r="I113" s="94">
        <v>288.49320999999998</v>
      </c>
      <c r="J113" s="95">
        <f t="shared" si="2"/>
        <v>-8.472971953854741E-3</v>
      </c>
      <c r="K113" s="95">
        <f>I113/'סכום נכסי הקרן'!$C$42</f>
        <v>5.3084641360604727E-6</v>
      </c>
    </row>
    <row r="114" spans="2:11" s="132" customFormat="1">
      <c r="B114" s="87" t="s">
        <v>2538</v>
      </c>
      <c r="C114" s="84" t="s">
        <v>2539</v>
      </c>
      <c r="D114" s="97" t="s">
        <v>1825</v>
      </c>
      <c r="E114" s="97" t="s">
        <v>176</v>
      </c>
      <c r="F114" s="107">
        <v>43251</v>
      </c>
      <c r="G114" s="94">
        <v>45337499.999999993</v>
      </c>
      <c r="H114" s="96">
        <v>1.5409999999999999</v>
      </c>
      <c r="I114" s="94">
        <v>698.64170999999988</v>
      </c>
      <c r="J114" s="95">
        <f t="shared" si="2"/>
        <v>-2.0518928728420042E-2</v>
      </c>
      <c r="K114" s="95">
        <f>I114/'סכום נכסי הקרן'!$C$42</f>
        <v>1.2855465338303668E-5</v>
      </c>
    </row>
    <row r="115" spans="2:11" s="132" customFormat="1">
      <c r="B115" s="87" t="s">
        <v>2540</v>
      </c>
      <c r="C115" s="84" t="s">
        <v>2541</v>
      </c>
      <c r="D115" s="97" t="s">
        <v>1825</v>
      </c>
      <c r="E115" s="97" t="s">
        <v>176</v>
      </c>
      <c r="F115" s="107">
        <v>43251</v>
      </c>
      <c r="G115" s="94">
        <v>10880999.999999998</v>
      </c>
      <c r="H115" s="96">
        <v>1.5379</v>
      </c>
      <c r="I115" s="94">
        <v>167.34034999999997</v>
      </c>
      <c r="J115" s="95">
        <f t="shared" si="2"/>
        <v>-4.9147433740233818E-3</v>
      </c>
      <c r="K115" s="95">
        <f>I115/'סכום נכסי הקרן'!$C$42</f>
        <v>3.0791721111592437E-6</v>
      </c>
    </row>
    <row r="116" spans="2:11" s="132" customFormat="1">
      <c r="B116" s="87" t="s">
        <v>2542</v>
      </c>
      <c r="C116" s="84" t="s">
        <v>2543</v>
      </c>
      <c r="D116" s="97" t="s">
        <v>1825</v>
      </c>
      <c r="E116" s="97" t="s">
        <v>176</v>
      </c>
      <c r="F116" s="107">
        <v>43220</v>
      </c>
      <c r="G116" s="94">
        <v>41710499.999999993</v>
      </c>
      <c r="H116" s="96">
        <v>1.5461</v>
      </c>
      <c r="I116" s="94">
        <v>644.88502999999992</v>
      </c>
      <c r="J116" s="95">
        <f t="shared" si="2"/>
        <v>-1.8940108755595226E-2</v>
      </c>
      <c r="K116" s="95">
        <f>I116/'סכום נכסי הקרן'!$C$42</f>
        <v>1.1866307195366165E-5</v>
      </c>
    </row>
    <row r="117" spans="2:11" s="132" customFormat="1">
      <c r="B117" s="87" t="s">
        <v>2544</v>
      </c>
      <c r="C117" s="84" t="s">
        <v>2545</v>
      </c>
      <c r="D117" s="97" t="s">
        <v>1825</v>
      </c>
      <c r="E117" s="97" t="s">
        <v>176</v>
      </c>
      <c r="F117" s="107">
        <v>43263</v>
      </c>
      <c r="G117" s="94">
        <v>54089570.909999989</v>
      </c>
      <c r="H117" s="96">
        <v>0.47510000000000002</v>
      </c>
      <c r="I117" s="94">
        <v>256.95943999999997</v>
      </c>
      <c r="J117" s="95">
        <f t="shared" si="2"/>
        <v>-7.5468331764141691E-3</v>
      </c>
      <c r="K117" s="95">
        <f>I117/'סכום נכסי הקרן'!$C$42</f>
        <v>4.7282221015260044E-6</v>
      </c>
    </row>
    <row r="118" spans="2:11" s="132" customFormat="1">
      <c r="B118" s="87" t="s">
        <v>2546</v>
      </c>
      <c r="C118" s="84" t="s">
        <v>2547</v>
      </c>
      <c r="D118" s="97" t="s">
        <v>1825</v>
      </c>
      <c r="E118" s="97" t="s">
        <v>176</v>
      </c>
      <c r="F118" s="107">
        <v>43263</v>
      </c>
      <c r="G118" s="94">
        <v>25694635.069999997</v>
      </c>
      <c r="H118" s="96">
        <v>0.4345</v>
      </c>
      <c r="I118" s="94">
        <v>111.64265999999998</v>
      </c>
      <c r="J118" s="95">
        <f t="shared" si="2"/>
        <v>-3.278916432846861E-3</v>
      </c>
      <c r="K118" s="95">
        <f>I118/'סכום נכסי הקרן'!$C$42</f>
        <v>2.0542981121267745E-6</v>
      </c>
    </row>
    <row r="119" spans="2:11" s="132" customFormat="1">
      <c r="B119" s="87" t="s">
        <v>2548</v>
      </c>
      <c r="C119" s="84" t="s">
        <v>2549</v>
      </c>
      <c r="D119" s="97" t="s">
        <v>1825</v>
      </c>
      <c r="E119" s="97" t="s">
        <v>178</v>
      </c>
      <c r="F119" s="107">
        <v>43249</v>
      </c>
      <c r="G119" s="94">
        <v>31801626.679999996</v>
      </c>
      <c r="H119" s="96">
        <v>0.2964</v>
      </c>
      <c r="I119" s="94">
        <v>94.245589999999979</v>
      </c>
      <c r="J119" s="95">
        <f t="shared" si="2"/>
        <v>-2.7679689267019235E-3</v>
      </c>
      <c r="K119" s="95">
        <f>I119/'סכום נכסי הקרן'!$C$42</f>
        <v>1.7341806224723954E-6</v>
      </c>
    </row>
    <row r="120" spans="2:11" s="132" customFormat="1">
      <c r="B120" s="87" t="s">
        <v>2550</v>
      </c>
      <c r="C120" s="84" t="s">
        <v>2551</v>
      </c>
      <c r="D120" s="97" t="s">
        <v>1825</v>
      </c>
      <c r="E120" s="97" t="s">
        <v>178</v>
      </c>
      <c r="F120" s="107">
        <v>43249</v>
      </c>
      <c r="G120" s="94">
        <v>85711726.149999991</v>
      </c>
      <c r="H120" s="96">
        <v>0.36520000000000002</v>
      </c>
      <c r="I120" s="94">
        <v>313.03428000000002</v>
      </c>
      <c r="J120" s="95">
        <f t="shared" si="2"/>
        <v>-9.1937369168415169E-3</v>
      </c>
      <c r="K120" s="95">
        <f>I120/'סכום נכסי הקרן'!$C$42</f>
        <v>5.7600359077342325E-6</v>
      </c>
    </row>
    <row r="121" spans="2:11" s="132" customFormat="1">
      <c r="B121" s="87" t="s">
        <v>2552</v>
      </c>
      <c r="C121" s="84" t="s">
        <v>2553</v>
      </c>
      <c r="D121" s="97" t="s">
        <v>1825</v>
      </c>
      <c r="E121" s="97" t="s">
        <v>178</v>
      </c>
      <c r="F121" s="107">
        <v>43249</v>
      </c>
      <c r="G121" s="94">
        <v>68809615.98999998</v>
      </c>
      <c r="H121" s="96">
        <v>0.46710000000000002</v>
      </c>
      <c r="I121" s="94">
        <v>321.38329999999991</v>
      </c>
      <c r="J121" s="95">
        <f t="shared" si="2"/>
        <v>-9.4389455035606678E-3</v>
      </c>
      <c r="K121" s="95">
        <f>I121/'סכום נכסי הקרן'!$C$42</f>
        <v>5.9136633474970296E-6</v>
      </c>
    </row>
    <row r="122" spans="2:11" s="132" customFormat="1">
      <c r="B122" s="87" t="s">
        <v>2554</v>
      </c>
      <c r="C122" s="84" t="s">
        <v>2555</v>
      </c>
      <c r="D122" s="97" t="s">
        <v>1825</v>
      </c>
      <c r="E122" s="97" t="s">
        <v>178</v>
      </c>
      <c r="F122" s="107">
        <v>43279</v>
      </c>
      <c r="G122" s="94">
        <v>93574423.799999982</v>
      </c>
      <c r="H122" s="96">
        <v>0.1762</v>
      </c>
      <c r="I122" s="94">
        <v>164.83837999999997</v>
      </c>
      <c r="J122" s="95">
        <f t="shared" si="2"/>
        <v>-4.8412611536294047E-3</v>
      </c>
      <c r="K122" s="95">
        <f>I122/'סכום נכסי הקרן'!$C$42</f>
        <v>3.0331342234235181E-6</v>
      </c>
    </row>
    <row r="123" spans="2:11" s="132" customFormat="1">
      <c r="B123" s="87" t="s">
        <v>2556</v>
      </c>
      <c r="C123" s="84" t="s">
        <v>2557</v>
      </c>
      <c r="D123" s="97" t="s">
        <v>1825</v>
      </c>
      <c r="E123" s="97" t="s">
        <v>178</v>
      </c>
      <c r="F123" s="107">
        <v>43279</v>
      </c>
      <c r="G123" s="94">
        <v>26400207.600000001</v>
      </c>
      <c r="H123" s="96">
        <v>0.28599999999999998</v>
      </c>
      <c r="I123" s="94">
        <v>75.493339999999975</v>
      </c>
      <c r="J123" s="95">
        <f t="shared" si="2"/>
        <v>-2.2172201298006982E-3</v>
      </c>
      <c r="K123" s="95">
        <f>I123/'סכום נכסי הקרן'!$C$42</f>
        <v>1.3891269326630581E-6</v>
      </c>
    </row>
    <row r="124" spans="2:11" s="132" customFormat="1">
      <c r="B124" s="87" t="s">
        <v>2558</v>
      </c>
      <c r="C124" s="84" t="s">
        <v>2559</v>
      </c>
      <c r="D124" s="97" t="s">
        <v>1825</v>
      </c>
      <c r="E124" s="97" t="s">
        <v>178</v>
      </c>
      <c r="F124" s="107">
        <v>43279</v>
      </c>
      <c r="G124" s="94">
        <v>22014741.690000001</v>
      </c>
      <c r="H124" s="96">
        <v>0.28760000000000002</v>
      </c>
      <c r="I124" s="94">
        <v>63.324239999999989</v>
      </c>
      <c r="J124" s="95">
        <f t="shared" si="2"/>
        <v>-1.8598167683709661E-3</v>
      </c>
      <c r="K124" s="95">
        <f>I124/'סכום נכסי הקרן'!$C$42</f>
        <v>1.1652075173044316E-6</v>
      </c>
    </row>
    <row r="125" spans="2:11" s="132" customFormat="1">
      <c r="B125" s="87" t="s">
        <v>2560</v>
      </c>
      <c r="C125" s="84" t="s">
        <v>2561</v>
      </c>
      <c r="D125" s="97" t="s">
        <v>1825</v>
      </c>
      <c r="E125" s="97" t="s">
        <v>178</v>
      </c>
      <c r="F125" s="107">
        <v>43319</v>
      </c>
      <c r="G125" s="94">
        <v>46877778.090000004</v>
      </c>
      <c r="H125" s="96">
        <v>0.26519999999999999</v>
      </c>
      <c r="I125" s="94">
        <v>124.32564999999998</v>
      </c>
      <c r="J125" s="95">
        <f t="shared" si="2"/>
        <v>-3.6514126124311923E-3</v>
      </c>
      <c r="K125" s="95">
        <f>I125/'סכום נכסי הקרן'!$C$42</f>
        <v>2.2876734402775256E-6</v>
      </c>
    </row>
    <row r="126" spans="2:11" s="132" customFormat="1">
      <c r="B126" s="87" t="s">
        <v>2562</v>
      </c>
      <c r="C126" s="84" t="s">
        <v>2563</v>
      </c>
      <c r="D126" s="97" t="s">
        <v>1825</v>
      </c>
      <c r="E126" s="97" t="s">
        <v>178</v>
      </c>
      <c r="F126" s="107">
        <v>43319</v>
      </c>
      <c r="G126" s="94">
        <v>23439487.499999996</v>
      </c>
      <c r="H126" s="96">
        <v>0.26769999999999999</v>
      </c>
      <c r="I126" s="94">
        <v>62.755779999999994</v>
      </c>
      <c r="J126" s="95">
        <f t="shared" si="2"/>
        <v>-1.8431212432427032E-3</v>
      </c>
      <c r="K126" s="95">
        <f>I126/'סכום נכסי הקרן'!$C$42</f>
        <v>1.1547474807483375E-6</v>
      </c>
    </row>
    <row r="127" spans="2:11" s="132" customFormat="1">
      <c r="B127" s="87" t="s">
        <v>2564</v>
      </c>
      <c r="C127" s="84" t="s">
        <v>2565</v>
      </c>
      <c r="D127" s="97" t="s">
        <v>1825</v>
      </c>
      <c r="E127" s="97" t="s">
        <v>178</v>
      </c>
      <c r="F127" s="107">
        <v>43321</v>
      </c>
      <c r="G127" s="94">
        <v>10659752.999999998</v>
      </c>
      <c r="H127" s="96">
        <v>0.30559999999999998</v>
      </c>
      <c r="I127" s="94">
        <v>32.572819999999993</v>
      </c>
      <c r="J127" s="95">
        <f t="shared" si="2"/>
        <v>-9.5665541077364952E-4</v>
      </c>
      <c r="K127" s="95">
        <f>I127/'סכום נכסי הקרן'!$C$42</f>
        <v>5.9936123550482615E-7</v>
      </c>
    </row>
    <row r="128" spans="2:11" s="132" customFormat="1">
      <c r="B128" s="87" t="s">
        <v>2566</v>
      </c>
      <c r="C128" s="84" t="s">
        <v>2567</v>
      </c>
      <c r="D128" s="97" t="s">
        <v>1825</v>
      </c>
      <c r="E128" s="97" t="s">
        <v>178</v>
      </c>
      <c r="F128" s="107">
        <v>43321</v>
      </c>
      <c r="G128" s="94">
        <v>71648773.559999987</v>
      </c>
      <c r="H128" s="96">
        <v>0.3266</v>
      </c>
      <c r="I128" s="94">
        <v>233.98046999999997</v>
      </c>
      <c r="J128" s="95">
        <f t="shared" si="2"/>
        <v>-6.8719466917774264E-3</v>
      </c>
      <c r="K128" s="95">
        <f>I128/'סכום נכסי הקרן'!$C$42</f>
        <v>4.3053939936179893E-6</v>
      </c>
    </row>
    <row r="129" spans="2:11" s="132" customFormat="1">
      <c r="B129" s="87" t="s">
        <v>2568</v>
      </c>
      <c r="C129" s="84" t="s">
        <v>2569</v>
      </c>
      <c r="D129" s="97" t="s">
        <v>1825</v>
      </c>
      <c r="E129" s="97" t="s">
        <v>178</v>
      </c>
      <c r="F129" s="107">
        <v>43321</v>
      </c>
      <c r="G129" s="94">
        <v>17066485.799999997</v>
      </c>
      <c r="H129" s="96">
        <v>0.36849999999999999</v>
      </c>
      <c r="I129" s="94">
        <v>62.895869999999988</v>
      </c>
      <c r="J129" s="95">
        <f t="shared" si="2"/>
        <v>-1.8472356507915513E-3</v>
      </c>
      <c r="K129" s="95">
        <f>I129/'סכום נכסי הקרן'!$C$42</f>
        <v>1.1573252285602208E-6</v>
      </c>
    </row>
    <row r="130" spans="2:11" s="132" customFormat="1">
      <c r="B130" s="87" t="s">
        <v>2570</v>
      </c>
      <c r="C130" s="84" t="s">
        <v>2571</v>
      </c>
      <c r="D130" s="97" t="s">
        <v>1825</v>
      </c>
      <c r="E130" s="97" t="s">
        <v>178</v>
      </c>
      <c r="F130" s="107">
        <v>43293</v>
      </c>
      <c r="G130" s="94">
        <v>4289471.55</v>
      </c>
      <c r="H130" s="96">
        <v>0.99680000000000002</v>
      </c>
      <c r="I130" s="94">
        <v>42.757690000000004</v>
      </c>
      <c r="J130" s="95">
        <f t="shared" si="2"/>
        <v>-1.2557824434814787E-3</v>
      </c>
      <c r="K130" s="95">
        <f>I130/'סכום נכסי הקרן'!$C$42</f>
        <v>7.8676951844305646E-7</v>
      </c>
    </row>
    <row r="131" spans="2:11" s="132" customFormat="1">
      <c r="B131" s="87" t="s">
        <v>2572</v>
      </c>
      <c r="C131" s="84" t="s">
        <v>2573</v>
      </c>
      <c r="D131" s="97" t="s">
        <v>1825</v>
      </c>
      <c r="E131" s="97" t="s">
        <v>178</v>
      </c>
      <c r="F131" s="107">
        <v>43293</v>
      </c>
      <c r="G131" s="94">
        <v>42902694.899999991</v>
      </c>
      <c r="H131" s="96">
        <v>1.0150999999999999</v>
      </c>
      <c r="I131" s="94">
        <v>435.49963999999989</v>
      </c>
      <c r="J131" s="95">
        <f t="shared" si="2"/>
        <v>-1.2790513286721152E-2</v>
      </c>
      <c r="K131" s="95">
        <f>I131/'סכום נכסי הקרן'!$C$42</f>
        <v>8.01347879281889E-6</v>
      </c>
    </row>
    <row r="132" spans="2:11" s="132" customFormat="1">
      <c r="B132" s="87" t="s">
        <v>2574</v>
      </c>
      <c r="C132" s="84" t="s">
        <v>2575</v>
      </c>
      <c r="D132" s="97" t="s">
        <v>1825</v>
      </c>
      <c r="E132" s="97" t="s">
        <v>178</v>
      </c>
      <c r="F132" s="107">
        <v>43304</v>
      </c>
      <c r="G132" s="94">
        <v>81960773.430000007</v>
      </c>
      <c r="H132" s="96">
        <v>1.3446</v>
      </c>
      <c r="I132" s="94">
        <v>1102.0845699999998</v>
      </c>
      <c r="J132" s="95">
        <f t="shared" si="2"/>
        <v>-3.2367942567473461E-2</v>
      </c>
      <c r="K132" s="95">
        <f>I132/'סכום נכסי הקרן'!$C$42</f>
        <v>2.0279078369818918E-5</v>
      </c>
    </row>
    <row r="133" spans="2:11" s="132" customFormat="1">
      <c r="B133" s="87" t="s">
        <v>2576</v>
      </c>
      <c r="C133" s="84" t="s">
        <v>2577</v>
      </c>
      <c r="D133" s="97" t="s">
        <v>1825</v>
      </c>
      <c r="E133" s="97" t="s">
        <v>178</v>
      </c>
      <c r="F133" s="107">
        <v>43306</v>
      </c>
      <c r="G133" s="94">
        <v>27957006.679999996</v>
      </c>
      <c r="H133" s="96">
        <v>1.2421</v>
      </c>
      <c r="I133" s="94">
        <v>347.26754999999991</v>
      </c>
      <c r="J133" s="95">
        <f t="shared" si="2"/>
        <v>-1.0199159320366148E-2</v>
      </c>
      <c r="K133" s="95">
        <f>I133/'סכום נכסי הקרן'!$C$42</f>
        <v>6.3899505114612115E-6</v>
      </c>
    </row>
    <row r="134" spans="2:11" s="132" customFormat="1">
      <c r="B134" s="87" t="s">
        <v>2578</v>
      </c>
      <c r="C134" s="84" t="s">
        <v>2579</v>
      </c>
      <c r="D134" s="97" t="s">
        <v>1825</v>
      </c>
      <c r="E134" s="97" t="s">
        <v>178</v>
      </c>
      <c r="F134" s="107">
        <v>43265</v>
      </c>
      <c r="G134" s="94">
        <v>60324263.999999993</v>
      </c>
      <c r="H134" s="96">
        <v>1.7272000000000001</v>
      </c>
      <c r="I134" s="94">
        <v>1041.9145999999998</v>
      </c>
      <c r="J134" s="95">
        <f t="shared" si="2"/>
        <v>-3.0600765904028659E-2</v>
      </c>
      <c r="K134" s="95">
        <f>I134/'סכום נכסי הקרן'!$C$42</f>
        <v>1.9171911487753188E-5</v>
      </c>
    </row>
    <row r="135" spans="2:11" s="132" customFormat="1">
      <c r="B135" s="87" t="s">
        <v>2580</v>
      </c>
      <c r="C135" s="84" t="s">
        <v>2581</v>
      </c>
      <c r="D135" s="97" t="s">
        <v>1825</v>
      </c>
      <c r="E135" s="97" t="s">
        <v>178</v>
      </c>
      <c r="F135" s="107">
        <v>43243</v>
      </c>
      <c r="G135" s="94">
        <v>73302685.559999987</v>
      </c>
      <c r="H135" s="96">
        <v>1.8184</v>
      </c>
      <c r="I135" s="94">
        <v>1332.9385399999999</v>
      </c>
      <c r="J135" s="95">
        <f t="shared" si="2"/>
        <v>-3.9148064752137786E-2</v>
      </c>
      <c r="K135" s="95">
        <f>I135/'סכום נכסי הקרן'!$C$42</f>
        <v>2.4526942714398056E-5</v>
      </c>
    </row>
    <row r="136" spans="2:11" s="132" customFormat="1">
      <c r="B136" s="87" t="s">
        <v>2582</v>
      </c>
      <c r="C136" s="84" t="s">
        <v>2583</v>
      </c>
      <c r="D136" s="97" t="s">
        <v>1825</v>
      </c>
      <c r="E136" s="97" t="s">
        <v>178</v>
      </c>
      <c r="F136" s="107">
        <v>43241</v>
      </c>
      <c r="G136" s="94">
        <v>69707842.540000007</v>
      </c>
      <c r="H136" s="96">
        <v>1.9977</v>
      </c>
      <c r="I136" s="94">
        <v>1392.5681499999996</v>
      </c>
      <c r="J136" s="95">
        <f t="shared" si="2"/>
        <v>-4.0899371180283167E-2</v>
      </c>
      <c r="K136" s="95">
        <f>I136/'סכום נכסי הקרן'!$C$42</f>
        <v>2.5624166618323807E-5</v>
      </c>
    </row>
    <row r="137" spans="2:11" s="132" customFormat="1">
      <c r="B137" s="87" t="s">
        <v>2584</v>
      </c>
      <c r="C137" s="84" t="s">
        <v>2585</v>
      </c>
      <c r="D137" s="97" t="s">
        <v>1825</v>
      </c>
      <c r="E137" s="97" t="s">
        <v>178</v>
      </c>
      <c r="F137" s="107">
        <v>43241</v>
      </c>
      <c r="G137" s="94">
        <v>82461636.73999998</v>
      </c>
      <c r="H137" s="96">
        <v>2.0223</v>
      </c>
      <c r="I137" s="94">
        <v>1667.6605299999999</v>
      </c>
      <c r="J137" s="95">
        <f t="shared" si="2"/>
        <v>-4.8978764176947291E-2</v>
      </c>
      <c r="K137" s="95">
        <f>I137/'סכום נכסי הקרן'!$C$42</f>
        <v>3.0686046699777092E-5</v>
      </c>
    </row>
    <row r="138" spans="2:11" s="132" customFormat="1">
      <c r="B138" s="87" t="s">
        <v>2586</v>
      </c>
      <c r="C138" s="84" t="s">
        <v>2587</v>
      </c>
      <c r="D138" s="97" t="s">
        <v>1825</v>
      </c>
      <c r="E138" s="97" t="s">
        <v>178</v>
      </c>
      <c r="F138" s="107">
        <v>43244</v>
      </c>
      <c r="G138" s="94">
        <v>30239695.399999995</v>
      </c>
      <c r="H138" s="96">
        <v>1.9856</v>
      </c>
      <c r="I138" s="94">
        <v>600.44668999999988</v>
      </c>
      <c r="J138" s="95">
        <f t="shared" si="2"/>
        <v>-1.7634966050517831E-2</v>
      </c>
      <c r="K138" s="95">
        <f>I138/'סכום נכסי הקרן'!$C$42</f>
        <v>1.1048612615462319E-5</v>
      </c>
    </row>
    <row r="139" spans="2:11" s="132" customFormat="1">
      <c r="B139" s="87" t="s">
        <v>2588</v>
      </c>
      <c r="C139" s="84" t="s">
        <v>2589</v>
      </c>
      <c r="D139" s="97" t="s">
        <v>1825</v>
      </c>
      <c r="E139" s="97" t="s">
        <v>178</v>
      </c>
      <c r="F139" s="107">
        <v>43244</v>
      </c>
      <c r="G139" s="94">
        <v>43214072.850000001</v>
      </c>
      <c r="H139" s="96">
        <v>2.0184000000000002</v>
      </c>
      <c r="I139" s="94">
        <v>872.23448999999982</v>
      </c>
      <c r="J139" s="95">
        <f t="shared" si="2"/>
        <v>-2.5617304375915095E-2</v>
      </c>
      <c r="K139" s="95">
        <f>I139/'סכום נכסי הקרן'!$C$42</f>
        <v>1.6049686259167059E-5</v>
      </c>
    </row>
    <row r="140" spans="2:11" s="132" customFormat="1">
      <c r="B140" s="87" t="s">
        <v>2590</v>
      </c>
      <c r="C140" s="84" t="s">
        <v>2591</v>
      </c>
      <c r="D140" s="97" t="s">
        <v>1825</v>
      </c>
      <c r="E140" s="97" t="s">
        <v>178</v>
      </c>
      <c r="F140" s="107">
        <v>43265</v>
      </c>
      <c r="G140" s="94">
        <v>117274873.94999999</v>
      </c>
      <c r="H140" s="96">
        <v>2.5078</v>
      </c>
      <c r="I140" s="94">
        <v>2941.0539999999996</v>
      </c>
      <c r="J140" s="95">
        <f t="shared" si="2"/>
        <v>-8.6378005419164974E-2</v>
      </c>
      <c r="K140" s="95">
        <f>I140/'סכום נכסי הקרן'!$C$42</f>
        <v>5.4117321101655035E-5</v>
      </c>
    </row>
    <row r="141" spans="2:11" s="132" customFormat="1">
      <c r="B141" s="87" t="s">
        <v>2592</v>
      </c>
      <c r="C141" s="84" t="s">
        <v>2593</v>
      </c>
      <c r="D141" s="97" t="s">
        <v>1825</v>
      </c>
      <c r="E141" s="97" t="s">
        <v>178</v>
      </c>
      <c r="F141" s="107">
        <v>43258</v>
      </c>
      <c r="G141" s="94">
        <v>93416739.980000004</v>
      </c>
      <c r="H141" s="96">
        <v>2.5099</v>
      </c>
      <c r="I141" s="94">
        <v>2344.6542400000003</v>
      </c>
      <c r="J141" s="95">
        <f t="shared" si="2"/>
        <v>-6.8861896669965325E-2</v>
      </c>
      <c r="K141" s="95">
        <f>I141/'סכום נכסי הקרן'!$C$42</f>
        <v>4.3143174650461021E-5</v>
      </c>
    </row>
    <row r="142" spans="2:11" s="132" customFormat="1">
      <c r="B142" s="87" t="s">
        <v>2594</v>
      </c>
      <c r="C142" s="84" t="s">
        <v>2595</v>
      </c>
      <c r="D142" s="97" t="s">
        <v>1825</v>
      </c>
      <c r="E142" s="97" t="s">
        <v>178</v>
      </c>
      <c r="F142" s="107">
        <v>43258</v>
      </c>
      <c r="G142" s="94">
        <v>43467781.499999993</v>
      </c>
      <c r="H142" s="96">
        <v>2.5503999999999998</v>
      </c>
      <c r="I142" s="94">
        <v>1108.5976000000001</v>
      </c>
      <c r="J142" s="95">
        <f t="shared" si="2"/>
        <v>-3.2559228596439678E-2</v>
      </c>
      <c r="K142" s="95">
        <f>I142/'סכום נכסי הקרן'!$C$42</f>
        <v>2.039892239031454E-5</v>
      </c>
    </row>
    <row r="143" spans="2:11" s="132" customFormat="1">
      <c r="B143" s="87" t="s">
        <v>2596</v>
      </c>
      <c r="C143" s="84" t="s">
        <v>2597</v>
      </c>
      <c r="D143" s="97" t="s">
        <v>1825</v>
      </c>
      <c r="E143" s="97" t="s">
        <v>178</v>
      </c>
      <c r="F143" s="107">
        <v>43230</v>
      </c>
      <c r="G143" s="94">
        <v>20049403.139999997</v>
      </c>
      <c r="H143" s="96">
        <v>3.0552999999999999</v>
      </c>
      <c r="I143" s="94">
        <v>612.57223999999985</v>
      </c>
      <c r="J143" s="95">
        <f t="shared" si="2"/>
        <v>-1.799109035956158E-2</v>
      </c>
      <c r="K143" s="95">
        <f>I143/'סכום נכסי הקרן'!$C$42</f>
        <v>1.127173068227924E-5</v>
      </c>
    </row>
    <row r="144" spans="2:11" s="132" customFormat="1">
      <c r="B144" s="87" t="s">
        <v>2598</v>
      </c>
      <c r="C144" s="84" t="s">
        <v>2599</v>
      </c>
      <c r="D144" s="97" t="s">
        <v>1825</v>
      </c>
      <c r="E144" s="97" t="s">
        <v>178</v>
      </c>
      <c r="F144" s="107">
        <v>43230</v>
      </c>
      <c r="G144" s="94">
        <v>71916337.349999979</v>
      </c>
      <c r="H144" s="96">
        <v>3.0552999999999999</v>
      </c>
      <c r="I144" s="94">
        <v>2197.2699999999995</v>
      </c>
      <c r="J144" s="95">
        <f t="shared" si="2"/>
        <v>-6.4533259153816483E-2</v>
      </c>
      <c r="K144" s="95">
        <f>I144/'סכום נכסי הקרן'!$C$42</f>
        <v>4.043120804209428E-5</v>
      </c>
    </row>
    <row r="145" spans="2:11" s="132" customFormat="1">
      <c r="B145" s="87" t="s">
        <v>2600</v>
      </c>
      <c r="C145" s="84" t="s">
        <v>2601</v>
      </c>
      <c r="D145" s="97" t="s">
        <v>1825</v>
      </c>
      <c r="E145" s="97" t="s">
        <v>178</v>
      </c>
      <c r="F145" s="107">
        <v>43223</v>
      </c>
      <c r="G145" s="94">
        <v>66159200.249999993</v>
      </c>
      <c r="H145" s="96">
        <v>4.2487000000000004</v>
      </c>
      <c r="I145" s="94">
        <v>2810.8997799999993</v>
      </c>
      <c r="J145" s="95">
        <f t="shared" si="2"/>
        <v>-8.2555409193292476E-2</v>
      </c>
      <c r="K145" s="95">
        <f>I145/'סכום נכסי הקרן'!$C$42</f>
        <v>5.172239815346181E-5</v>
      </c>
    </row>
    <row r="146" spans="2:11" s="132" customFormat="1">
      <c r="B146" s="87" t="s">
        <v>2602</v>
      </c>
      <c r="C146" s="84" t="s">
        <v>2603</v>
      </c>
      <c r="D146" s="97" t="s">
        <v>1825</v>
      </c>
      <c r="E146" s="97" t="s">
        <v>178</v>
      </c>
      <c r="F146" s="107">
        <v>43223</v>
      </c>
      <c r="G146" s="94">
        <v>1764288.86</v>
      </c>
      <c r="H146" s="96">
        <v>4.2510000000000003</v>
      </c>
      <c r="I146" s="94">
        <v>75.000789999999981</v>
      </c>
      <c r="J146" s="95">
        <f t="shared" si="2"/>
        <v>-2.2027540620001037E-3</v>
      </c>
      <c r="K146" s="95">
        <f>I146/'סכום נכסי הקרן'!$C$42</f>
        <v>1.3800636898566968E-6</v>
      </c>
    </row>
    <row r="147" spans="2:11" s="132" customFormat="1">
      <c r="B147" s="87" t="s">
        <v>2604</v>
      </c>
      <c r="C147" s="84" t="s">
        <v>2605</v>
      </c>
      <c r="D147" s="97" t="s">
        <v>1825</v>
      </c>
      <c r="E147" s="97" t="s">
        <v>178</v>
      </c>
      <c r="F147" s="107">
        <v>43221</v>
      </c>
      <c r="G147" s="94">
        <v>44120641.499999993</v>
      </c>
      <c r="H147" s="96">
        <v>4.2948000000000004</v>
      </c>
      <c r="I147" s="94">
        <v>1894.8859399999997</v>
      </c>
      <c r="J147" s="95">
        <f t="shared" si="2"/>
        <v>-5.5652316480424874E-2</v>
      </c>
      <c r="K147" s="95">
        <f>I147/'סכום נכסי הקרן'!$C$42</f>
        <v>3.4867143162278368E-5</v>
      </c>
    </row>
    <row r="148" spans="2:11" s="132" customFormat="1">
      <c r="B148" s="87" t="s">
        <v>2606</v>
      </c>
      <c r="C148" s="84" t="s">
        <v>2607</v>
      </c>
      <c r="D148" s="97" t="s">
        <v>1825</v>
      </c>
      <c r="E148" s="97" t="s">
        <v>179</v>
      </c>
      <c r="F148" s="107">
        <v>43300</v>
      </c>
      <c r="G148" s="94">
        <v>9516885.2999999989</v>
      </c>
      <c r="H148" s="96">
        <v>-9.5299999999999996E-2</v>
      </c>
      <c r="I148" s="94">
        <v>-9.0732199999999974</v>
      </c>
      <c r="J148" s="95">
        <f t="shared" si="2"/>
        <v>2.6647815590236557E-4</v>
      </c>
      <c r="K148" s="95">
        <f>I148/'סכום נכסי הקרן'!$C$42</f>
        <v>-1.6695319438744016E-7</v>
      </c>
    </row>
    <row r="149" spans="2:11" s="132" customFormat="1">
      <c r="B149" s="87" t="s">
        <v>2608</v>
      </c>
      <c r="C149" s="84" t="s">
        <v>2609</v>
      </c>
      <c r="D149" s="97" t="s">
        <v>1825</v>
      </c>
      <c r="E149" s="97" t="s">
        <v>179</v>
      </c>
      <c r="F149" s="107">
        <v>43300</v>
      </c>
      <c r="G149" s="94">
        <v>58776283.609999992</v>
      </c>
      <c r="H149" s="96">
        <v>-9.5299999999999996E-2</v>
      </c>
      <c r="I149" s="94">
        <v>-56.036189999999991</v>
      </c>
      <c r="J149" s="95">
        <f t="shared" si="2"/>
        <v>1.645768599790877E-3</v>
      </c>
      <c r="K149" s="95">
        <f>I149/'סכום נכסי הקרן'!$C$42</f>
        <v>-1.0311026208778727E-6</v>
      </c>
    </row>
    <row r="150" spans="2:11" s="132" customFormat="1">
      <c r="B150" s="87" t="s">
        <v>2610</v>
      </c>
      <c r="C150" s="84" t="s">
        <v>2611</v>
      </c>
      <c r="D150" s="97" t="s">
        <v>1825</v>
      </c>
      <c r="E150" s="97" t="s">
        <v>179</v>
      </c>
      <c r="F150" s="107">
        <v>43300</v>
      </c>
      <c r="G150" s="94">
        <v>68997944.339999989</v>
      </c>
      <c r="H150" s="96">
        <v>-9.4600000000000004E-2</v>
      </c>
      <c r="I150" s="94">
        <v>-65.258989999999997</v>
      </c>
      <c r="J150" s="95">
        <f t="shared" si="2"/>
        <v>1.9166398821202307E-3</v>
      </c>
      <c r="K150" s="95">
        <f>I150/'סכום נכסי הקרן'!$C$42</f>
        <v>-1.2008081852967321E-6</v>
      </c>
    </row>
    <row r="151" spans="2:11" s="132" customFormat="1">
      <c r="B151" s="87" t="s">
        <v>2612</v>
      </c>
      <c r="C151" s="84" t="s">
        <v>2613</v>
      </c>
      <c r="D151" s="97" t="s">
        <v>1825</v>
      </c>
      <c r="E151" s="97" t="s">
        <v>179</v>
      </c>
      <c r="F151" s="107">
        <v>43277</v>
      </c>
      <c r="G151" s="94">
        <v>63448607.139999993</v>
      </c>
      <c r="H151" s="96">
        <v>1.7756000000000001</v>
      </c>
      <c r="I151" s="94">
        <v>1126.6212999999998</v>
      </c>
      <c r="J151" s="95">
        <f t="shared" si="2"/>
        <v>-3.3088580065767807E-2</v>
      </c>
      <c r="K151" s="95">
        <f>I151/'סכום נכסי הקרן'!$C$42</f>
        <v>2.0730570282648337E-5</v>
      </c>
    </row>
    <row r="152" spans="2:11" s="132" customFormat="1">
      <c r="B152" s="87" t="s">
        <v>2614</v>
      </c>
      <c r="C152" s="84" t="s">
        <v>2615</v>
      </c>
      <c r="D152" s="97" t="s">
        <v>1825</v>
      </c>
      <c r="E152" s="97" t="s">
        <v>179</v>
      </c>
      <c r="F152" s="107">
        <v>43277</v>
      </c>
      <c r="G152" s="94">
        <v>43613333.00999999</v>
      </c>
      <c r="H152" s="96">
        <v>1.8264</v>
      </c>
      <c r="I152" s="94">
        <v>796.57006999999987</v>
      </c>
      <c r="J152" s="95">
        <f t="shared" si="2"/>
        <v>-2.3395059670174235E-2</v>
      </c>
      <c r="K152" s="95">
        <f>I152/'סכום נכסי הקרן'!$C$42</f>
        <v>1.4657411342381959E-5</v>
      </c>
    </row>
    <row r="153" spans="2:11" s="132" customFormat="1">
      <c r="B153" s="87" t="s">
        <v>2616</v>
      </c>
      <c r="C153" s="84" t="s">
        <v>2617</v>
      </c>
      <c r="D153" s="97" t="s">
        <v>1825</v>
      </c>
      <c r="E153" s="97" t="s">
        <v>179</v>
      </c>
      <c r="F153" s="107">
        <v>43276</v>
      </c>
      <c r="G153" s="94">
        <v>84673193.459999979</v>
      </c>
      <c r="H153" s="96">
        <v>2.0385</v>
      </c>
      <c r="I153" s="94">
        <v>1726.0917399999998</v>
      </c>
      <c r="J153" s="95">
        <f t="shared" si="2"/>
        <v>-5.0694873902925923E-2</v>
      </c>
      <c r="K153" s="95">
        <f>I153/'סכום נכסי הקרן'!$C$42</f>
        <v>3.1761219258298031E-5</v>
      </c>
    </row>
    <row r="154" spans="2:11" s="132" customFormat="1">
      <c r="B154" s="87" t="s">
        <v>2618</v>
      </c>
      <c r="C154" s="84" t="s">
        <v>2619</v>
      </c>
      <c r="D154" s="97" t="s">
        <v>1825</v>
      </c>
      <c r="E154" s="97" t="s">
        <v>179</v>
      </c>
      <c r="F154" s="107">
        <v>43277</v>
      </c>
      <c r="G154" s="94">
        <v>73052291.98999998</v>
      </c>
      <c r="H154" s="96">
        <v>1.9235</v>
      </c>
      <c r="I154" s="94">
        <v>1405.1544099999996</v>
      </c>
      <c r="J154" s="95">
        <f t="shared" si="2"/>
        <v>-4.1269026424453119E-2</v>
      </c>
      <c r="K154" s="95">
        <f>I154/'סכום נכסי הקרן'!$C$42</f>
        <v>2.5855762051079858E-5</v>
      </c>
    </row>
    <row r="155" spans="2:11" s="132" customFormat="1">
      <c r="B155" s="87" t="s">
        <v>2620</v>
      </c>
      <c r="C155" s="84" t="s">
        <v>2621</v>
      </c>
      <c r="D155" s="97" t="s">
        <v>1825</v>
      </c>
      <c r="E155" s="97" t="s">
        <v>179</v>
      </c>
      <c r="F155" s="107">
        <v>43257</v>
      </c>
      <c r="G155" s="94">
        <v>34321865.759999998</v>
      </c>
      <c r="H155" s="96">
        <v>3.1048</v>
      </c>
      <c r="I155" s="94">
        <v>1065.6301599999997</v>
      </c>
      <c r="J155" s="95">
        <f t="shared" si="2"/>
        <v>-3.1297285848986667E-2</v>
      </c>
      <c r="K155" s="95">
        <f>I155/'סכום נכסי הקרן'!$C$42</f>
        <v>1.9608293334405972E-5</v>
      </c>
    </row>
    <row r="156" spans="2:11" s="132" customFormat="1">
      <c r="B156" s="87" t="s">
        <v>2622</v>
      </c>
      <c r="C156" s="84" t="s">
        <v>2623</v>
      </c>
      <c r="D156" s="97" t="s">
        <v>1825</v>
      </c>
      <c r="E156" s="97" t="s">
        <v>179</v>
      </c>
      <c r="F156" s="107">
        <v>43257</v>
      </c>
      <c r="G156" s="94">
        <v>117675838.79999998</v>
      </c>
      <c r="H156" s="96">
        <v>3.1055000000000001</v>
      </c>
      <c r="I156" s="94">
        <v>3654.4563899999994</v>
      </c>
      <c r="J156" s="95">
        <f t="shared" si="2"/>
        <v>-0.10733045155224014</v>
      </c>
      <c r="K156" s="95">
        <f>I156/'סכום נכסי הקרן'!$C$42</f>
        <v>6.7244392625781464E-5</v>
      </c>
    </row>
    <row r="157" spans="2:11" s="132" customFormat="1">
      <c r="B157" s="87" t="s">
        <v>2624</v>
      </c>
      <c r="C157" s="84" t="s">
        <v>2625</v>
      </c>
      <c r="D157" s="97" t="s">
        <v>1825</v>
      </c>
      <c r="E157" s="97" t="s">
        <v>179</v>
      </c>
      <c r="F157" s="107">
        <v>43237</v>
      </c>
      <c r="G157" s="94">
        <v>26556050.359999996</v>
      </c>
      <c r="H157" s="96">
        <v>3.9847000000000001</v>
      </c>
      <c r="I157" s="94">
        <v>1058.1700599999999</v>
      </c>
      <c r="J157" s="95">
        <f t="shared" si="2"/>
        <v>-3.1078184615813968E-2</v>
      </c>
      <c r="K157" s="95">
        <f>I157/'סכום נכסי הקרן'!$C$42</f>
        <v>1.9471022605221657E-5</v>
      </c>
    </row>
    <row r="158" spans="2:11" s="132" customFormat="1">
      <c r="B158" s="87" t="s">
        <v>2626</v>
      </c>
      <c r="C158" s="84" t="s">
        <v>2627</v>
      </c>
      <c r="D158" s="97" t="s">
        <v>1825</v>
      </c>
      <c r="E158" s="97" t="s">
        <v>179</v>
      </c>
      <c r="F158" s="107">
        <v>43237</v>
      </c>
      <c r="G158" s="94">
        <v>64288030.949999988</v>
      </c>
      <c r="H158" s="96">
        <v>4.0198</v>
      </c>
      <c r="I158" s="94">
        <v>2584.2449999999994</v>
      </c>
      <c r="J158" s="95">
        <f t="shared" si="2"/>
        <v>-7.5898616147289363E-2</v>
      </c>
      <c r="K158" s="95">
        <f>I158/'סכום נכסי הקרן'!$C$42</f>
        <v>4.7551801656938808E-5</v>
      </c>
    </row>
    <row r="159" spans="2:11" s="132" customFormat="1">
      <c r="B159" s="87" t="s">
        <v>2628</v>
      </c>
      <c r="C159" s="84" t="s">
        <v>2629</v>
      </c>
      <c r="D159" s="97" t="s">
        <v>1825</v>
      </c>
      <c r="E159" s="97" t="s">
        <v>179</v>
      </c>
      <c r="F159" s="107">
        <v>43227</v>
      </c>
      <c r="G159" s="94">
        <v>145919151.78999996</v>
      </c>
      <c r="H159" s="96">
        <v>4.1265999999999998</v>
      </c>
      <c r="I159" s="94">
        <v>6021.4960999999985</v>
      </c>
      <c r="J159" s="95">
        <f t="shared" si="2"/>
        <v>-0.17684980376330414</v>
      </c>
      <c r="K159" s="95">
        <f>I159/'סכום נכסי הקרן'!$C$42</f>
        <v>1.1079947459518372E-4</v>
      </c>
    </row>
    <row r="160" spans="2:11" s="132" customFormat="1">
      <c r="B160" s="87" t="s">
        <v>2630</v>
      </c>
      <c r="C160" s="84" t="s">
        <v>2631</v>
      </c>
      <c r="D160" s="97" t="s">
        <v>1825</v>
      </c>
      <c r="E160" s="97" t="s">
        <v>179</v>
      </c>
      <c r="F160" s="107">
        <v>43216</v>
      </c>
      <c r="G160" s="94">
        <v>47321360.18999999</v>
      </c>
      <c r="H160" s="96">
        <v>6.8105000000000002</v>
      </c>
      <c r="I160" s="94">
        <v>3222.8101699999993</v>
      </c>
      <c r="J160" s="95">
        <f t="shared" si="2"/>
        <v>-9.4653112227521138E-2</v>
      </c>
      <c r="K160" s="95">
        <f>I160/'סכום נכסי הקרן'!$C$42</f>
        <v>5.9301819286408694E-5</v>
      </c>
    </row>
    <row r="161" spans="2:11" s="132" customFormat="1">
      <c r="B161" s="87" t="s">
        <v>2632</v>
      </c>
      <c r="C161" s="84" t="s">
        <v>2633</v>
      </c>
      <c r="D161" s="97" t="s">
        <v>1825</v>
      </c>
      <c r="E161" s="97" t="s">
        <v>179</v>
      </c>
      <c r="F161" s="107">
        <v>43216</v>
      </c>
      <c r="G161" s="94">
        <v>68697193.499999985</v>
      </c>
      <c r="H161" s="96">
        <v>6.8170999999999999</v>
      </c>
      <c r="I161" s="94">
        <v>4683.1647599999997</v>
      </c>
      <c r="J161" s="95">
        <f t="shared" si="2"/>
        <v>-0.137543353851416</v>
      </c>
      <c r="K161" s="95">
        <f>I161/'סכום נכסי הקרן'!$C$42</f>
        <v>8.6173300826464003E-5</v>
      </c>
    </row>
    <row r="162" spans="2:11" s="132" customFormat="1">
      <c r="B162" s="87" t="s">
        <v>2634</v>
      </c>
      <c r="C162" s="84" t="s">
        <v>2635</v>
      </c>
      <c r="D162" s="97" t="s">
        <v>1825</v>
      </c>
      <c r="E162" s="97" t="s">
        <v>176</v>
      </c>
      <c r="F162" s="107">
        <v>43236</v>
      </c>
      <c r="G162" s="94">
        <v>69089702.139999986</v>
      </c>
      <c r="H162" s="96">
        <v>3.8368000000000002</v>
      </c>
      <c r="I162" s="94">
        <v>2650.8562699999998</v>
      </c>
      <c r="J162" s="95">
        <f t="shared" si="2"/>
        <v>-7.7854972147905974E-2</v>
      </c>
      <c r="K162" s="95">
        <f>I162/'סכום נכסי הקרן'!$C$42</f>
        <v>4.8777492680489908E-5</v>
      </c>
    </row>
    <row r="163" spans="2:11" s="132" customFormat="1">
      <c r="B163" s="87" t="s">
        <v>2636</v>
      </c>
      <c r="C163" s="84" t="s">
        <v>2637</v>
      </c>
      <c r="D163" s="97" t="s">
        <v>1825</v>
      </c>
      <c r="E163" s="97" t="s">
        <v>176</v>
      </c>
      <c r="F163" s="107">
        <v>43286</v>
      </c>
      <c r="G163" s="94">
        <v>7511850.9399999985</v>
      </c>
      <c r="H163" s="96">
        <v>3.1899000000000002</v>
      </c>
      <c r="I163" s="94">
        <v>239.62056999999996</v>
      </c>
      <c r="J163" s="95">
        <f t="shared" si="2"/>
        <v>-7.0375949894165152E-3</v>
      </c>
      <c r="K163" s="95">
        <f>I163/'סכום נכסי הקרן'!$C$42</f>
        <v>4.4091755300146164E-6</v>
      </c>
    </row>
    <row r="164" spans="2:11" s="132" customFormat="1">
      <c r="B164" s="87" t="s">
        <v>2638</v>
      </c>
      <c r="C164" s="84" t="s">
        <v>2639</v>
      </c>
      <c r="D164" s="97" t="s">
        <v>1825</v>
      </c>
      <c r="E164" s="97" t="s">
        <v>176</v>
      </c>
      <c r="F164" s="107">
        <v>43314</v>
      </c>
      <c r="G164" s="94">
        <v>32472904.039999995</v>
      </c>
      <c r="H164" s="96">
        <v>2.1526000000000001</v>
      </c>
      <c r="I164" s="94">
        <v>699.01567</v>
      </c>
      <c r="J164" s="95">
        <f t="shared" si="2"/>
        <v>-2.0529911838184964E-2</v>
      </c>
      <c r="K164" s="95">
        <f>I164/'סכום נכסי הקרן'!$C$42</f>
        <v>1.2862346447388772E-5</v>
      </c>
    </row>
    <row r="165" spans="2:11" s="132" customFormat="1">
      <c r="B165" s="87" t="s">
        <v>2640</v>
      </c>
      <c r="C165" s="84" t="s">
        <v>2641</v>
      </c>
      <c r="D165" s="97" t="s">
        <v>1825</v>
      </c>
      <c r="E165" s="97" t="s">
        <v>176</v>
      </c>
      <c r="F165" s="107">
        <v>43299</v>
      </c>
      <c r="G165" s="94">
        <v>126944999.99999999</v>
      </c>
      <c r="H165" s="96">
        <v>1.2069000000000001</v>
      </c>
      <c r="I165" s="94">
        <v>1532.14408</v>
      </c>
      <c r="J165" s="95">
        <f t="shared" si="2"/>
        <v>-4.4998680624422929E-2</v>
      </c>
      <c r="K165" s="95">
        <f>I165/'סכום נכסי הקרן'!$C$42</f>
        <v>2.8192455205297098E-5</v>
      </c>
    </row>
    <row r="166" spans="2:11" s="132" customFormat="1">
      <c r="B166" s="87" t="s">
        <v>2642</v>
      </c>
      <c r="C166" s="84" t="s">
        <v>2643</v>
      </c>
      <c r="D166" s="97" t="s">
        <v>1825</v>
      </c>
      <c r="E166" s="97" t="s">
        <v>176</v>
      </c>
      <c r="F166" s="107">
        <v>43234</v>
      </c>
      <c r="G166" s="94">
        <v>12914571.999999998</v>
      </c>
      <c r="H166" s="96">
        <v>4.1630000000000003</v>
      </c>
      <c r="I166" s="94">
        <v>537.63551999999993</v>
      </c>
      <c r="J166" s="95">
        <f t="shared" si="2"/>
        <v>-1.5790218017110728E-2</v>
      </c>
      <c r="K166" s="95">
        <f>I166/'סכום נכסי הקרן'!$C$42</f>
        <v>9.892845922412604E-6</v>
      </c>
    </row>
    <row r="167" spans="2:11" s="132" customFormat="1">
      <c r="B167" s="87" t="s">
        <v>2644</v>
      </c>
      <c r="C167" s="84" t="s">
        <v>2645</v>
      </c>
      <c r="D167" s="97" t="s">
        <v>1825</v>
      </c>
      <c r="E167" s="97" t="s">
        <v>176</v>
      </c>
      <c r="F167" s="107">
        <v>43234</v>
      </c>
      <c r="G167" s="94">
        <v>29566915.549999997</v>
      </c>
      <c r="H167" s="96">
        <v>4.1382000000000003</v>
      </c>
      <c r="I167" s="94">
        <v>1223.5285199999998</v>
      </c>
      <c r="J167" s="95">
        <f t="shared" si="2"/>
        <v>-3.5934720386318272E-2</v>
      </c>
      <c r="K167" s="95">
        <f>I167/'סכום נכסי הקרן'!$C$42</f>
        <v>2.2513726641494089E-5</v>
      </c>
    </row>
    <row r="168" spans="2:11" s="132" customFormat="1">
      <c r="B168" s="87" t="s">
        <v>2646</v>
      </c>
      <c r="C168" s="84" t="s">
        <v>2647</v>
      </c>
      <c r="D168" s="97" t="s">
        <v>1825</v>
      </c>
      <c r="E168" s="97" t="s">
        <v>178</v>
      </c>
      <c r="F168" s="107">
        <v>43335</v>
      </c>
      <c r="G168" s="94">
        <v>80967951.089999989</v>
      </c>
      <c r="H168" s="96">
        <v>0.1671</v>
      </c>
      <c r="I168" s="94">
        <v>135.27558999999997</v>
      </c>
      <c r="J168" s="95">
        <f t="shared" si="2"/>
        <v>-3.9730095557921541E-3</v>
      </c>
      <c r="K168" s="95">
        <f>I168/'סכום נכסי הקרן'!$C$42</f>
        <v>2.4891595126256892E-6</v>
      </c>
    </row>
    <row r="169" spans="2:11" s="132" customFormat="1">
      <c r="B169" s="87" t="s">
        <v>2648</v>
      </c>
      <c r="C169" s="84" t="s">
        <v>2649</v>
      </c>
      <c r="D169" s="97" t="s">
        <v>1825</v>
      </c>
      <c r="E169" s="97" t="s">
        <v>178</v>
      </c>
      <c r="F169" s="107">
        <v>43342</v>
      </c>
      <c r="G169" s="94">
        <v>17210550.239999995</v>
      </c>
      <c r="H169" s="96">
        <v>1.01</v>
      </c>
      <c r="I169" s="94">
        <v>173.82096999999996</v>
      </c>
      <c r="J169" s="95">
        <f t="shared" si="2"/>
        <v>-5.1050775295606648E-3</v>
      </c>
      <c r="K169" s="95">
        <f>I169/'סכום נכסי הקרן'!$C$42</f>
        <v>3.1984197664140632E-6</v>
      </c>
    </row>
    <row r="170" spans="2:11" s="132" customFormat="1">
      <c r="B170" s="87" t="s">
        <v>2650</v>
      </c>
      <c r="C170" s="84" t="s">
        <v>2651</v>
      </c>
      <c r="D170" s="97" t="s">
        <v>1825</v>
      </c>
      <c r="E170" s="97" t="s">
        <v>176</v>
      </c>
      <c r="F170" s="107">
        <v>43360</v>
      </c>
      <c r="G170" s="94">
        <v>28278207.999999996</v>
      </c>
      <c r="H170" s="96">
        <v>-1.5098</v>
      </c>
      <c r="I170" s="94">
        <v>-426.9455999999999</v>
      </c>
      <c r="J170" s="95">
        <f t="shared" si="2"/>
        <v>1.253928331492337E-2</v>
      </c>
      <c r="K170" s="95">
        <f>I170/'סכום נכסי הקרן'!$C$42</f>
        <v>-7.8560788506905243E-6</v>
      </c>
    </row>
    <row r="171" spans="2:11" s="132" customFormat="1">
      <c r="B171" s="87" t="s">
        <v>2652</v>
      </c>
      <c r="C171" s="84" t="s">
        <v>2653</v>
      </c>
      <c r="D171" s="97" t="s">
        <v>1825</v>
      </c>
      <c r="E171" s="97" t="s">
        <v>178</v>
      </c>
      <c r="F171" s="107">
        <v>43348</v>
      </c>
      <c r="G171" s="94">
        <v>128110717.79999998</v>
      </c>
      <c r="H171" s="96">
        <v>7.7700000000000005E-2</v>
      </c>
      <c r="I171" s="94">
        <v>99.50127999999998</v>
      </c>
      <c r="J171" s="95">
        <f t="shared" si="2"/>
        <v>-2.922327200742948E-3</v>
      </c>
      <c r="K171" s="95">
        <f>I171/'סכום נכסי הקרן'!$C$42</f>
        <v>1.8308887629352218E-6</v>
      </c>
    </row>
    <row r="172" spans="2:11" s="132" customFormat="1">
      <c r="B172" s="87" t="s">
        <v>2654</v>
      </c>
      <c r="C172" s="84" t="s">
        <v>2655</v>
      </c>
      <c r="D172" s="97" t="s">
        <v>1825</v>
      </c>
      <c r="E172" s="97" t="s">
        <v>178</v>
      </c>
      <c r="F172" s="107">
        <v>43356</v>
      </c>
      <c r="G172" s="94">
        <v>42767045.099999994</v>
      </c>
      <c r="H172" s="96">
        <v>0.19059999999999999</v>
      </c>
      <c r="I172" s="94">
        <v>81.50057000000001</v>
      </c>
      <c r="J172" s="95">
        <f t="shared" si="2"/>
        <v>-2.3936509418477307E-3</v>
      </c>
      <c r="K172" s="95">
        <f>I172/'סכום נכסי הקרן'!$C$42</f>
        <v>1.4996639016685564E-6</v>
      </c>
    </row>
    <row r="173" spans="2:11" s="132" customFormat="1">
      <c r="B173" s="87" t="s">
        <v>2656</v>
      </c>
      <c r="C173" s="84" t="s">
        <v>2657</v>
      </c>
      <c r="D173" s="97" t="s">
        <v>1825</v>
      </c>
      <c r="E173" s="97" t="s">
        <v>178</v>
      </c>
      <c r="F173" s="107">
        <v>43370</v>
      </c>
      <c r="G173" s="94">
        <v>283787360.99999994</v>
      </c>
      <c r="H173" s="96">
        <v>0.9456</v>
      </c>
      <c r="I173" s="94">
        <v>2683.3766999999998</v>
      </c>
      <c r="J173" s="95">
        <f t="shared" si="2"/>
        <v>-7.8810088877749623E-2</v>
      </c>
      <c r="K173" s="95">
        <f>I173/'סכום נכסי הקרן'!$C$42</f>
        <v>4.9375889905659492E-5</v>
      </c>
    </row>
    <row r="174" spans="2:11" s="132" customFormat="1">
      <c r="B174" s="87" t="s">
        <v>2658</v>
      </c>
      <c r="C174" s="84" t="s">
        <v>2659</v>
      </c>
      <c r="D174" s="97" t="s">
        <v>1825</v>
      </c>
      <c r="E174" s="97" t="s">
        <v>179</v>
      </c>
      <c r="F174" s="107">
        <v>43360</v>
      </c>
      <c r="G174" s="94">
        <v>12666100.589999998</v>
      </c>
      <c r="H174" s="96">
        <v>0.31190000000000001</v>
      </c>
      <c r="I174" s="94">
        <v>39.501269999999991</v>
      </c>
      <c r="J174" s="95">
        <f t="shared" si="2"/>
        <v>-1.1601422191241297E-3</v>
      </c>
      <c r="K174" s="95">
        <f>I174/'סכום נכסי הקרן'!$C$42</f>
        <v>7.2684925625750927E-7</v>
      </c>
    </row>
    <row r="175" spans="2:11" s="132" customFormat="1">
      <c r="B175" s="83"/>
      <c r="C175" s="84"/>
      <c r="D175" s="84"/>
      <c r="E175" s="84"/>
      <c r="F175" s="84"/>
      <c r="G175" s="94"/>
      <c r="H175" s="96"/>
      <c r="I175" s="84"/>
      <c r="J175" s="95"/>
      <c r="K175" s="84"/>
    </row>
    <row r="176" spans="2:11" s="132" customFormat="1">
      <c r="B176" s="102" t="s">
        <v>243</v>
      </c>
      <c r="C176" s="82"/>
      <c r="D176" s="82"/>
      <c r="E176" s="82"/>
      <c r="F176" s="82"/>
      <c r="G176" s="91"/>
      <c r="H176" s="93"/>
      <c r="I176" s="91">
        <v>-427.84994999999998</v>
      </c>
      <c r="J176" s="92">
        <f t="shared" ref="J176:J177" si="3">I176/$I$11</f>
        <v>1.2565843843632067E-2</v>
      </c>
      <c r="K176" s="92">
        <f>I176/'סכום נכסי הקרן'!$C$42</f>
        <v>-7.8727194833814864E-6</v>
      </c>
    </row>
    <row r="177" spans="2:11" s="132" customFormat="1">
      <c r="B177" s="87" t="s">
        <v>3115</v>
      </c>
      <c r="C177" s="84" t="s">
        <v>2660</v>
      </c>
      <c r="D177" s="97" t="s">
        <v>1825</v>
      </c>
      <c r="E177" s="97" t="s">
        <v>177</v>
      </c>
      <c r="F177" s="107">
        <v>43108</v>
      </c>
      <c r="G177" s="94">
        <v>26095.209999999995</v>
      </c>
      <c r="H177" s="96">
        <v>996.60429999999997</v>
      </c>
      <c r="I177" s="94">
        <v>-427.84994999999998</v>
      </c>
      <c r="J177" s="95">
        <f t="shared" si="3"/>
        <v>1.2565843843632067E-2</v>
      </c>
      <c r="K177" s="95">
        <f>I177/'סכום נכסי הקרן'!$C$42</f>
        <v>-7.8727194833814864E-6</v>
      </c>
    </row>
    <row r="178" spans="2:11" s="132" customFormat="1">
      <c r="B178" s="83"/>
      <c r="C178" s="84"/>
      <c r="D178" s="84"/>
      <c r="E178" s="84"/>
      <c r="F178" s="84"/>
      <c r="G178" s="94"/>
      <c r="H178" s="96"/>
      <c r="I178" s="84"/>
      <c r="J178" s="95"/>
      <c r="K178" s="84"/>
    </row>
    <row r="179" spans="2:11" s="132" customFormat="1">
      <c r="B179" s="81" t="s">
        <v>253</v>
      </c>
      <c r="C179" s="82"/>
      <c r="D179" s="82"/>
      <c r="E179" s="82"/>
      <c r="F179" s="82"/>
      <c r="G179" s="91"/>
      <c r="H179" s="93"/>
      <c r="I179" s="91">
        <v>48948.929729999989</v>
      </c>
      <c r="J179" s="92">
        <f t="shared" ref="J179:J181" si="4">I179/$I$11</f>
        <v>-1.4376175743390855</v>
      </c>
      <c r="K179" s="92">
        <f>I179/'סכום נכסי הקרן'!$C$42</f>
        <v>9.0069238707645566E-4</v>
      </c>
    </row>
    <row r="180" spans="2:11" s="132" customFormat="1">
      <c r="B180" s="102" t="s">
        <v>242</v>
      </c>
      <c r="C180" s="82"/>
      <c r="D180" s="82"/>
      <c r="E180" s="82"/>
      <c r="F180" s="82"/>
      <c r="G180" s="91"/>
      <c r="H180" s="93"/>
      <c r="I180" s="91">
        <v>48948.929729999989</v>
      </c>
      <c r="J180" s="92">
        <f t="shared" si="4"/>
        <v>-1.4376175743390855</v>
      </c>
      <c r="K180" s="92">
        <f>I180/'סכום נכסי הקרן'!$C$42</f>
        <v>9.0069238707645566E-4</v>
      </c>
    </row>
    <row r="181" spans="2:11" s="132" customFormat="1">
      <c r="B181" s="87" t="s">
        <v>2661</v>
      </c>
      <c r="C181" s="84" t="s">
        <v>2662</v>
      </c>
      <c r="D181" s="97" t="s">
        <v>1825</v>
      </c>
      <c r="E181" s="97" t="s">
        <v>176</v>
      </c>
      <c r="F181" s="107">
        <v>43228</v>
      </c>
      <c r="G181" s="94">
        <v>544000915.08000004</v>
      </c>
      <c r="H181" s="96">
        <v>8.9978999999999996</v>
      </c>
      <c r="I181" s="94">
        <v>48948.929729999989</v>
      </c>
      <c r="J181" s="95">
        <f t="shared" si="4"/>
        <v>-1.4376175743390855</v>
      </c>
      <c r="K181" s="95">
        <f>I181/'סכום נכסי הקרן'!$C$42</f>
        <v>9.0069238707645566E-4</v>
      </c>
    </row>
    <row r="182" spans="2:11">
      <c r="C182" s="1"/>
      <c r="D182" s="1"/>
    </row>
    <row r="183" spans="2:11">
      <c r="C183" s="1"/>
      <c r="D183" s="1"/>
    </row>
    <row r="184" spans="2:11">
      <c r="C184" s="1"/>
      <c r="D184" s="1"/>
    </row>
    <row r="185" spans="2:11">
      <c r="B185" s="99" t="s">
        <v>273</v>
      </c>
      <c r="C185" s="1"/>
      <c r="D185" s="1"/>
    </row>
    <row r="186" spans="2:11">
      <c r="B186" s="99" t="s">
        <v>127</v>
      </c>
      <c r="C186" s="1"/>
      <c r="D186" s="1"/>
    </row>
    <row r="187" spans="2:11">
      <c r="B187" s="99" t="s">
        <v>255</v>
      </c>
      <c r="C187" s="1"/>
      <c r="D187" s="1"/>
    </row>
    <row r="188" spans="2:11">
      <c r="B188" s="99" t="s">
        <v>263</v>
      </c>
      <c r="C188" s="1"/>
      <c r="D188" s="1"/>
    </row>
    <row r="189" spans="2:11">
      <c r="C189" s="1"/>
      <c r="D189" s="1"/>
    </row>
    <row r="190" spans="2:11">
      <c r="C190" s="1"/>
      <c r="D190" s="1"/>
    </row>
    <row r="191" spans="2:11">
      <c r="C191" s="1"/>
      <c r="D191" s="1"/>
    </row>
    <row r="192" spans="2:11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AD41:XFD44 D45:XFD1048576 D41:AB44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U566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" customWidth="1"/>
    <col min="2" max="2" width="29.28515625" style="2" bestFit="1" customWidth="1"/>
    <col min="3" max="3" width="41.7109375" style="2" bestFit="1" customWidth="1"/>
    <col min="4" max="4" width="8.7109375" style="2" bestFit="1" customWidth="1"/>
    <col min="5" max="5" width="4.5703125" style="1" bestFit="1" customWidth="1"/>
    <col min="6" max="6" width="7.85546875" style="1" bestFit="1" customWidth="1"/>
    <col min="7" max="7" width="11.28515625" style="1" bestFit="1" customWidth="1"/>
    <col min="8" max="8" width="6.140625" style="1" bestFit="1" customWidth="1"/>
    <col min="9" max="9" width="12" style="1" bestFit="1" customWidth="1"/>
    <col min="10" max="10" width="6.85546875" style="1" bestFit="1" customWidth="1"/>
    <col min="11" max="11" width="8" style="1" bestFit="1" customWidth="1"/>
    <col min="12" max="12" width="13.140625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73">
      <c r="B1" s="57" t="s">
        <v>192</v>
      </c>
      <c r="C1" s="78" t="s" vm="1">
        <v>274</v>
      </c>
    </row>
    <row r="2" spans="2:73">
      <c r="B2" s="57" t="s">
        <v>191</v>
      </c>
      <c r="C2" s="78" t="s">
        <v>275</v>
      </c>
    </row>
    <row r="3" spans="2:73">
      <c r="B3" s="57" t="s">
        <v>193</v>
      </c>
      <c r="C3" s="78" t="s">
        <v>276</v>
      </c>
    </row>
    <row r="4" spans="2:73">
      <c r="B4" s="57" t="s">
        <v>194</v>
      </c>
      <c r="C4" s="78">
        <v>2102</v>
      </c>
    </row>
    <row r="6" spans="2:73" ht="26.25" customHeight="1">
      <c r="B6" s="192" t="s">
        <v>223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4"/>
    </row>
    <row r="7" spans="2:73" ht="26.25" customHeight="1">
      <c r="B7" s="192" t="s">
        <v>115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4"/>
    </row>
    <row r="8" spans="2:73" s="3" customFormat="1" ht="47.25">
      <c r="B8" s="23" t="s">
        <v>131</v>
      </c>
      <c r="C8" s="31" t="s">
        <v>49</v>
      </c>
      <c r="D8" s="31" t="s">
        <v>56</v>
      </c>
      <c r="E8" s="31" t="s">
        <v>15</v>
      </c>
      <c r="F8" s="31" t="s">
        <v>74</v>
      </c>
      <c r="G8" s="31" t="s">
        <v>117</v>
      </c>
      <c r="H8" s="31" t="s">
        <v>18</v>
      </c>
      <c r="I8" s="31" t="s">
        <v>116</v>
      </c>
      <c r="J8" s="31" t="s">
        <v>17</v>
      </c>
      <c r="K8" s="31" t="s">
        <v>19</v>
      </c>
      <c r="L8" s="31" t="s">
        <v>257</v>
      </c>
      <c r="M8" s="31" t="s">
        <v>256</v>
      </c>
      <c r="N8" s="31" t="s">
        <v>125</v>
      </c>
      <c r="O8" s="31" t="s">
        <v>65</v>
      </c>
      <c r="P8" s="31" t="s">
        <v>195</v>
      </c>
      <c r="Q8" s="32" t="s">
        <v>197</v>
      </c>
    </row>
    <row r="9" spans="2:73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264</v>
      </c>
      <c r="M9" s="17"/>
      <c r="N9" s="17" t="s">
        <v>260</v>
      </c>
      <c r="O9" s="17" t="s">
        <v>20</v>
      </c>
      <c r="P9" s="33" t="s">
        <v>20</v>
      </c>
      <c r="Q9" s="18" t="s">
        <v>20</v>
      </c>
    </row>
    <row r="10" spans="2:7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128</v>
      </c>
    </row>
    <row r="11" spans="2:73" s="4" customFormat="1" ht="18" customHeight="1">
      <c r="B11" s="129" t="s">
        <v>55</v>
      </c>
      <c r="C11" s="125"/>
      <c r="D11" s="125"/>
      <c r="E11" s="125"/>
      <c r="F11" s="125"/>
      <c r="G11" s="125"/>
      <c r="H11" s="126">
        <v>28.470000000000002</v>
      </c>
      <c r="I11" s="125"/>
      <c r="J11" s="125"/>
      <c r="K11" s="131">
        <v>0.38200000000000001</v>
      </c>
      <c r="L11" s="126"/>
      <c r="M11" s="128"/>
      <c r="N11" s="126">
        <v>0.33761000000000002</v>
      </c>
      <c r="O11" s="125"/>
      <c r="P11" s="127">
        <f>N11/$N$11</f>
        <v>1</v>
      </c>
      <c r="Q11" s="127">
        <f>N11/'סכום נכסי הקרן'!$C$42</f>
        <v>6.2122452621168328E-9</v>
      </c>
      <c r="BU11" s="100"/>
    </row>
    <row r="12" spans="2:73" s="100" customFormat="1" ht="18" customHeight="1">
      <c r="B12" s="130" t="s">
        <v>249</v>
      </c>
      <c r="C12" s="125"/>
      <c r="D12" s="125"/>
      <c r="E12" s="125"/>
      <c r="F12" s="125"/>
      <c r="G12" s="125"/>
      <c r="H12" s="126">
        <v>28.470000000000002</v>
      </c>
      <c r="I12" s="125"/>
      <c r="J12" s="125"/>
      <c r="K12" s="131">
        <v>0.38200000000000001</v>
      </c>
      <c r="L12" s="126"/>
      <c r="M12" s="128"/>
      <c r="N12" s="126">
        <v>0.33761000000000002</v>
      </c>
      <c r="O12" s="125"/>
      <c r="P12" s="127">
        <f t="shared" ref="P12:P16" si="0">N12/$N$11</f>
        <v>1</v>
      </c>
      <c r="Q12" s="127">
        <f>N12/'סכום נכסי הקרן'!$C$42</f>
        <v>6.2122452621168328E-9</v>
      </c>
    </row>
    <row r="13" spans="2:73" s="132" customFormat="1">
      <c r="B13" s="102" t="s">
        <v>69</v>
      </c>
      <c r="C13" s="82"/>
      <c r="D13" s="82"/>
      <c r="E13" s="82"/>
      <c r="F13" s="82"/>
      <c r="G13" s="82"/>
      <c r="H13" s="91">
        <v>28.470000000000002</v>
      </c>
      <c r="I13" s="82"/>
      <c r="J13" s="82"/>
      <c r="K13" s="104">
        <v>0.38200000000000001</v>
      </c>
      <c r="L13" s="91"/>
      <c r="M13" s="93"/>
      <c r="N13" s="91">
        <v>0.33761000000000002</v>
      </c>
      <c r="O13" s="82"/>
      <c r="P13" s="92">
        <f t="shared" si="0"/>
        <v>1</v>
      </c>
      <c r="Q13" s="92">
        <f>N13/'סכום נכסי הקרן'!$C$42</f>
        <v>6.2122452621168328E-9</v>
      </c>
    </row>
    <row r="14" spans="2:73" s="144" customFormat="1">
      <c r="B14" s="133" t="s">
        <v>68</v>
      </c>
      <c r="C14" s="125"/>
      <c r="D14" s="125"/>
      <c r="E14" s="125"/>
      <c r="F14" s="125"/>
      <c r="G14" s="125"/>
      <c r="H14" s="126">
        <v>28.470000000000002</v>
      </c>
      <c r="I14" s="125"/>
      <c r="J14" s="125"/>
      <c r="K14" s="131">
        <v>0.38200000000000001</v>
      </c>
      <c r="L14" s="126"/>
      <c r="M14" s="128"/>
      <c r="N14" s="126">
        <v>0.33761000000000002</v>
      </c>
      <c r="O14" s="125"/>
      <c r="P14" s="127">
        <f t="shared" si="0"/>
        <v>1</v>
      </c>
      <c r="Q14" s="127">
        <f>N14/'סכום נכסי הקרן'!$C$42</f>
        <v>6.2122452621168328E-9</v>
      </c>
    </row>
    <row r="15" spans="2:73" s="132" customFormat="1">
      <c r="B15" s="86" t="s">
        <v>2663</v>
      </c>
      <c r="C15" s="84" t="s">
        <v>2664</v>
      </c>
      <c r="D15" s="97" t="s">
        <v>2665</v>
      </c>
      <c r="E15" s="84" t="s">
        <v>1775</v>
      </c>
      <c r="F15" s="84"/>
      <c r="G15" s="107">
        <v>39071</v>
      </c>
      <c r="H15" s="96">
        <v>0</v>
      </c>
      <c r="I15" s="97" t="s">
        <v>178</v>
      </c>
      <c r="J15" s="98">
        <v>0</v>
      </c>
      <c r="K15" s="98">
        <v>0</v>
      </c>
      <c r="L15" s="94">
        <v>799999.99999999988</v>
      </c>
      <c r="M15" s="96">
        <v>0.01</v>
      </c>
      <c r="N15" s="94">
        <v>0.33724999999999994</v>
      </c>
      <c r="O15" s="95">
        <v>2.7027027027027022E-2</v>
      </c>
      <c r="P15" s="95">
        <f t="shared" si="0"/>
        <v>0.99893368087438139</v>
      </c>
      <c r="Q15" s="95">
        <f>N15/'סכום נכסי הקרן'!$C$42</f>
        <v>6.2056210261808043E-9</v>
      </c>
    </row>
    <row r="16" spans="2:73" s="132" customFormat="1">
      <c r="B16" s="86" t="s">
        <v>2666</v>
      </c>
      <c r="C16" s="84" t="s">
        <v>2667</v>
      </c>
      <c r="D16" s="97" t="s">
        <v>2665</v>
      </c>
      <c r="E16" s="84" t="s">
        <v>1775</v>
      </c>
      <c r="F16" s="84"/>
      <c r="G16" s="107">
        <v>38472</v>
      </c>
      <c r="H16" s="94">
        <v>28.470000000000002</v>
      </c>
      <c r="I16" s="97" t="s">
        <v>176</v>
      </c>
      <c r="J16" s="98">
        <v>0</v>
      </c>
      <c r="K16" s="98">
        <v>0.38200000000000001</v>
      </c>
      <c r="L16" s="94">
        <v>999999.99999999988</v>
      </c>
      <c r="M16" s="96">
        <v>0</v>
      </c>
      <c r="N16" s="94">
        <v>3.5999999999999991E-4</v>
      </c>
      <c r="O16" s="98">
        <v>0</v>
      </c>
      <c r="P16" s="95">
        <f t="shared" si="0"/>
        <v>1.0663191256183166E-3</v>
      </c>
      <c r="Q16" s="95">
        <f>N16/'סכום נכסי הקרן'!$C$42</f>
        <v>6.6242359360269522E-12</v>
      </c>
    </row>
    <row r="17" spans="2:17" s="132" customFormat="1">
      <c r="B17" s="87"/>
      <c r="C17" s="84"/>
      <c r="D17" s="84"/>
      <c r="E17" s="84"/>
      <c r="F17" s="84"/>
      <c r="G17" s="84"/>
      <c r="H17" s="84"/>
      <c r="I17" s="84"/>
      <c r="J17" s="84"/>
      <c r="K17" s="84"/>
      <c r="L17" s="94"/>
      <c r="M17" s="96"/>
      <c r="N17" s="84"/>
      <c r="O17" s="84"/>
      <c r="P17" s="95"/>
      <c r="Q17" s="84"/>
    </row>
    <row r="18" spans="2:17" s="132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99" t="s">
        <v>273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99" t="s">
        <v>127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99" t="s">
        <v>255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99" t="s">
        <v>263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</row>
    <row r="112" spans="2:17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</row>
    <row r="113" spans="2:17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</row>
    <row r="114" spans="2:17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</row>
    <row r="115" spans="2:17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</row>
    <row r="116" spans="2:17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</row>
    <row r="117" spans="2:17">
      <c r="D117" s="1"/>
    </row>
    <row r="118" spans="2:17">
      <c r="D118" s="1"/>
    </row>
    <row r="119" spans="2:17">
      <c r="D119" s="1"/>
    </row>
    <row r="120" spans="2:17">
      <c r="D120" s="1"/>
    </row>
    <row r="121" spans="2:17">
      <c r="D121" s="1"/>
    </row>
    <row r="122" spans="2:17">
      <c r="D122" s="1"/>
    </row>
    <row r="123" spans="2:17">
      <c r="D123" s="1"/>
    </row>
    <row r="124" spans="2:17">
      <c r="D124" s="1"/>
    </row>
    <row r="125" spans="2:17">
      <c r="D125" s="1"/>
    </row>
    <row r="126" spans="2:17">
      <c r="D126" s="1"/>
    </row>
    <row r="127" spans="2:17">
      <c r="D127" s="1"/>
    </row>
    <row r="128" spans="2:17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6" type="noConversion"/>
  <conditionalFormatting sqref="B12:B19 B24:B116">
    <cfRule type="cellIs" dxfId="291" priority="1" operator="equal">
      <formula>"NR3"</formula>
    </cfRule>
  </conditionalFormatting>
  <dataValidations count="1">
    <dataValidation allowBlank="1" showInputMessage="1" showErrorMessage="1" sqref="C5:C1048576 A1:B1048576 AC36:XFD39 D1:XFD35 D36:AA39 D40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Y264"/>
  <sheetViews>
    <sheetView rightToLeft="1" zoomScale="90" zoomScaleNormal="90" workbookViewId="0">
      <selection activeCell="O10" sqref="O10"/>
    </sheetView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41.7109375" style="2" bestFit="1" customWidth="1"/>
    <col min="4" max="4" width="11.28515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.28515625" style="1" bestFit="1" customWidth="1"/>
    <col min="11" max="12" width="7.5703125" style="1" customWidth="1"/>
    <col min="13" max="13" width="15.42578125" style="1" bestFit="1" customWidth="1"/>
    <col min="14" max="14" width="8.140625" style="1" bestFit="1" customWidth="1"/>
    <col min="15" max="15" width="14.42578125" style="1" bestFit="1" customWidth="1"/>
    <col min="16" max="16" width="11.7109375" style="1" bestFit="1" customWidth="1"/>
    <col min="17" max="17" width="10.42578125" style="1" bestFit="1" customWidth="1"/>
    <col min="18" max="18" width="9.140625" style="1"/>
    <col min="19" max="19" width="18.85546875" style="1" bestFit="1" customWidth="1"/>
    <col min="20" max="16384" width="9.140625" style="1"/>
  </cols>
  <sheetData>
    <row r="1" spans="2:19">
      <c r="B1" s="57" t="s">
        <v>192</v>
      </c>
      <c r="C1" s="78" t="s" vm="1">
        <v>274</v>
      </c>
    </row>
    <row r="2" spans="2:19">
      <c r="B2" s="57" t="s">
        <v>191</v>
      </c>
      <c r="C2" s="78" t="s">
        <v>275</v>
      </c>
    </row>
    <row r="3" spans="2:19">
      <c r="B3" s="57" t="s">
        <v>193</v>
      </c>
      <c r="C3" s="78" t="s">
        <v>276</v>
      </c>
    </row>
    <row r="4" spans="2:19">
      <c r="B4" s="57" t="s">
        <v>194</v>
      </c>
      <c r="C4" s="78">
        <v>2102</v>
      </c>
    </row>
    <row r="6" spans="2:19" ht="26.25" customHeight="1">
      <c r="B6" s="192" t="s">
        <v>224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4"/>
    </row>
    <row r="7" spans="2:19" s="3" customFormat="1" ht="63">
      <c r="B7" s="23" t="s">
        <v>131</v>
      </c>
      <c r="C7" s="31" t="s">
        <v>238</v>
      </c>
      <c r="D7" s="31" t="s">
        <v>49</v>
      </c>
      <c r="E7" s="31" t="s">
        <v>132</v>
      </c>
      <c r="F7" s="31" t="s">
        <v>15</v>
      </c>
      <c r="G7" s="31" t="s">
        <v>117</v>
      </c>
      <c r="H7" s="31" t="s">
        <v>74</v>
      </c>
      <c r="I7" s="31" t="s">
        <v>18</v>
      </c>
      <c r="J7" s="31" t="s">
        <v>116</v>
      </c>
      <c r="K7" s="14" t="s">
        <v>37</v>
      </c>
      <c r="L7" s="71" t="s">
        <v>19</v>
      </c>
      <c r="M7" s="31" t="s">
        <v>257</v>
      </c>
      <c r="N7" s="31" t="s">
        <v>256</v>
      </c>
      <c r="O7" s="31" t="s">
        <v>125</v>
      </c>
      <c r="P7" s="31" t="s">
        <v>195</v>
      </c>
      <c r="Q7" s="32" t="s">
        <v>197</v>
      </c>
    </row>
    <row r="8" spans="2:19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264</v>
      </c>
      <c r="N8" s="17"/>
      <c r="O8" s="17" t="s">
        <v>260</v>
      </c>
      <c r="P8" s="33" t="s">
        <v>20</v>
      </c>
      <c r="Q8" s="18" t="s">
        <v>20</v>
      </c>
    </row>
    <row r="9" spans="2:1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128</v>
      </c>
    </row>
    <row r="10" spans="2:19" s="141" customFormat="1" ht="18" customHeight="1">
      <c r="B10" s="79" t="s">
        <v>43</v>
      </c>
      <c r="C10" s="80"/>
      <c r="D10" s="80"/>
      <c r="E10" s="80"/>
      <c r="F10" s="80"/>
      <c r="G10" s="80"/>
      <c r="H10" s="80"/>
      <c r="I10" s="88">
        <v>5.2382141613406397</v>
      </c>
      <c r="J10" s="80"/>
      <c r="K10" s="80"/>
      <c r="L10" s="103">
        <v>3.1325268954828761E-2</v>
      </c>
      <c r="M10" s="88"/>
      <c r="N10" s="90"/>
      <c r="O10" s="88">
        <f>O11+O207</f>
        <v>4070278.66114</v>
      </c>
      <c r="P10" s="89">
        <f>O10/$O$10</f>
        <v>1</v>
      </c>
      <c r="Q10" s="89">
        <f>O10/'סכום נכסי הקרן'!$C$42</f>
        <v>7.4895794935464624E-2</v>
      </c>
    </row>
    <row r="11" spans="2:19" s="132" customFormat="1" ht="21.75" customHeight="1">
      <c r="B11" s="81" t="s">
        <v>41</v>
      </c>
      <c r="C11" s="82"/>
      <c r="D11" s="82"/>
      <c r="E11" s="82"/>
      <c r="F11" s="82"/>
      <c r="G11" s="82"/>
      <c r="H11" s="82"/>
      <c r="I11" s="91">
        <v>5.2889390658543523</v>
      </c>
      <c r="J11" s="82"/>
      <c r="K11" s="82"/>
      <c r="L11" s="104">
        <v>2.5296523114877411E-2</v>
      </c>
      <c r="M11" s="91"/>
      <c r="N11" s="93"/>
      <c r="O11" s="91">
        <f>O12+O16+O31+O203</f>
        <v>2917147.48092</v>
      </c>
      <c r="P11" s="92">
        <f t="shared" ref="P11:P14" si="0">O11/$O$10</f>
        <v>0.71669478278496246</v>
      </c>
      <c r="Q11" s="92">
        <f>O11/'סכום נכסי הקרן'!$C$42</f>
        <v>5.3677425482779907E-2</v>
      </c>
    </row>
    <row r="12" spans="2:19" s="132" customFormat="1">
      <c r="B12" s="102" t="s">
        <v>97</v>
      </c>
      <c r="C12" s="82"/>
      <c r="D12" s="82"/>
      <c r="E12" s="82"/>
      <c r="F12" s="82"/>
      <c r="G12" s="82"/>
      <c r="H12" s="82"/>
      <c r="I12" s="91">
        <v>2.6273985925646626</v>
      </c>
      <c r="J12" s="82"/>
      <c r="K12" s="82"/>
      <c r="L12" s="104">
        <v>2.3908821523390893E-2</v>
      </c>
      <c r="M12" s="91"/>
      <c r="N12" s="93"/>
      <c r="O12" s="91">
        <f>SUM(O13:O14)</f>
        <v>213110.29</v>
      </c>
      <c r="P12" s="92">
        <f t="shared" si="0"/>
        <v>5.2357665836154879E-2</v>
      </c>
      <c r="Q12" s="92">
        <f>O12/'סכום נכסי הקרן'!$C$42</f>
        <v>3.9213690037642373E-3</v>
      </c>
      <c r="S12" s="176"/>
    </row>
    <row r="13" spans="2:19" s="132" customFormat="1">
      <c r="B13" s="87" t="s">
        <v>2725</v>
      </c>
      <c r="C13" s="97" t="s">
        <v>2726</v>
      </c>
      <c r="D13" s="84" t="s">
        <v>2727</v>
      </c>
      <c r="E13" s="84"/>
      <c r="F13" s="84" t="s">
        <v>2728</v>
      </c>
      <c r="G13" s="107"/>
      <c r="H13" s="84" t="s">
        <v>2724</v>
      </c>
      <c r="I13" s="94">
        <v>3.56</v>
      </c>
      <c r="J13" s="97" t="s">
        <v>177</v>
      </c>
      <c r="K13" s="84"/>
      <c r="L13" s="98">
        <v>1.7399999999999999E-2</v>
      </c>
      <c r="M13" s="94">
        <v>5997474.2299999995</v>
      </c>
      <c r="N13" s="96">
        <v>110.89004977195202</v>
      </c>
      <c r="O13" s="94">
        <v>6650.6</v>
      </c>
      <c r="P13" s="95">
        <f t="shared" si="0"/>
        <v>1.6339421827539706E-3</v>
      </c>
      <c r="Q13" s="95">
        <f>O13/'סכום נכסי הקרן'!$C$42</f>
        <v>1.2237539865594683E-4</v>
      </c>
    </row>
    <row r="14" spans="2:19" s="132" customFormat="1">
      <c r="B14" s="87" t="s">
        <v>2729</v>
      </c>
      <c r="C14" s="97" t="s">
        <v>2726</v>
      </c>
      <c r="D14" s="84" t="s">
        <v>2730</v>
      </c>
      <c r="E14" s="84"/>
      <c r="F14" s="84" t="s">
        <v>2728</v>
      </c>
      <c r="G14" s="107"/>
      <c r="H14" s="84" t="s">
        <v>2724</v>
      </c>
      <c r="I14" s="94">
        <v>2.6</v>
      </c>
      <c r="J14" s="97" t="s">
        <v>177</v>
      </c>
      <c r="K14" s="84"/>
      <c r="L14" s="98">
        <v>2.41E-2</v>
      </c>
      <c r="M14" s="94">
        <v>186184140.99000061</v>
      </c>
      <c r="N14" s="96">
        <v>110.89004977195202</v>
      </c>
      <c r="O14" s="94">
        <v>206459.69</v>
      </c>
      <c r="P14" s="95">
        <f t="shared" si="0"/>
        <v>5.0723723653400908E-2</v>
      </c>
      <c r="Q14" s="95">
        <f>O14/'סכום נכסי הקרן'!$C$42</f>
        <v>3.7989936051082908E-3</v>
      </c>
    </row>
    <row r="15" spans="2:19" s="132" customFormat="1">
      <c r="B15" s="83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94"/>
      <c r="N15" s="96"/>
      <c r="O15" s="84"/>
      <c r="P15" s="95"/>
      <c r="Q15" s="84"/>
    </row>
    <row r="16" spans="2:19" s="132" customFormat="1">
      <c r="B16" s="102" t="s">
        <v>38</v>
      </c>
      <c r="C16" s="82"/>
      <c r="D16" s="82"/>
      <c r="E16" s="82"/>
      <c r="F16" s="82"/>
      <c r="G16" s="82"/>
      <c r="H16" s="82"/>
      <c r="I16" s="91">
        <v>8.5271410516612356</v>
      </c>
      <c r="J16" s="82"/>
      <c r="K16" s="82"/>
      <c r="L16" s="104">
        <v>3.0606586218217789E-2</v>
      </c>
      <c r="M16" s="91"/>
      <c r="N16" s="93"/>
      <c r="O16" s="91">
        <f>SUM(O17:O29)</f>
        <v>596745.11706999992</v>
      </c>
      <c r="P16" s="92">
        <f t="shared" ref="P16:P29" si="1">O16/$O$10</f>
        <v>0.14661038389515671</v>
      </c>
      <c r="Q16" s="92">
        <f>O16/'סכום נכסי הקרן'!$C$42</f>
        <v>1.0980501247621403E-2</v>
      </c>
    </row>
    <row r="17" spans="2:17" s="132" customFormat="1">
      <c r="B17" s="154" t="s">
        <v>3132</v>
      </c>
      <c r="C17" s="97" t="s">
        <v>2726</v>
      </c>
      <c r="D17" s="84">
        <v>6028</v>
      </c>
      <c r="E17" s="84"/>
      <c r="F17" s="84" t="s">
        <v>1775</v>
      </c>
      <c r="G17" s="107">
        <v>43100</v>
      </c>
      <c r="H17" s="84"/>
      <c r="I17" s="94">
        <v>9.44</v>
      </c>
      <c r="J17" s="97" t="s">
        <v>177</v>
      </c>
      <c r="K17" s="98">
        <v>4.4399999999999995E-2</v>
      </c>
      <c r="L17" s="98">
        <v>4.4399999999999995E-2</v>
      </c>
      <c r="M17" s="94">
        <v>18618535.409999996</v>
      </c>
      <c r="N17" s="96">
        <v>102.13</v>
      </c>
      <c r="O17" s="94">
        <f>19015.11021-3.02</f>
        <v>19012.090209999998</v>
      </c>
      <c r="P17" s="95">
        <f t="shared" si="1"/>
        <v>4.6709554290504298E-3</v>
      </c>
      <c r="Q17" s="95">
        <f>O17/'סכום נכסי הקרן'!$C$42</f>
        <v>3.4983491996685615E-4</v>
      </c>
    </row>
    <row r="18" spans="2:17" s="132" customFormat="1">
      <c r="B18" s="154" t="s">
        <v>3132</v>
      </c>
      <c r="C18" s="97" t="s">
        <v>2726</v>
      </c>
      <c r="D18" s="84">
        <v>5212</v>
      </c>
      <c r="E18" s="84"/>
      <c r="F18" s="84" t="s">
        <v>1775</v>
      </c>
      <c r="G18" s="107">
        <v>42643</v>
      </c>
      <c r="H18" s="84"/>
      <c r="I18" s="94">
        <v>8.4899999999999967</v>
      </c>
      <c r="J18" s="97" t="s">
        <v>177</v>
      </c>
      <c r="K18" s="98">
        <v>3.1799999999999988E-2</v>
      </c>
      <c r="L18" s="98">
        <v>3.1799999999999988E-2</v>
      </c>
      <c r="M18" s="94">
        <v>50024043.889999993</v>
      </c>
      <c r="N18" s="96">
        <v>99.19</v>
      </c>
      <c r="O18" s="94">
        <v>49618.849130000002</v>
      </c>
      <c r="P18" s="95">
        <f t="shared" si="1"/>
        <v>1.2190528772323121E-2</v>
      </c>
      <c r="Q18" s="95">
        <f>O18/'סכום נכסי הקרן'!$C$42</f>
        <v>9.1301934308679372E-4</v>
      </c>
    </row>
    <row r="19" spans="2:17" s="132" customFormat="1">
      <c r="B19" s="154" t="s">
        <v>3132</v>
      </c>
      <c r="C19" s="97" t="s">
        <v>2726</v>
      </c>
      <c r="D19" s="84">
        <v>5211</v>
      </c>
      <c r="E19" s="84"/>
      <c r="F19" s="84" t="s">
        <v>1775</v>
      </c>
      <c r="G19" s="107">
        <v>42643</v>
      </c>
      <c r="H19" s="84"/>
      <c r="I19" s="94">
        <v>5.9800000000000022</v>
      </c>
      <c r="J19" s="97" t="s">
        <v>177</v>
      </c>
      <c r="K19" s="98">
        <v>3.3700000000000001E-2</v>
      </c>
      <c r="L19" s="98">
        <v>3.3700000000000001E-2</v>
      </c>
      <c r="M19" s="94">
        <v>51020360.18999999</v>
      </c>
      <c r="N19" s="96">
        <v>102.84</v>
      </c>
      <c r="O19" s="94">
        <v>52469.338419999985</v>
      </c>
      <c r="P19" s="95">
        <f t="shared" si="1"/>
        <v>1.2890846742494142E-2</v>
      </c>
      <c r="Q19" s="95">
        <f>O19/'סכום נכסי הקרן'!$C$42</f>
        <v>9.6547021417034331E-4</v>
      </c>
    </row>
    <row r="20" spans="2:17" s="132" customFormat="1">
      <c r="B20" s="154" t="s">
        <v>3132</v>
      </c>
      <c r="C20" s="97" t="s">
        <v>2726</v>
      </c>
      <c r="D20" s="84">
        <v>6027</v>
      </c>
      <c r="E20" s="84"/>
      <c r="F20" s="84" t="s">
        <v>1775</v>
      </c>
      <c r="G20" s="107">
        <v>43100</v>
      </c>
      <c r="H20" s="84"/>
      <c r="I20" s="94">
        <v>9.8800000000000008</v>
      </c>
      <c r="J20" s="97" t="s">
        <v>177</v>
      </c>
      <c r="K20" s="98">
        <v>3.1700000000000006E-2</v>
      </c>
      <c r="L20" s="98">
        <v>3.1700000000000006E-2</v>
      </c>
      <c r="M20" s="94">
        <v>69702893.079999983</v>
      </c>
      <c r="N20" s="96">
        <v>100.84</v>
      </c>
      <c r="O20" s="94">
        <v>70288.39737999998</v>
      </c>
      <c r="P20" s="95">
        <f t="shared" si="1"/>
        <v>1.7268694168549547E-2</v>
      </c>
      <c r="Q20" s="95">
        <f>O20/'סכום נכסי הקרן'!$C$42</f>
        <v>1.2933525772509406E-3</v>
      </c>
    </row>
    <row r="21" spans="2:17" s="132" customFormat="1">
      <c r="B21" s="154" t="s">
        <v>3132</v>
      </c>
      <c r="C21" s="97" t="s">
        <v>2726</v>
      </c>
      <c r="D21" s="84">
        <v>5025</v>
      </c>
      <c r="E21" s="84"/>
      <c r="F21" s="84" t="s">
        <v>1775</v>
      </c>
      <c r="G21" s="107">
        <v>42551</v>
      </c>
      <c r="H21" s="84"/>
      <c r="I21" s="94">
        <v>9.3899999999999988</v>
      </c>
      <c r="J21" s="97" t="s">
        <v>177</v>
      </c>
      <c r="K21" s="98">
        <v>3.4599999999999992E-2</v>
      </c>
      <c r="L21" s="98">
        <v>3.4599999999999992E-2</v>
      </c>
      <c r="M21" s="94">
        <v>48431775.209999993</v>
      </c>
      <c r="N21" s="96">
        <v>97.65</v>
      </c>
      <c r="O21" s="94">
        <f>47293.62849-1.23</f>
        <v>47292.39849</v>
      </c>
      <c r="P21" s="95">
        <f t="shared" si="1"/>
        <v>1.1618958412236667E-2</v>
      </c>
      <c r="Q21" s="95">
        <f>O21/'סכום נכסי הקרן'!$C$42</f>
        <v>8.7021112660656894E-4</v>
      </c>
    </row>
    <row r="22" spans="2:17" s="132" customFormat="1">
      <c r="B22" s="154" t="s">
        <v>3132</v>
      </c>
      <c r="C22" s="97" t="s">
        <v>2726</v>
      </c>
      <c r="D22" s="84">
        <v>5024</v>
      </c>
      <c r="E22" s="84"/>
      <c r="F22" s="84" t="s">
        <v>1775</v>
      </c>
      <c r="G22" s="107">
        <v>42551</v>
      </c>
      <c r="H22" s="84"/>
      <c r="I22" s="94">
        <v>7.12</v>
      </c>
      <c r="J22" s="97" t="s">
        <v>177</v>
      </c>
      <c r="K22" s="98">
        <v>3.7400000000000017E-2</v>
      </c>
      <c r="L22" s="98">
        <v>3.7400000000000017E-2</v>
      </c>
      <c r="M22" s="94">
        <v>39338568.029999994</v>
      </c>
      <c r="N22" s="96">
        <v>104.53</v>
      </c>
      <c r="O22" s="94">
        <v>41120.605159999992</v>
      </c>
      <c r="P22" s="95">
        <f t="shared" si="1"/>
        <v>1.0102651091825484E-2</v>
      </c>
      <c r="Q22" s="95">
        <f>O22/'סכום נכסי הקרן'!$C$42</f>
        <v>7.5664608447790918E-4</v>
      </c>
    </row>
    <row r="23" spans="2:17" s="132" customFormat="1">
      <c r="B23" s="154" t="s">
        <v>3132</v>
      </c>
      <c r="C23" s="97" t="s">
        <v>2726</v>
      </c>
      <c r="D23" s="84">
        <v>6026</v>
      </c>
      <c r="E23" s="84"/>
      <c r="F23" s="84" t="s">
        <v>1775</v>
      </c>
      <c r="G23" s="107">
        <v>43100</v>
      </c>
      <c r="H23" s="84"/>
      <c r="I23" s="94">
        <v>7.88</v>
      </c>
      <c r="J23" s="97" t="s">
        <v>177</v>
      </c>
      <c r="K23" s="98">
        <v>3.4699999999999988E-2</v>
      </c>
      <c r="L23" s="98">
        <v>3.4699999999999988E-2</v>
      </c>
      <c r="M23" s="94">
        <v>96229237.719999984</v>
      </c>
      <c r="N23" s="96">
        <v>102.53</v>
      </c>
      <c r="O23" s="94">
        <v>98663.837430000014</v>
      </c>
      <c r="P23" s="95">
        <f t="shared" si="1"/>
        <v>2.4240069450764911E-2</v>
      </c>
      <c r="Q23" s="95">
        <f>O23/'סכום נכסי הקרן'!$C$42</f>
        <v>1.8154792708059092E-3</v>
      </c>
    </row>
    <row r="24" spans="2:17" s="132" customFormat="1">
      <c r="B24" s="154" t="s">
        <v>3132</v>
      </c>
      <c r="C24" s="97" t="s">
        <v>2726</v>
      </c>
      <c r="D24" s="84">
        <v>5023</v>
      </c>
      <c r="E24" s="84"/>
      <c r="F24" s="84" t="s">
        <v>1775</v>
      </c>
      <c r="G24" s="107">
        <v>42551</v>
      </c>
      <c r="H24" s="84"/>
      <c r="I24" s="94">
        <v>9.8999999999999986</v>
      </c>
      <c r="J24" s="97" t="s">
        <v>177</v>
      </c>
      <c r="K24" s="98">
        <v>2.6000000000000002E-2</v>
      </c>
      <c r="L24" s="98">
        <v>2.6000000000000002E-2</v>
      </c>
      <c r="M24" s="94">
        <v>43407155.819999993</v>
      </c>
      <c r="N24" s="96">
        <v>97.57</v>
      </c>
      <c r="O24" s="94">
        <f>42352.34272-1.35</f>
        <v>42350.992720000002</v>
      </c>
      <c r="P24" s="95">
        <f t="shared" si="1"/>
        <v>1.0404936920986724E-2</v>
      </c>
      <c r="Q24" s="95">
        <f>O24/'סכום נכסי הקרן'!$C$42</f>
        <v>7.7928602195066635E-4</v>
      </c>
    </row>
    <row r="25" spans="2:17" s="132" customFormat="1">
      <c r="B25" s="154" t="s">
        <v>3132</v>
      </c>
      <c r="C25" s="97" t="s">
        <v>2726</v>
      </c>
      <c r="D25" s="84">
        <v>5210</v>
      </c>
      <c r="E25" s="84"/>
      <c r="F25" s="84" t="s">
        <v>1775</v>
      </c>
      <c r="G25" s="107">
        <v>42643</v>
      </c>
      <c r="H25" s="84"/>
      <c r="I25" s="94">
        <v>9.120000000000001</v>
      </c>
      <c r="J25" s="97" t="s">
        <v>177</v>
      </c>
      <c r="K25" s="98">
        <v>1.8600000000000002E-2</v>
      </c>
      <c r="L25" s="98">
        <v>1.8600000000000002E-2</v>
      </c>
      <c r="M25" s="94">
        <v>36496656.899999999</v>
      </c>
      <c r="N25" s="96">
        <v>103.77</v>
      </c>
      <c r="O25" s="94">
        <v>37872.564849999995</v>
      </c>
      <c r="P25" s="95">
        <f t="shared" si="1"/>
        <v>9.3046614256608855E-3</v>
      </c>
      <c r="Q25" s="95">
        <f>O25/'סכום נכסי הקרן'!$C$42</f>
        <v>6.9688001408022557E-4</v>
      </c>
    </row>
    <row r="26" spans="2:17" s="132" customFormat="1">
      <c r="B26" s="154" t="s">
        <v>3132</v>
      </c>
      <c r="C26" s="97" t="s">
        <v>2726</v>
      </c>
      <c r="D26" s="84">
        <v>6025</v>
      </c>
      <c r="E26" s="84"/>
      <c r="F26" s="84" t="s">
        <v>1775</v>
      </c>
      <c r="G26" s="107">
        <v>43100</v>
      </c>
      <c r="H26" s="84"/>
      <c r="I26" s="94">
        <v>9.9400000000000013</v>
      </c>
      <c r="J26" s="97" t="s">
        <v>177</v>
      </c>
      <c r="K26" s="98">
        <v>2.9800000000000004E-2</v>
      </c>
      <c r="L26" s="98">
        <v>2.9800000000000004E-2</v>
      </c>
      <c r="M26" s="94">
        <v>39580438.520000003</v>
      </c>
      <c r="N26" s="96">
        <v>106.07</v>
      </c>
      <c r="O26" s="94">
        <f>41982.96623-3.35</f>
        <v>41979.61623</v>
      </c>
      <c r="P26" s="95">
        <f t="shared" si="1"/>
        <v>1.0313695873157339E-2</v>
      </c>
      <c r="Q26" s="95">
        <f>O26/'סכום נכסי הקרן'!$C$42</f>
        <v>7.7245245114273978E-4</v>
      </c>
    </row>
    <row r="27" spans="2:17" s="132" customFormat="1">
      <c r="B27" s="154" t="s">
        <v>3132</v>
      </c>
      <c r="C27" s="97" t="s">
        <v>2726</v>
      </c>
      <c r="D27" s="84">
        <v>5022</v>
      </c>
      <c r="E27" s="84"/>
      <c r="F27" s="84" t="s">
        <v>1775</v>
      </c>
      <c r="G27" s="107">
        <v>42551</v>
      </c>
      <c r="H27" s="84"/>
      <c r="I27" s="94">
        <v>8.2899999999999991</v>
      </c>
      <c r="J27" s="97" t="s">
        <v>177</v>
      </c>
      <c r="K27" s="98">
        <v>2.5899999999999999E-2</v>
      </c>
      <c r="L27" s="98">
        <v>2.5899999999999999E-2</v>
      </c>
      <c r="M27" s="94">
        <v>32303328.919999994</v>
      </c>
      <c r="N27" s="96">
        <v>101.94</v>
      </c>
      <c r="O27" s="94">
        <f>32930.00494-1.36</f>
        <v>32928.644939999998</v>
      </c>
      <c r="P27" s="95">
        <f t="shared" si="1"/>
        <v>8.0900222518861583E-3</v>
      </c>
      <c r="Q27" s="95">
        <f>O27/'סכום נכסי הקרן'!$C$42</f>
        <v>6.0590864760061132E-4</v>
      </c>
    </row>
    <row r="28" spans="2:17" s="132" customFormat="1">
      <c r="B28" s="154" t="s">
        <v>3132</v>
      </c>
      <c r="C28" s="97" t="s">
        <v>2726</v>
      </c>
      <c r="D28" s="84">
        <v>6024</v>
      </c>
      <c r="E28" s="84"/>
      <c r="F28" s="84" t="s">
        <v>1775</v>
      </c>
      <c r="G28" s="107">
        <v>43100</v>
      </c>
      <c r="H28" s="84"/>
      <c r="I28" s="94">
        <v>9.0499999999999989</v>
      </c>
      <c r="J28" s="97" t="s">
        <v>177</v>
      </c>
      <c r="K28" s="98">
        <v>2.0400000000000001E-2</v>
      </c>
      <c r="L28" s="98">
        <v>2.0400000000000001E-2</v>
      </c>
      <c r="M28" s="94">
        <v>31259304.059999995</v>
      </c>
      <c r="N28" s="96">
        <v>107.02</v>
      </c>
      <c r="O28" s="94">
        <f>33453.71046-3.87</f>
        <v>33449.840459999999</v>
      </c>
      <c r="P28" s="95">
        <f t="shared" si="1"/>
        <v>8.218071352056126E-3</v>
      </c>
      <c r="Q28" s="95">
        <f>O28/'סכום נכסי הקרן'!$C$42</f>
        <v>6.1549898674861209E-4</v>
      </c>
    </row>
    <row r="29" spans="2:17" s="132" customFormat="1">
      <c r="B29" s="154" t="s">
        <v>3132</v>
      </c>
      <c r="C29" s="97" t="s">
        <v>2726</v>
      </c>
      <c r="D29" s="84">
        <v>5209</v>
      </c>
      <c r="E29" s="84"/>
      <c r="F29" s="84" t="s">
        <v>1775</v>
      </c>
      <c r="G29" s="107">
        <v>42643</v>
      </c>
      <c r="H29" s="84"/>
      <c r="I29" s="94">
        <v>6.99</v>
      </c>
      <c r="J29" s="97" t="s">
        <v>177</v>
      </c>
      <c r="K29" s="98">
        <v>2.2099999999999998E-2</v>
      </c>
      <c r="L29" s="98">
        <v>2.2099999999999998E-2</v>
      </c>
      <c r="M29" s="94">
        <v>28726961.579999994</v>
      </c>
      <c r="N29" s="96">
        <v>103.38</v>
      </c>
      <c r="O29" s="94">
        <v>29697.941649999993</v>
      </c>
      <c r="P29" s="95">
        <f t="shared" si="1"/>
        <v>7.2962920041651945E-3</v>
      </c>
      <c r="Q29" s="95">
        <f>O29/'סכום נכסי הקרן'!$C$42</f>
        <v>5.4646158973322648E-4</v>
      </c>
    </row>
    <row r="30" spans="2:17" s="132" customFormat="1">
      <c r="B30" s="83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94"/>
      <c r="N30" s="96"/>
      <c r="O30" s="84"/>
      <c r="P30" s="95"/>
      <c r="Q30" s="84"/>
    </row>
    <row r="31" spans="2:17" s="132" customFormat="1">
      <c r="B31" s="102" t="s">
        <v>40</v>
      </c>
      <c r="C31" s="82"/>
      <c r="D31" s="82"/>
      <c r="E31" s="82"/>
      <c r="F31" s="82"/>
      <c r="G31" s="82"/>
      <c r="H31" s="82"/>
      <c r="I31" s="91">
        <v>4.6670842007229814</v>
      </c>
      <c r="J31" s="82"/>
      <c r="K31" s="82"/>
      <c r="L31" s="104">
        <v>2.3996763941048712E-2</v>
      </c>
      <c r="M31" s="91"/>
      <c r="N31" s="93"/>
      <c r="O31" s="91">
        <f>SUM(O32:O201)</f>
        <v>2093540.0075299998</v>
      </c>
      <c r="P31" s="92">
        <f t="shared" ref="P31:P94" si="2">O31/$O$10</f>
        <v>0.51434807830666884</v>
      </c>
      <c r="Q31" s="92">
        <f>O31/'סכום נכסי הקרן'!$C$42</f>
        <v>3.8522508198306563E-2</v>
      </c>
    </row>
    <row r="32" spans="2:17" s="132" customFormat="1">
      <c r="B32" s="154" t="s">
        <v>3133</v>
      </c>
      <c r="C32" s="97" t="s">
        <v>2731</v>
      </c>
      <c r="D32" s="84" t="s">
        <v>2732</v>
      </c>
      <c r="E32" s="84"/>
      <c r="F32" s="84" t="s">
        <v>368</v>
      </c>
      <c r="G32" s="107">
        <v>42368</v>
      </c>
      <c r="H32" s="84" t="s">
        <v>334</v>
      </c>
      <c r="I32" s="94">
        <v>9.8000000000000025</v>
      </c>
      <c r="J32" s="97" t="s">
        <v>177</v>
      </c>
      <c r="K32" s="98">
        <v>3.1699999999999999E-2</v>
      </c>
      <c r="L32" s="98">
        <v>1.8700000000000005E-2</v>
      </c>
      <c r="M32" s="94">
        <v>3883469.7599999993</v>
      </c>
      <c r="N32" s="96">
        <v>114.69</v>
      </c>
      <c r="O32" s="94">
        <v>4453.9514299999992</v>
      </c>
      <c r="P32" s="95">
        <f t="shared" si="2"/>
        <v>1.0942620397278993E-3</v>
      </c>
      <c r="Q32" s="95">
        <f>O32/'סכום נכסי הקרן'!$C$42</f>
        <v>8.1955625333123984E-5</v>
      </c>
    </row>
    <row r="33" spans="2:17" s="132" customFormat="1">
      <c r="B33" s="154" t="s">
        <v>3133</v>
      </c>
      <c r="C33" s="97" t="s">
        <v>2731</v>
      </c>
      <c r="D33" s="84" t="s">
        <v>2733</v>
      </c>
      <c r="E33" s="84"/>
      <c r="F33" s="84" t="s">
        <v>368</v>
      </c>
      <c r="G33" s="107">
        <v>42388</v>
      </c>
      <c r="H33" s="84" t="s">
        <v>334</v>
      </c>
      <c r="I33" s="94">
        <v>9.8000000000000007</v>
      </c>
      <c r="J33" s="97" t="s">
        <v>177</v>
      </c>
      <c r="K33" s="98">
        <v>3.1899999999999998E-2</v>
      </c>
      <c r="L33" s="98">
        <v>1.8700000000000001E-2</v>
      </c>
      <c r="M33" s="94">
        <v>5436857.669999999</v>
      </c>
      <c r="N33" s="96">
        <v>115</v>
      </c>
      <c r="O33" s="94">
        <v>6252.3860599999989</v>
      </c>
      <c r="P33" s="95">
        <f t="shared" si="2"/>
        <v>1.5361076183046485E-3</v>
      </c>
      <c r="Q33" s="95">
        <f>O33/'סכום נכסי הקרן'!$C$42</f>
        <v>1.1504800117934991E-4</v>
      </c>
    </row>
    <row r="34" spans="2:17" s="132" customFormat="1">
      <c r="B34" s="154" t="s">
        <v>3133</v>
      </c>
      <c r="C34" s="97" t="s">
        <v>2731</v>
      </c>
      <c r="D34" s="84" t="s">
        <v>2734</v>
      </c>
      <c r="E34" s="84"/>
      <c r="F34" s="84" t="s">
        <v>368</v>
      </c>
      <c r="G34" s="107">
        <v>42509</v>
      </c>
      <c r="H34" s="84" t="s">
        <v>334</v>
      </c>
      <c r="I34" s="94">
        <v>9.8899999999999988</v>
      </c>
      <c r="J34" s="97" t="s">
        <v>177</v>
      </c>
      <c r="K34" s="98">
        <v>2.7400000000000001E-2</v>
      </c>
      <c r="L34" s="98">
        <v>2.0299999999999999E-2</v>
      </c>
      <c r="M34" s="94">
        <v>5436857.669999999</v>
      </c>
      <c r="N34" s="96">
        <v>109.24</v>
      </c>
      <c r="O34" s="94">
        <v>5939.2231599999996</v>
      </c>
      <c r="P34" s="95">
        <f t="shared" si="2"/>
        <v>1.4591686846169268E-3</v>
      </c>
      <c r="Q34" s="95">
        <f>O34/'סכום נכסי הקרן'!$C$42</f>
        <v>1.0928559857932099E-4</v>
      </c>
    </row>
    <row r="35" spans="2:17" s="132" customFormat="1">
      <c r="B35" s="154" t="s">
        <v>3133</v>
      </c>
      <c r="C35" s="97" t="s">
        <v>2731</v>
      </c>
      <c r="D35" s="84" t="s">
        <v>2735</v>
      </c>
      <c r="E35" s="84"/>
      <c r="F35" s="84" t="s">
        <v>368</v>
      </c>
      <c r="G35" s="107">
        <v>42723</v>
      </c>
      <c r="H35" s="84" t="s">
        <v>334</v>
      </c>
      <c r="I35" s="94">
        <v>9.6999999999999993</v>
      </c>
      <c r="J35" s="97" t="s">
        <v>177</v>
      </c>
      <c r="K35" s="98">
        <v>3.15E-2</v>
      </c>
      <c r="L35" s="98">
        <v>2.29E-2</v>
      </c>
      <c r="M35" s="94">
        <v>776693.94999999984</v>
      </c>
      <c r="N35" s="96">
        <v>110.24</v>
      </c>
      <c r="O35" s="94">
        <v>856.22745999999984</v>
      </c>
      <c r="P35" s="95">
        <f t="shared" si="2"/>
        <v>2.1036089449467531E-4</v>
      </c>
      <c r="Q35" s="95">
        <f>O35/'סכום נכסי הקרן'!$C$42</f>
        <v>1.575514641651411E-5</v>
      </c>
    </row>
    <row r="36" spans="2:17" s="132" customFormat="1">
      <c r="B36" s="154" t="s">
        <v>3133</v>
      </c>
      <c r="C36" s="97" t="s">
        <v>2731</v>
      </c>
      <c r="D36" s="84" t="s">
        <v>2736</v>
      </c>
      <c r="E36" s="84"/>
      <c r="F36" s="84" t="s">
        <v>368</v>
      </c>
      <c r="G36" s="107">
        <v>42918</v>
      </c>
      <c r="H36" s="84" t="s">
        <v>334</v>
      </c>
      <c r="I36" s="94">
        <v>9.620000000000001</v>
      </c>
      <c r="J36" s="97" t="s">
        <v>177</v>
      </c>
      <c r="K36" s="98">
        <v>3.1899999999999998E-2</v>
      </c>
      <c r="L36" s="98">
        <v>2.6000000000000006E-2</v>
      </c>
      <c r="M36" s="94">
        <v>3883469.7599999993</v>
      </c>
      <c r="N36" s="96">
        <v>106.76</v>
      </c>
      <c r="O36" s="94">
        <v>4145.9924299999993</v>
      </c>
      <c r="P36" s="95">
        <f t="shared" si="2"/>
        <v>1.0186016180127563E-3</v>
      </c>
      <c r="Q36" s="95">
        <f>O36/'סכום נכסי הקרן'!$C$42</f>
        <v>7.6288977903615857E-5</v>
      </c>
    </row>
    <row r="37" spans="2:17" s="132" customFormat="1">
      <c r="B37" s="87" t="s">
        <v>3134</v>
      </c>
      <c r="C37" s="97" t="s">
        <v>2726</v>
      </c>
      <c r="D37" s="84" t="s">
        <v>2737</v>
      </c>
      <c r="E37" s="84"/>
      <c r="F37" s="84" t="s">
        <v>2738</v>
      </c>
      <c r="G37" s="107">
        <v>43185</v>
      </c>
      <c r="H37" s="84" t="s">
        <v>2724</v>
      </c>
      <c r="I37" s="94">
        <v>1.45</v>
      </c>
      <c r="J37" s="97" t="s">
        <v>176</v>
      </c>
      <c r="K37" s="98">
        <v>3.4861000000000003E-2</v>
      </c>
      <c r="L37" s="98">
        <v>3.7399999999999996E-2</v>
      </c>
      <c r="M37" s="94">
        <v>40520731.00999999</v>
      </c>
      <c r="N37" s="96">
        <v>99.78</v>
      </c>
      <c r="O37" s="94">
        <v>146645.35320999997</v>
      </c>
      <c r="P37" s="95">
        <f t="shared" si="2"/>
        <v>3.6028332558667539E-2</v>
      </c>
      <c r="Q37" s="95">
        <f>O37/'סכום נכסי הקרן'!$C$42</f>
        <v>2.6983706071806871E-3</v>
      </c>
    </row>
    <row r="38" spans="2:17" s="132" customFormat="1">
      <c r="B38" s="154" t="s">
        <v>3135</v>
      </c>
      <c r="C38" s="97" t="s">
        <v>2731</v>
      </c>
      <c r="D38" s="84" t="s">
        <v>2739</v>
      </c>
      <c r="E38" s="84"/>
      <c r="F38" s="84" t="s">
        <v>396</v>
      </c>
      <c r="G38" s="107">
        <v>42229</v>
      </c>
      <c r="H38" s="84" t="s">
        <v>175</v>
      </c>
      <c r="I38" s="94">
        <v>4.21</v>
      </c>
      <c r="J38" s="97" t="s">
        <v>176</v>
      </c>
      <c r="K38" s="98">
        <v>9.8519999999999996E-2</v>
      </c>
      <c r="L38" s="98">
        <v>4.4999999999999998E-2</v>
      </c>
      <c r="M38" s="94">
        <v>8033928.2599999988</v>
      </c>
      <c r="N38" s="96">
        <v>126.4</v>
      </c>
      <c r="O38" s="94">
        <v>36831.76909999999</v>
      </c>
      <c r="P38" s="95">
        <f t="shared" si="2"/>
        <v>9.0489551616311642E-3</v>
      </c>
      <c r="Q38" s="95">
        <f>O38/'סכום נכסי הקרן'!$C$42</f>
        <v>6.7772869016574178E-4</v>
      </c>
    </row>
    <row r="39" spans="2:17" s="132" customFormat="1">
      <c r="B39" s="154" t="s">
        <v>3135</v>
      </c>
      <c r="C39" s="97" t="s">
        <v>2731</v>
      </c>
      <c r="D39" s="84" t="s">
        <v>2740</v>
      </c>
      <c r="E39" s="84"/>
      <c r="F39" s="84" t="s">
        <v>396</v>
      </c>
      <c r="G39" s="107">
        <v>43277</v>
      </c>
      <c r="H39" s="84" t="s">
        <v>175</v>
      </c>
      <c r="I39" s="94">
        <v>4.21</v>
      </c>
      <c r="J39" s="97" t="s">
        <v>176</v>
      </c>
      <c r="K39" s="98">
        <v>9.8519999999999996E-2</v>
      </c>
      <c r="L39" s="98">
        <v>4.4999999999999998E-2</v>
      </c>
      <c r="M39" s="94">
        <v>16522046.779999997</v>
      </c>
      <c r="N39" s="96">
        <v>126.4</v>
      </c>
      <c r="O39" s="94">
        <v>75745.786079999976</v>
      </c>
      <c r="P39" s="95">
        <f t="shared" si="2"/>
        <v>1.8609484113007922E-2</v>
      </c>
      <c r="Q39" s="95">
        <f>O39/'סכום נכסי הקרן'!$C$42</f>
        <v>1.3937721059826278E-3</v>
      </c>
    </row>
    <row r="40" spans="2:17" s="132" customFormat="1">
      <c r="B40" s="154" t="s">
        <v>3135</v>
      </c>
      <c r="C40" s="97" t="s">
        <v>2731</v>
      </c>
      <c r="D40" s="84" t="s">
        <v>2741</v>
      </c>
      <c r="E40" s="84"/>
      <c r="F40" s="84" t="s">
        <v>396</v>
      </c>
      <c r="G40" s="107">
        <v>41274</v>
      </c>
      <c r="H40" s="84" t="s">
        <v>175</v>
      </c>
      <c r="I40" s="94">
        <v>4.32</v>
      </c>
      <c r="J40" s="97" t="s">
        <v>177</v>
      </c>
      <c r="K40" s="98">
        <v>3.8425000000000001E-2</v>
      </c>
      <c r="L40" s="98">
        <v>6.6999999999999994E-3</v>
      </c>
      <c r="M40" s="94">
        <v>59319626.699999988</v>
      </c>
      <c r="N40" s="96">
        <v>147.91</v>
      </c>
      <c r="O40" s="94">
        <v>87739.696439999985</v>
      </c>
      <c r="P40" s="95">
        <f t="shared" si="2"/>
        <v>2.1556189082991662E-2</v>
      </c>
      <c r="Q40" s="95">
        <f>O40/'סכום נכסי הקרן'!$C$42</f>
        <v>1.6144679171498446E-3</v>
      </c>
    </row>
    <row r="41" spans="2:17" s="132" customFormat="1">
      <c r="B41" s="154" t="s">
        <v>3136</v>
      </c>
      <c r="C41" s="97" t="s">
        <v>2731</v>
      </c>
      <c r="D41" s="84" t="s">
        <v>2742</v>
      </c>
      <c r="E41" s="84"/>
      <c r="F41" s="84" t="s">
        <v>396</v>
      </c>
      <c r="G41" s="107">
        <v>42124</v>
      </c>
      <c r="H41" s="84" t="s">
        <v>334</v>
      </c>
      <c r="I41" s="94">
        <v>2.5199999999999996</v>
      </c>
      <c r="J41" s="97" t="s">
        <v>177</v>
      </c>
      <c r="K41" s="98">
        <v>0.06</v>
      </c>
      <c r="L41" s="98">
        <v>3.6499999999999991E-2</v>
      </c>
      <c r="M41" s="94">
        <v>41578334.039999992</v>
      </c>
      <c r="N41" s="96">
        <v>109.69</v>
      </c>
      <c r="O41" s="94">
        <v>45607.276590000001</v>
      </c>
      <c r="P41" s="95">
        <f t="shared" si="2"/>
        <v>1.1204951893201916E-2</v>
      </c>
      <c r="Q41" s="95">
        <f>O41/'סכום נכסי הקרן'!$C$42</f>
        <v>8.3920377925499675E-4</v>
      </c>
    </row>
    <row r="42" spans="2:17" s="132" customFormat="1">
      <c r="B42" s="154" t="s">
        <v>3137</v>
      </c>
      <c r="C42" s="97" t="s">
        <v>2726</v>
      </c>
      <c r="D42" s="84" t="s">
        <v>2743</v>
      </c>
      <c r="E42" s="84"/>
      <c r="F42" s="84" t="s">
        <v>2738</v>
      </c>
      <c r="G42" s="107">
        <v>42723</v>
      </c>
      <c r="H42" s="84" t="s">
        <v>2724</v>
      </c>
      <c r="I42" s="94">
        <v>0.26</v>
      </c>
      <c r="J42" s="97" t="s">
        <v>177</v>
      </c>
      <c r="K42" s="98">
        <v>2.0119999999999999E-2</v>
      </c>
      <c r="L42" s="98">
        <v>1.1899999999999999E-2</v>
      </c>
      <c r="M42" s="94">
        <v>110823627.99999999</v>
      </c>
      <c r="N42" s="96">
        <v>100.78</v>
      </c>
      <c r="O42" s="94">
        <v>111688.05471999999</v>
      </c>
      <c r="P42" s="95">
        <f t="shared" si="2"/>
        <v>2.7439903755562156E-2</v>
      </c>
      <c r="Q42" s="95">
        <f>O42/'סכום נכסי הקרן'!$C$42</f>
        <v>2.0551334047254686E-3</v>
      </c>
    </row>
    <row r="43" spans="2:17" s="132" customFormat="1">
      <c r="B43" s="154" t="s">
        <v>3138</v>
      </c>
      <c r="C43" s="97" t="s">
        <v>2726</v>
      </c>
      <c r="D43" s="84" t="s">
        <v>2744</v>
      </c>
      <c r="E43" s="84"/>
      <c r="F43" s="84" t="s">
        <v>2738</v>
      </c>
      <c r="G43" s="107">
        <v>42201</v>
      </c>
      <c r="H43" s="84" t="s">
        <v>2724</v>
      </c>
      <c r="I43" s="94">
        <v>7.4300000000000015</v>
      </c>
      <c r="J43" s="97" t="s">
        <v>177</v>
      </c>
      <c r="K43" s="98">
        <v>4.2030000000000005E-2</v>
      </c>
      <c r="L43" s="98">
        <v>2.18E-2</v>
      </c>
      <c r="M43" s="94">
        <v>2703859.4399999995</v>
      </c>
      <c r="N43" s="96">
        <v>117.26</v>
      </c>
      <c r="O43" s="94">
        <v>3170.5454799999993</v>
      </c>
      <c r="P43" s="95">
        <f t="shared" si="2"/>
        <v>7.7895047095178391E-4</v>
      </c>
      <c r="Q43" s="95">
        <f>O43/'סכום נכסי הקרן'!$C$42</f>
        <v>5.8340114737288396E-5</v>
      </c>
    </row>
    <row r="44" spans="2:17" s="132" customFormat="1">
      <c r="B44" s="154" t="s">
        <v>3138</v>
      </c>
      <c r="C44" s="97" t="s">
        <v>2731</v>
      </c>
      <c r="D44" s="84" t="s">
        <v>2745</v>
      </c>
      <c r="E44" s="84"/>
      <c r="F44" s="84" t="s">
        <v>2738</v>
      </c>
      <c r="G44" s="107">
        <v>40742</v>
      </c>
      <c r="H44" s="84" t="s">
        <v>2724</v>
      </c>
      <c r="I44" s="94">
        <v>5.4700000000000006</v>
      </c>
      <c r="J44" s="97" t="s">
        <v>177</v>
      </c>
      <c r="K44" s="98">
        <v>4.4999999999999998E-2</v>
      </c>
      <c r="L44" s="98">
        <v>7.7000000000000002E-3</v>
      </c>
      <c r="M44" s="94">
        <v>34650395.719999999</v>
      </c>
      <c r="N44" s="96">
        <v>126.94</v>
      </c>
      <c r="O44" s="94">
        <v>43985.211899999988</v>
      </c>
      <c r="P44" s="95">
        <f t="shared" si="2"/>
        <v>1.0806437485457236E-2</v>
      </c>
      <c r="Q44" s="95">
        <f>O44/'סכום נכסי הקרן'!$C$42</f>
        <v>8.0935672589372307E-4</v>
      </c>
    </row>
    <row r="45" spans="2:17" s="132" customFormat="1">
      <c r="B45" s="154" t="s">
        <v>3139</v>
      </c>
      <c r="C45" s="97" t="s">
        <v>2726</v>
      </c>
      <c r="D45" s="84" t="s">
        <v>2746</v>
      </c>
      <c r="E45" s="84"/>
      <c r="F45" s="84" t="s">
        <v>1736</v>
      </c>
      <c r="G45" s="107">
        <v>42901</v>
      </c>
      <c r="H45" s="84" t="s">
        <v>2724</v>
      </c>
      <c r="I45" s="94">
        <v>3.3799999999999994</v>
      </c>
      <c r="J45" s="97" t="s">
        <v>177</v>
      </c>
      <c r="K45" s="98">
        <v>0.04</v>
      </c>
      <c r="L45" s="98">
        <v>2.5899999999999999E-2</v>
      </c>
      <c r="M45" s="94">
        <v>43937590.999999993</v>
      </c>
      <c r="N45" s="96">
        <v>106.06</v>
      </c>
      <c r="O45" s="94">
        <v>46600.20803999999</v>
      </c>
      <c r="P45" s="95">
        <f t="shared" si="2"/>
        <v>1.1448898692097963E-2</v>
      </c>
      <c r="Q45" s="95">
        <f>O45/'סכום נכסי הקרן'!$C$42</f>
        <v>8.5747436868027804E-4</v>
      </c>
    </row>
    <row r="46" spans="2:17" s="132" customFormat="1">
      <c r="B46" s="154" t="s">
        <v>3139</v>
      </c>
      <c r="C46" s="97" t="s">
        <v>2726</v>
      </c>
      <c r="D46" s="84" t="s">
        <v>2747</v>
      </c>
      <c r="E46" s="84"/>
      <c r="F46" s="84" t="s">
        <v>1736</v>
      </c>
      <c r="G46" s="107">
        <v>42719</v>
      </c>
      <c r="H46" s="84" t="s">
        <v>2724</v>
      </c>
      <c r="I46" s="94">
        <v>3.3600000000000003</v>
      </c>
      <c r="J46" s="97" t="s">
        <v>177</v>
      </c>
      <c r="K46" s="98">
        <v>4.1500000000000002E-2</v>
      </c>
      <c r="L46" s="98">
        <v>2.3000000000000003E-2</v>
      </c>
      <c r="M46" s="94">
        <v>108532134.99999999</v>
      </c>
      <c r="N46" s="96">
        <v>107.59</v>
      </c>
      <c r="O46" s="94">
        <v>116769.72886999998</v>
      </c>
      <c r="P46" s="95">
        <f t="shared" si="2"/>
        <v>2.8688386862754801E-2</v>
      </c>
      <c r="Q46" s="95">
        <f>O46/'סכום נכסי הקרן'!$C$42</f>
        <v>2.1486395395021608E-3</v>
      </c>
    </row>
    <row r="47" spans="2:17" s="132" customFormat="1">
      <c r="B47" s="154" t="s">
        <v>3140</v>
      </c>
      <c r="C47" s="97" t="s">
        <v>2731</v>
      </c>
      <c r="D47" s="84" t="s">
        <v>2748</v>
      </c>
      <c r="E47" s="84"/>
      <c r="F47" s="84" t="s">
        <v>489</v>
      </c>
      <c r="G47" s="107">
        <v>42033</v>
      </c>
      <c r="H47" s="84" t="s">
        <v>334</v>
      </c>
      <c r="I47" s="94">
        <v>5.8699999999999992</v>
      </c>
      <c r="J47" s="97" t="s">
        <v>177</v>
      </c>
      <c r="K47" s="98">
        <v>5.2042999999999999E-2</v>
      </c>
      <c r="L47" s="98">
        <v>2.2400000000000003E-2</v>
      </c>
      <c r="M47" s="94">
        <v>2280867.9099999997</v>
      </c>
      <c r="N47" s="96">
        <v>122.21</v>
      </c>
      <c r="O47" s="94">
        <v>2787.4486200000001</v>
      </c>
      <c r="P47" s="95">
        <f t="shared" si="2"/>
        <v>6.8482992248478981E-4</v>
      </c>
      <c r="Q47" s="95">
        <f>O47/'סכום נכסי הקרן'!$C$42</f>
        <v>5.1290881440090945E-5</v>
      </c>
    </row>
    <row r="48" spans="2:17" s="132" customFormat="1">
      <c r="B48" s="154" t="s">
        <v>3140</v>
      </c>
      <c r="C48" s="97" t="s">
        <v>2731</v>
      </c>
      <c r="D48" s="84" t="s">
        <v>2749</v>
      </c>
      <c r="E48" s="84"/>
      <c r="F48" s="84" t="s">
        <v>489</v>
      </c>
      <c r="G48" s="107">
        <v>42054</v>
      </c>
      <c r="H48" s="84" t="s">
        <v>334</v>
      </c>
      <c r="I48" s="94">
        <v>5.87</v>
      </c>
      <c r="J48" s="97" t="s">
        <v>177</v>
      </c>
      <c r="K48" s="98">
        <v>5.2042999999999999E-2</v>
      </c>
      <c r="L48" s="98">
        <v>2.2399999999999996E-2</v>
      </c>
      <c r="M48" s="94">
        <v>4455471.6599999992</v>
      </c>
      <c r="N48" s="96">
        <v>123.3</v>
      </c>
      <c r="O48" s="94">
        <v>5493.5962099999988</v>
      </c>
      <c r="P48" s="95">
        <f t="shared" si="2"/>
        <v>1.3496855295065614E-3</v>
      </c>
      <c r="Q48" s="95">
        <f>O48/'סכום נכסי הקרן'!$C$42</f>
        <v>1.0108577064528741E-4</v>
      </c>
    </row>
    <row r="49" spans="2:17" s="132" customFormat="1">
      <c r="B49" s="154" t="s">
        <v>3140</v>
      </c>
      <c r="C49" s="97" t="s">
        <v>2731</v>
      </c>
      <c r="D49" s="84" t="s">
        <v>2750</v>
      </c>
      <c r="E49" s="84"/>
      <c r="F49" s="84" t="s">
        <v>489</v>
      </c>
      <c r="G49" s="107">
        <v>42565</v>
      </c>
      <c r="H49" s="84" t="s">
        <v>334</v>
      </c>
      <c r="I49" s="94">
        <v>5.87</v>
      </c>
      <c r="J49" s="97" t="s">
        <v>177</v>
      </c>
      <c r="K49" s="98">
        <v>5.2042999999999999E-2</v>
      </c>
      <c r="L49" s="98">
        <v>2.2400000000000003E-2</v>
      </c>
      <c r="M49" s="94">
        <v>5438299.419999999</v>
      </c>
      <c r="N49" s="96">
        <v>123.81</v>
      </c>
      <c r="O49" s="94">
        <v>6733.1580599999988</v>
      </c>
      <c r="P49" s="95">
        <f t="shared" si="2"/>
        <v>1.6542253296520444E-3</v>
      </c>
      <c r="Q49" s="95">
        <f>O49/'סכום נכסי הקרן'!$C$42</f>
        <v>1.2389452106667089E-4</v>
      </c>
    </row>
    <row r="50" spans="2:17" s="132" customFormat="1">
      <c r="B50" s="154" t="s">
        <v>3140</v>
      </c>
      <c r="C50" s="97" t="s">
        <v>2731</v>
      </c>
      <c r="D50" s="84" t="s">
        <v>2751</v>
      </c>
      <c r="E50" s="84"/>
      <c r="F50" s="84" t="s">
        <v>489</v>
      </c>
      <c r="G50" s="107">
        <v>41367</v>
      </c>
      <c r="H50" s="84" t="s">
        <v>334</v>
      </c>
      <c r="I50" s="94">
        <v>6.0100000000000007</v>
      </c>
      <c r="J50" s="97" t="s">
        <v>177</v>
      </c>
      <c r="K50" s="98">
        <v>5.2042999999999999E-2</v>
      </c>
      <c r="L50" s="98">
        <v>1.3200000000000003E-2</v>
      </c>
      <c r="M50" s="94">
        <v>27574590.389999997</v>
      </c>
      <c r="N50" s="96">
        <v>133.35</v>
      </c>
      <c r="O50" s="94">
        <v>36770.714259999993</v>
      </c>
      <c r="P50" s="95">
        <f t="shared" si="2"/>
        <v>9.0339549994597392E-3</v>
      </c>
      <c r="Q50" s="95">
        <f>O50/'סכום נכסי הקרן'!$C$42</f>
        <v>6.7660524109575191E-4</v>
      </c>
    </row>
    <row r="51" spans="2:17" s="132" customFormat="1">
      <c r="B51" s="154" t="s">
        <v>3140</v>
      </c>
      <c r="C51" s="97" t="s">
        <v>2731</v>
      </c>
      <c r="D51" s="84" t="s">
        <v>2752</v>
      </c>
      <c r="E51" s="84"/>
      <c r="F51" s="84" t="s">
        <v>489</v>
      </c>
      <c r="G51" s="107">
        <v>41207</v>
      </c>
      <c r="H51" s="84" t="s">
        <v>334</v>
      </c>
      <c r="I51" s="94">
        <v>5.94</v>
      </c>
      <c r="J51" s="97" t="s">
        <v>177</v>
      </c>
      <c r="K51" s="98">
        <v>5.2042999999999999E-2</v>
      </c>
      <c r="L51" s="98">
        <v>1.6500000000000001E-2</v>
      </c>
      <c r="M51" s="94">
        <v>391954.15</v>
      </c>
      <c r="N51" s="96">
        <v>127.84</v>
      </c>
      <c r="O51" s="94">
        <v>501.07416999999992</v>
      </c>
      <c r="P51" s="95">
        <f t="shared" si="2"/>
        <v>1.2310561799708808E-4</v>
      </c>
      <c r="Q51" s="95">
        <f>O51/'סכום נכסי הקרן'!$C$42</f>
        <v>9.2200931209135509E-6</v>
      </c>
    </row>
    <row r="52" spans="2:17" s="132" customFormat="1">
      <c r="B52" s="154" t="s">
        <v>3140</v>
      </c>
      <c r="C52" s="97" t="s">
        <v>2731</v>
      </c>
      <c r="D52" s="84" t="s">
        <v>2753</v>
      </c>
      <c r="E52" s="84"/>
      <c r="F52" s="84" t="s">
        <v>489</v>
      </c>
      <c r="G52" s="107">
        <v>41239</v>
      </c>
      <c r="H52" s="84" t="s">
        <v>334</v>
      </c>
      <c r="I52" s="94">
        <v>5.8699999999999992</v>
      </c>
      <c r="J52" s="97" t="s">
        <v>177</v>
      </c>
      <c r="K52" s="98">
        <v>5.2042999999999999E-2</v>
      </c>
      <c r="L52" s="98">
        <v>2.2399999999999993E-2</v>
      </c>
      <c r="M52" s="94">
        <v>3456554.1199999992</v>
      </c>
      <c r="N52" s="96">
        <v>123.84</v>
      </c>
      <c r="O52" s="94">
        <v>4280.5965099999994</v>
      </c>
      <c r="P52" s="95">
        <f t="shared" si="2"/>
        <v>1.0516716093342596E-3</v>
      </c>
      <c r="Q52" s="95">
        <f>O52/'סכום נכסי הקרן'!$C$42</f>
        <v>7.8765781192148765E-5</v>
      </c>
    </row>
    <row r="53" spans="2:17" s="132" customFormat="1">
      <c r="B53" s="154" t="s">
        <v>3140</v>
      </c>
      <c r="C53" s="97" t="s">
        <v>2731</v>
      </c>
      <c r="D53" s="84" t="s">
        <v>2754</v>
      </c>
      <c r="E53" s="84"/>
      <c r="F53" s="84" t="s">
        <v>489</v>
      </c>
      <c r="G53" s="107">
        <v>41269</v>
      </c>
      <c r="H53" s="84" t="s">
        <v>334</v>
      </c>
      <c r="I53" s="94">
        <v>5.9400000000000013</v>
      </c>
      <c r="J53" s="97" t="s">
        <v>177</v>
      </c>
      <c r="K53" s="98">
        <v>5.2042999999999999E-2</v>
      </c>
      <c r="L53" s="98">
        <v>1.66E-2</v>
      </c>
      <c r="M53" s="94">
        <v>941064.81999999983</v>
      </c>
      <c r="N53" s="96">
        <v>128.65</v>
      </c>
      <c r="O53" s="94">
        <v>1210.6798799999997</v>
      </c>
      <c r="P53" s="95">
        <f t="shared" si="2"/>
        <v>2.9744397885055702E-4</v>
      </c>
      <c r="Q53" s="95">
        <f>O53/'סכום נכסי הקרן'!$C$42</f>
        <v>2.2277303244779992E-5</v>
      </c>
    </row>
    <row r="54" spans="2:17" s="132" customFormat="1">
      <c r="B54" s="154" t="s">
        <v>3140</v>
      </c>
      <c r="C54" s="97" t="s">
        <v>2731</v>
      </c>
      <c r="D54" s="84" t="s">
        <v>2755</v>
      </c>
      <c r="E54" s="84"/>
      <c r="F54" s="84" t="s">
        <v>489</v>
      </c>
      <c r="G54" s="107">
        <v>41298</v>
      </c>
      <c r="H54" s="84" t="s">
        <v>334</v>
      </c>
      <c r="I54" s="94">
        <v>5.87</v>
      </c>
      <c r="J54" s="97" t="s">
        <v>177</v>
      </c>
      <c r="K54" s="98">
        <v>5.2042999999999999E-2</v>
      </c>
      <c r="L54" s="98">
        <v>2.2400000000000003E-2</v>
      </c>
      <c r="M54" s="94">
        <v>1904233.9699999997</v>
      </c>
      <c r="N54" s="96">
        <v>124.19</v>
      </c>
      <c r="O54" s="94">
        <v>2364.8680599999998</v>
      </c>
      <c r="P54" s="95">
        <f t="shared" si="2"/>
        <v>5.8100888339120485E-4</v>
      </c>
      <c r="Q54" s="95">
        <f>O54/'סכום נכסי הקרן'!$C$42</f>
        <v>4.3515122186150953E-5</v>
      </c>
    </row>
    <row r="55" spans="2:17" s="132" customFormat="1">
      <c r="B55" s="154" t="s">
        <v>3140</v>
      </c>
      <c r="C55" s="97" t="s">
        <v>2731</v>
      </c>
      <c r="D55" s="84" t="s">
        <v>2756</v>
      </c>
      <c r="E55" s="84"/>
      <c r="F55" s="84" t="s">
        <v>489</v>
      </c>
      <c r="G55" s="107">
        <v>41330</v>
      </c>
      <c r="H55" s="84" t="s">
        <v>334</v>
      </c>
      <c r="I55" s="94">
        <v>5.87</v>
      </c>
      <c r="J55" s="97" t="s">
        <v>177</v>
      </c>
      <c r="K55" s="98">
        <v>5.2042999999999999E-2</v>
      </c>
      <c r="L55" s="98">
        <v>2.2299999999999997E-2</v>
      </c>
      <c r="M55" s="94">
        <v>2951887.2899999996</v>
      </c>
      <c r="N55" s="96">
        <v>124.41</v>
      </c>
      <c r="O55" s="94">
        <v>3672.4427299999993</v>
      </c>
      <c r="P55" s="95">
        <f t="shared" si="2"/>
        <v>9.0225830606188153E-4</v>
      </c>
      <c r="Q55" s="95">
        <f>O55/'סכום נכסי הקרן'!$C$42</f>
        <v>6.7575353069630352E-5</v>
      </c>
    </row>
    <row r="56" spans="2:17" s="132" customFormat="1">
      <c r="B56" s="154" t="s">
        <v>3140</v>
      </c>
      <c r="C56" s="97" t="s">
        <v>2731</v>
      </c>
      <c r="D56" s="84" t="s">
        <v>2757</v>
      </c>
      <c r="E56" s="84"/>
      <c r="F56" s="84" t="s">
        <v>489</v>
      </c>
      <c r="G56" s="107">
        <v>41389</v>
      </c>
      <c r="H56" s="84" t="s">
        <v>334</v>
      </c>
      <c r="I56" s="94">
        <v>5.9399999999999995</v>
      </c>
      <c r="J56" s="97" t="s">
        <v>177</v>
      </c>
      <c r="K56" s="98">
        <v>5.2042999999999999E-2</v>
      </c>
      <c r="L56" s="98">
        <v>1.67E-2</v>
      </c>
      <c r="M56" s="94">
        <v>1292085.3899999997</v>
      </c>
      <c r="N56" s="96">
        <v>128.32</v>
      </c>
      <c r="O56" s="94">
        <v>1658.0039599999998</v>
      </c>
      <c r="P56" s="95">
        <f t="shared" si="2"/>
        <v>4.0734409067108628E-4</v>
      </c>
      <c r="Q56" s="95">
        <f>O56/'סכום נכסי הקרן'!$C$42</f>
        <v>3.0508359483074984E-5</v>
      </c>
    </row>
    <row r="57" spans="2:17" s="132" customFormat="1">
      <c r="B57" s="154" t="s">
        <v>3140</v>
      </c>
      <c r="C57" s="97" t="s">
        <v>2731</v>
      </c>
      <c r="D57" s="84" t="s">
        <v>2758</v>
      </c>
      <c r="E57" s="84"/>
      <c r="F57" s="84" t="s">
        <v>489</v>
      </c>
      <c r="G57" s="107">
        <v>41422</v>
      </c>
      <c r="H57" s="84" t="s">
        <v>334</v>
      </c>
      <c r="I57" s="94">
        <v>5.9399999999999995</v>
      </c>
      <c r="J57" s="97" t="s">
        <v>177</v>
      </c>
      <c r="K57" s="98">
        <v>5.2042999999999999E-2</v>
      </c>
      <c r="L57" s="98">
        <v>1.6800000000000002E-2</v>
      </c>
      <c r="M57" s="94">
        <v>473232.2099999999</v>
      </c>
      <c r="N57" s="96">
        <v>127.7</v>
      </c>
      <c r="O57" s="94">
        <v>604.31749999999988</v>
      </c>
      <c r="P57" s="95">
        <f t="shared" si="2"/>
        <v>1.4847079286476743E-4</v>
      </c>
      <c r="Q57" s="95">
        <f>O57/'סכום נכסי הקרן'!$C$42</f>
        <v>1.1119838056305465E-5</v>
      </c>
    </row>
    <row r="58" spans="2:17" s="132" customFormat="1">
      <c r="B58" s="154" t="s">
        <v>3140</v>
      </c>
      <c r="C58" s="97" t="s">
        <v>2731</v>
      </c>
      <c r="D58" s="84" t="s">
        <v>2759</v>
      </c>
      <c r="E58" s="84"/>
      <c r="F58" s="84" t="s">
        <v>489</v>
      </c>
      <c r="G58" s="107">
        <v>41450</v>
      </c>
      <c r="H58" s="84" t="s">
        <v>334</v>
      </c>
      <c r="I58" s="94">
        <v>5.9400000000000013</v>
      </c>
      <c r="J58" s="97" t="s">
        <v>177</v>
      </c>
      <c r="K58" s="98">
        <v>5.2042999999999999E-2</v>
      </c>
      <c r="L58" s="98">
        <v>1.6799999999999999E-2</v>
      </c>
      <c r="M58" s="94">
        <v>779613.69999999984</v>
      </c>
      <c r="N58" s="96">
        <v>127.55</v>
      </c>
      <c r="O58" s="94">
        <v>994.39720999999986</v>
      </c>
      <c r="P58" s="95">
        <f t="shared" si="2"/>
        <v>2.4430691183229453E-4</v>
      </c>
      <c r="Q58" s="95">
        <f>O58/'סכום נכסי הקרן'!$C$42</f>
        <v>1.8297560369908168E-5</v>
      </c>
    </row>
    <row r="59" spans="2:17" s="132" customFormat="1">
      <c r="B59" s="154" t="s">
        <v>3140</v>
      </c>
      <c r="C59" s="97" t="s">
        <v>2731</v>
      </c>
      <c r="D59" s="84" t="s">
        <v>2760</v>
      </c>
      <c r="E59" s="84"/>
      <c r="F59" s="84" t="s">
        <v>489</v>
      </c>
      <c r="G59" s="107">
        <v>41480</v>
      </c>
      <c r="H59" s="84" t="s">
        <v>334</v>
      </c>
      <c r="I59" s="94">
        <v>5.9299999999999988</v>
      </c>
      <c r="J59" s="97" t="s">
        <v>177</v>
      </c>
      <c r="K59" s="98">
        <v>5.2042999999999999E-2</v>
      </c>
      <c r="L59" s="98">
        <v>1.7799999999999996E-2</v>
      </c>
      <c r="M59" s="94">
        <v>684654.36999999988</v>
      </c>
      <c r="N59" s="96">
        <v>125.87</v>
      </c>
      <c r="O59" s="94">
        <v>861.77443000000005</v>
      </c>
      <c r="P59" s="95">
        <f t="shared" si="2"/>
        <v>2.1172369307968585E-4</v>
      </c>
      <c r="Q59" s="95">
        <f>O59/'סכום נכסי הקרן'!$C$42</f>
        <v>1.5857214299875402E-5</v>
      </c>
    </row>
    <row r="60" spans="2:17" s="132" customFormat="1">
      <c r="B60" s="154" t="s">
        <v>3140</v>
      </c>
      <c r="C60" s="97" t="s">
        <v>2731</v>
      </c>
      <c r="D60" s="84" t="s">
        <v>2761</v>
      </c>
      <c r="E60" s="84"/>
      <c r="F60" s="84" t="s">
        <v>489</v>
      </c>
      <c r="G60" s="107">
        <v>41512</v>
      </c>
      <c r="H60" s="84" t="s">
        <v>334</v>
      </c>
      <c r="I60" s="94">
        <v>5.870000000000001</v>
      </c>
      <c r="J60" s="97" t="s">
        <v>177</v>
      </c>
      <c r="K60" s="98">
        <v>5.2042999999999999E-2</v>
      </c>
      <c r="L60" s="98">
        <v>2.2400000000000003E-2</v>
      </c>
      <c r="M60" s="94">
        <v>2134534.0299999993</v>
      </c>
      <c r="N60" s="96">
        <v>122.21</v>
      </c>
      <c r="O60" s="94">
        <v>2608.6140099999993</v>
      </c>
      <c r="P60" s="95">
        <f t="shared" si="2"/>
        <v>6.408932230869375E-4</v>
      </c>
      <c r="Q60" s="95">
        <f>O60/'סכום נכסי הקרן'!$C$42</f>
        <v>4.800020741184825E-5</v>
      </c>
    </row>
    <row r="61" spans="2:17" s="132" customFormat="1">
      <c r="B61" s="154" t="s">
        <v>3140</v>
      </c>
      <c r="C61" s="97" t="s">
        <v>2731</v>
      </c>
      <c r="D61" s="84" t="s">
        <v>2762</v>
      </c>
      <c r="E61" s="84"/>
      <c r="F61" s="84" t="s">
        <v>489</v>
      </c>
      <c r="G61" s="107">
        <v>41445</v>
      </c>
      <c r="H61" s="84" t="s">
        <v>334</v>
      </c>
      <c r="I61" s="94">
        <v>5.8599999999999994</v>
      </c>
      <c r="J61" s="97" t="s">
        <v>177</v>
      </c>
      <c r="K61" s="98">
        <v>5.2930999999999999E-2</v>
      </c>
      <c r="L61" s="98">
        <v>2.23E-2</v>
      </c>
      <c r="M61" s="94">
        <v>1074228.1599999997</v>
      </c>
      <c r="N61" s="96">
        <v>126.71</v>
      </c>
      <c r="O61" s="94">
        <v>1361.1544499999998</v>
      </c>
      <c r="P61" s="95">
        <f t="shared" si="2"/>
        <v>3.3441308650321473E-4</v>
      </c>
      <c r="Q61" s="95">
        <f>O61/'סכום נכסי הקרן'!$C$42</f>
        <v>2.504613395048056E-5</v>
      </c>
    </row>
    <row r="62" spans="2:17" s="132" customFormat="1">
      <c r="B62" s="154" t="s">
        <v>3140</v>
      </c>
      <c r="C62" s="97" t="s">
        <v>2731</v>
      </c>
      <c r="D62" s="84" t="s">
        <v>2763</v>
      </c>
      <c r="E62" s="84"/>
      <c r="F62" s="84" t="s">
        <v>489</v>
      </c>
      <c r="G62" s="107">
        <v>41547</v>
      </c>
      <c r="H62" s="84" t="s">
        <v>334</v>
      </c>
      <c r="I62" s="94">
        <v>5.8699999999999992</v>
      </c>
      <c r="J62" s="97" t="s">
        <v>177</v>
      </c>
      <c r="K62" s="98">
        <v>5.2042999999999999E-2</v>
      </c>
      <c r="L62" s="98">
        <v>2.23E-2</v>
      </c>
      <c r="M62" s="94">
        <v>1561857.3099999996</v>
      </c>
      <c r="N62" s="96">
        <v>121.99</v>
      </c>
      <c r="O62" s="94">
        <v>1905.3096799999996</v>
      </c>
      <c r="P62" s="95">
        <f t="shared" si="2"/>
        <v>4.6810300685073053E-4</v>
      </c>
      <c r="Q62" s="95">
        <f>O62/'סכום נכסי הקרן'!$C$42</f>
        <v>3.5058946809766699E-5</v>
      </c>
    </row>
    <row r="63" spans="2:17" s="132" customFormat="1">
      <c r="B63" s="154" t="s">
        <v>3140</v>
      </c>
      <c r="C63" s="97" t="s">
        <v>2731</v>
      </c>
      <c r="D63" s="84" t="s">
        <v>2764</v>
      </c>
      <c r="E63" s="84"/>
      <c r="F63" s="84" t="s">
        <v>489</v>
      </c>
      <c r="G63" s="107">
        <v>41571</v>
      </c>
      <c r="H63" s="84" t="s">
        <v>334</v>
      </c>
      <c r="I63" s="94">
        <v>5.91</v>
      </c>
      <c r="J63" s="97" t="s">
        <v>177</v>
      </c>
      <c r="K63" s="98">
        <v>5.2042999999999999E-2</v>
      </c>
      <c r="L63" s="98">
        <v>1.9000000000000006E-2</v>
      </c>
      <c r="M63" s="94">
        <v>761554.17</v>
      </c>
      <c r="N63" s="96">
        <v>124.38</v>
      </c>
      <c r="O63" s="94">
        <v>947.22104999999976</v>
      </c>
      <c r="P63" s="95">
        <f t="shared" si="2"/>
        <v>2.3271651129033581E-4</v>
      </c>
      <c r="Q63" s="95">
        <f>O63/'סכום נכסי הקרן'!$C$42</f>
        <v>1.7429488107697729E-5</v>
      </c>
    </row>
    <row r="64" spans="2:17" s="132" customFormat="1">
      <c r="B64" s="154" t="s">
        <v>3140</v>
      </c>
      <c r="C64" s="97" t="s">
        <v>2731</v>
      </c>
      <c r="D64" s="84" t="s">
        <v>2765</v>
      </c>
      <c r="E64" s="84"/>
      <c r="F64" s="84" t="s">
        <v>489</v>
      </c>
      <c r="G64" s="107">
        <v>41597</v>
      </c>
      <c r="H64" s="84" t="s">
        <v>334</v>
      </c>
      <c r="I64" s="94">
        <v>5.91</v>
      </c>
      <c r="J64" s="97" t="s">
        <v>177</v>
      </c>
      <c r="K64" s="98">
        <v>5.2042999999999999E-2</v>
      </c>
      <c r="L64" s="98">
        <v>1.9500000000000003E-2</v>
      </c>
      <c r="M64" s="94">
        <v>196678.60999999996</v>
      </c>
      <c r="N64" s="96">
        <v>124</v>
      </c>
      <c r="O64" s="94">
        <v>243.88145999999998</v>
      </c>
      <c r="P64" s="95">
        <f t="shared" si="2"/>
        <v>5.9917632256582127E-5</v>
      </c>
      <c r="Q64" s="95">
        <f>O64/'סכום נכסי הקרן'!$C$42</f>
        <v>4.4875786985075553E-6</v>
      </c>
    </row>
    <row r="65" spans="2:17" s="132" customFormat="1">
      <c r="B65" s="154" t="s">
        <v>3140</v>
      </c>
      <c r="C65" s="97" t="s">
        <v>2731</v>
      </c>
      <c r="D65" s="84" t="s">
        <v>2766</v>
      </c>
      <c r="E65" s="84"/>
      <c r="F65" s="84" t="s">
        <v>489</v>
      </c>
      <c r="G65" s="107">
        <v>41630</v>
      </c>
      <c r="H65" s="84" t="s">
        <v>334</v>
      </c>
      <c r="I65" s="94">
        <v>5.870000000000001</v>
      </c>
      <c r="J65" s="97" t="s">
        <v>177</v>
      </c>
      <c r="K65" s="98">
        <v>5.2042999999999999E-2</v>
      </c>
      <c r="L65" s="98">
        <v>2.2400000000000003E-2</v>
      </c>
      <c r="M65" s="94">
        <v>2237567.7000000002</v>
      </c>
      <c r="N65" s="96">
        <v>122.09</v>
      </c>
      <c r="O65" s="94">
        <v>2731.8463999999994</v>
      </c>
      <c r="P65" s="95">
        <f t="shared" si="2"/>
        <v>6.711693786672744E-4</v>
      </c>
      <c r="Q65" s="95">
        <f>O65/'סכום נכסי הקרן'!$C$42</f>
        <v>5.026776415162739E-5</v>
      </c>
    </row>
    <row r="66" spans="2:17" s="132" customFormat="1">
      <c r="B66" s="154" t="s">
        <v>3140</v>
      </c>
      <c r="C66" s="97" t="s">
        <v>2731</v>
      </c>
      <c r="D66" s="84" t="s">
        <v>2767</v>
      </c>
      <c r="E66" s="84"/>
      <c r="F66" s="84" t="s">
        <v>489</v>
      </c>
      <c r="G66" s="107">
        <v>41666</v>
      </c>
      <c r="H66" s="84" t="s">
        <v>334</v>
      </c>
      <c r="I66" s="94">
        <v>5.87</v>
      </c>
      <c r="J66" s="97" t="s">
        <v>177</v>
      </c>
      <c r="K66" s="98">
        <v>5.2042999999999999E-2</v>
      </c>
      <c r="L66" s="98">
        <v>2.2399999999999996E-2</v>
      </c>
      <c r="M66" s="94">
        <v>432789.86999999994</v>
      </c>
      <c r="N66" s="96">
        <v>121.97</v>
      </c>
      <c r="O66" s="94">
        <v>527.87378999999987</v>
      </c>
      <c r="P66" s="95">
        <f t="shared" si="2"/>
        <v>1.2968984041307713E-4</v>
      </c>
      <c r="Q66" s="95">
        <f>O66/'סכום נכסי הקרן'!$C$42</f>
        <v>9.7132236927909564E-6</v>
      </c>
    </row>
    <row r="67" spans="2:17" s="132" customFormat="1">
      <c r="B67" s="154" t="s">
        <v>3140</v>
      </c>
      <c r="C67" s="97" t="s">
        <v>2731</v>
      </c>
      <c r="D67" s="84" t="s">
        <v>2768</v>
      </c>
      <c r="E67" s="84"/>
      <c r="F67" s="84" t="s">
        <v>489</v>
      </c>
      <c r="G67" s="107">
        <v>41696</v>
      </c>
      <c r="H67" s="84" t="s">
        <v>334</v>
      </c>
      <c r="I67" s="94">
        <v>5.8699999999999992</v>
      </c>
      <c r="J67" s="97" t="s">
        <v>177</v>
      </c>
      <c r="K67" s="98">
        <v>5.2042999999999999E-2</v>
      </c>
      <c r="L67" s="98">
        <v>2.2399999999999996E-2</v>
      </c>
      <c r="M67" s="94">
        <v>416560.09</v>
      </c>
      <c r="N67" s="96">
        <v>122.69</v>
      </c>
      <c r="O67" s="94">
        <v>511.07756999999992</v>
      </c>
      <c r="P67" s="95">
        <f t="shared" si="2"/>
        <v>1.2556328756539183E-4</v>
      </c>
      <c r="Q67" s="95">
        <f>O67/'סכום נכסי הקרן'!$C$42</f>
        <v>9.4041622369203618E-6</v>
      </c>
    </row>
    <row r="68" spans="2:17" s="132" customFormat="1">
      <c r="B68" s="154" t="s">
        <v>3140</v>
      </c>
      <c r="C68" s="97" t="s">
        <v>2731</v>
      </c>
      <c r="D68" s="84" t="s">
        <v>2769</v>
      </c>
      <c r="E68" s="84"/>
      <c r="F68" s="84" t="s">
        <v>489</v>
      </c>
      <c r="G68" s="107">
        <v>41725</v>
      </c>
      <c r="H68" s="84" t="s">
        <v>334</v>
      </c>
      <c r="I68" s="94">
        <v>5.87</v>
      </c>
      <c r="J68" s="97" t="s">
        <v>177</v>
      </c>
      <c r="K68" s="98">
        <v>5.2042999999999999E-2</v>
      </c>
      <c r="L68" s="98">
        <v>2.2299999999999997E-2</v>
      </c>
      <c r="M68" s="94">
        <v>829592.1599999998</v>
      </c>
      <c r="N68" s="96">
        <v>122.94</v>
      </c>
      <c r="O68" s="94">
        <v>1019.9005799999999</v>
      </c>
      <c r="P68" s="95">
        <f t="shared" si="2"/>
        <v>2.5057266710931951E-4</v>
      </c>
      <c r="Q68" s="95">
        <f>O68/'סכום נכסי הקרן'!$C$42</f>
        <v>1.8766839092252033E-5</v>
      </c>
    </row>
    <row r="69" spans="2:17" s="132" customFormat="1">
      <c r="B69" s="154" t="s">
        <v>3140</v>
      </c>
      <c r="C69" s="97" t="s">
        <v>2731</v>
      </c>
      <c r="D69" s="84" t="s">
        <v>2770</v>
      </c>
      <c r="E69" s="84"/>
      <c r="F69" s="84" t="s">
        <v>489</v>
      </c>
      <c r="G69" s="107">
        <v>41787</v>
      </c>
      <c r="H69" s="84" t="s">
        <v>334</v>
      </c>
      <c r="I69" s="94">
        <v>5.8699999999999983</v>
      </c>
      <c r="J69" s="97" t="s">
        <v>177</v>
      </c>
      <c r="K69" s="98">
        <v>5.2042999999999999E-2</v>
      </c>
      <c r="L69" s="98">
        <v>2.23E-2</v>
      </c>
      <c r="M69" s="94">
        <v>522283.84999999992</v>
      </c>
      <c r="N69" s="96">
        <v>122.46</v>
      </c>
      <c r="O69" s="94">
        <v>639.58881000000008</v>
      </c>
      <c r="P69" s="95">
        <f t="shared" si="2"/>
        <v>1.5713636909097143E-4</v>
      </c>
      <c r="Q69" s="95">
        <f>O69/'סכום נכסי הקרן'!$C$42</f>
        <v>1.1768853276340877E-5</v>
      </c>
    </row>
    <row r="70" spans="2:17" s="132" customFormat="1">
      <c r="B70" s="154" t="s">
        <v>3140</v>
      </c>
      <c r="C70" s="97" t="s">
        <v>2731</v>
      </c>
      <c r="D70" s="84" t="s">
        <v>2771</v>
      </c>
      <c r="E70" s="84"/>
      <c r="F70" s="84" t="s">
        <v>489</v>
      </c>
      <c r="G70" s="107">
        <v>41815</v>
      </c>
      <c r="H70" s="84" t="s">
        <v>334</v>
      </c>
      <c r="I70" s="94">
        <v>5.870000000000001</v>
      </c>
      <c r="J70" s="97" t="s">
        <v>177</v>
      </c>
      <c r="K70" s="98">
        <v>5.2042999999999999E-2</v>
      </c>
      <c r="L70" s="98">
        <v>2.2399999999999996E-2</v>
      </c>
      <c r="M70" s="94">
        <v>293656.11999999994</v>
      </c>
      <c r="N70" s="96">
        <v>122.33</v>
      </c>
      <c r="O70" s="94">
        <v>359.22950999999995</v>
      </c>
      <c r="P70" s="95">
        <f t="shared" si="2"/>
        <v>8.8256736186064289E-5</v>
      </c>
      <c r="Q70" s="95">
        <f>O70/'סכום נכסי הקרן'!$C$42</f>
        <v>6.6100584150648709E-6</v>
      </c>
    </row>
    <row r="71" spans="2:17" s="132" customFormat="1">
      <c r="B71" s="154" t="s">
        <v>3140</v>
      </c>
      <c r="C71" s="97" t="s">
        <v>2731</v>
      </c>
      <c r="D71" s="84" t="s">
        <v>2772</v>
      </c>
      <c r="E71" s="84"/>
      <c r="F71" s="84" t="s">
        <v>489</v>
      </c>
      <c r="G71" s="107">
        <v>41836</v>
      </c>
      <c r="H71" s="84" t="s">
        <v>334</v>
      </c>
      <c r="I71" s="94">
        <v>5.8700000000000019</v>
      </c>
      <c r="J71" s="97" t="s">
        <v>177</v>
      </c>
      <c r="K71" s="98">
        <v>5.2042999999999999E-2</v>
      </c>
      <c r="L71" s="98">
        <v>2.2499999999999999E-2</v>
      </c>
      <c r="M71" s="94">
        <v>873005.20999999985</v>
      </c>
      <c r="N71" s="96">
        <v>121.88</v>
      </c>
      <c r="O71" s="94">
        <v>1064.0187199999998</v>
      </c>
      <c r="P71" s="95">
        <f t="shared" si="2"/>
        <v>2.6141176282559248E-4</v>
      </c>
      <c r="Q71" s="95">
        <f>O71/'סכום נכסי הקרן'!$C$42</f>
        <v>1.9578641782303887E-5</v>
      </c>
    </row>
    <row r="72" spans="2:17" s="132" customFormat="1">
      <c r="B72" s="154" t="s">
        <v>3140</v>
      </c>
      <c r="C72" s="97" t="s">
        <v>2731</v>
      </c>
      <c r="D72" s="84" t="s">
        <v>2773</v>
      </c>
      <c r="E72" s="84"/>
      <c r="F72" s="84" t="s">
        <v>489</v>
      </c>
      <c r="G72" s="107">
        <v>40903</v>
      </c>
      <c r="H72" s="84" t="s">
        <v>334</v>
      </c>
      <c r="I72" s="94">
        <v>5.9299999999999979</v>
      </c>
      <c r="J72" s="97" t="s">
        <v>177</v>
      </c>
      <c r="K72" s="98">
        <v>5.3662999999999995E-2</v>
      </c>
      <c r="L72" s="98">
        <v>1.6499999999999997E-2</v>
      </c>
      <c r="M72" s="94">
        <v>1102173.3999999997</v>
      </c>
      <c r="N72" s="96">
        <v>131.69999999999999</v>
      </c>
      <c r="O72" s="94">
        <v>1451.5623700000001</v>
      </c>
      <c r="P72" s="95">
        <f t="shared" si="2"/>
        <v>3.566248138876683E-4</v>
      </c>
      <c r="Q72" s="95">
        <f>O72/'סכום נכסי הקרן'!$C$42</f>
        <v>2.6709698929829036E-5</v>
      </c>
    </row>
    <row r="73" spans="2:17" s="132" customFormat="1">
      <c r="B73" s="154" t="s">
        <v>3140</v>
      </c>
      <c r="C73" s="97" t="s">
        <v>2731</v>
      </c>
      <c r="D73" s="84" t="s">
        <v>2774</v>
      </c>
      <c r="E73" s="84"/>
      <c r="F73" s="84" t="s">
        <v>489</v>
      </c>
      <c r="G73" s="107">
        <v>41911</v>
      </c>
      <c r="H73" s="84" t="s">
        <v>334</v>
      </c>
      <c r="I73" s="94">
        <v>5.8699999999999983</v>
      </c>
      <c r="J73" s="97" t="s">
        <v>177</v>
      </c>
      <c r="K73" s="98">
        <v>5.2042999999999999E-2</v>
      </c>
      <c r="L73" s="98">
        <v>2.2399999999999996E-2</v>
      </c>
      <c r="M73" s="94">
        <v>342653.34</v>
      </c>
      <c r="N73" s="96">
        <v>121.98</v>
      </c>
      <c r="O73" s="94">
        <v>417.96853000000004</v>
      </c>
      <c r="P73" s="95">
        <f t="shared" si="2"/>
        <v>1.0268793976944462E-4</v>
      </c>
      <c r="Q73" s="95">
        <f>O73/'סכום נכסי הקרן'!$C$42</f>
        <v>7.6908948793176671E-6</v>
      </c>
    </row>
    <row r="74" spans="2:17" s="132" customFormat="1">
      <c r="B74" s="154" t="s">
        <v>3140</v>
      </c>
      <c r="C74" s="97" t="s">
        <v>2731</v>
      </c>
      <c r="D74" s="84" t="s">
        <v>2775</v>
      </c>
      <c r="E74" s="84"/>
      <c r="F74" s="84" t="s">
        <v>489</v>
      </c>
      <c r="G74" s="107">
        <v>40933</v>
      </c>
      <c r="H74" s="84" t="s">
        <v>334</v>
      </c>
      <c r="I74" s="94">
        <v>5.86</v>
      </c>
      <c r="J74" s="97" t="s">
        <v>177</v>
      </c>
      <c r="K74" s="98">
        <v>5.2352999999999997E-2</v>
      </c>
      <c r="L74" s="98">
        <v>2.2400000000000007E-2</v>
      </c>
      <c r="M74" s="94">
        <v>4064324.6399999992</v>
      </c>
      <c r="N74" s="96">
        <v>126.43</v>
      </c>
      <c r="O74" s="94">
        <v>5138.5254599999989</v>
      </c>
      <c r="P74" s="95">
        <f t="shared" si="2"/>
        <v>1.2624505317188296E-3</v>
      </c>
      <c r="Q74" s="95">
        <f>O74/'סכום נכסי הקרן'!$C$42</f>
        <v>9.4552236139781732E-5</v>
      </c>
    </row>
    <row r="75" spans="2:17" s="132" customFormat="1">
      <c r="B75" s="154" t="s">
        <v>3140</v>
      </c>
      <c r="C75" s="97" t="s">
        <v>2731</v>
      </c>
      <c r="D75" s="84" t="s">
        <v>2776</v>
      </c>
      <c r="E75" s="84"/>
      <c r="F75" s="84" t="s">
        <v>489</v>
      </c>
      <c r="G75" s="107">
        <v>40993</v>
      </c>
      <c r="H75" s="84" t="s">
        <v>334</v>
      </c>
      <c r="I75" s="94">
        <v>5.8600000000000012</v>
      </c>
      <c r="J75" s="97" t="s">
        <v>177</v>
      </c>
      <c r="K75" s="98">
        <v>5.2495E-2</v>
      </c>
      <c r="L75" s="98">
        <v>2.23E-2</v>
      </c>
      <c r="M75" s="94">
        <v>2365331.3199999994</v>
      </c>
      <c r="N75" s="96">
        <v>126.53</v>
      </c>
      <c r="O75" s="94">
        <v>2992.8536699999995</v>
      </c>
      <c r="P75" s="95">
        <f t="shared" si="2"/>
        <v>7.3529453857141169E-4</v>
      </c>
      <c r="Q75" s="95">
        <f>O75/'סכום נכסי הקרן'!$C$42</f>
        <v>5.5070468978011529E-5</v>
      </c>
    </row>
    <row r="76" spans="2:17" s="132" customFormat="1">
      <c r="B76" s="154" t="s">
        <v>3140</v>
      </c>
      <c r="C76" s="97" t="s">
        <v>2731</v>
      </c>
      <c r="D76" s="84" t="s">
        <v>2777</v>
      </c>
      <c r="E76" s="84"/>
      <c r="F76" s="84" t="s">
        <v>489</v>
      </c>
      <c r="G76" s="107">
        <v>41053</v>
      </c>
      <c r="H76" s="84" t="s">
        <v>334</v>
      </c>
      <c r="I76" s="94">
        <v>5.8699999999999992</v>
      </c>
      <c r="J76" s="97" t="s">
        <v>177</v>
      </c>
      <c r="K76" s="98">
        <v>5.2042999999999999E-2</v>
      </c>
      <c r="L76" s="98">
        <v>2.2400000000000003E-2</v>
      </c>
      <c r="M76" s="94">
        <v>1666083.8099999996</v>
      </c>
      <c r="N76" s="96">
        <v>124.66</v>
      </c>
      <c r="O76" s="94">
        <v>2076.9399599999997</v>
      </c>
      <c r="P76" s="95">
        <f t="shared" si="2"/>
        <v>5.1026972178319901E-4</v>
      </c>
      <c r="Q76" s="95">
        <f>O76/'סכום נכסי הקרן'!$C$42</f>
        <v>3.8217056444451059E-5</v>
      </c>
    </row>
    <row r="77" spans="2:17" s="132" customFormat="1">
      <c r="B77" s="154" t="s">
        <v>3140</v>
      </c>
      <c r="C77" s="97" t="s">
        <v>2731</v>
      </c>
      <c r="D77" s="84" t="s">
        <v>2778</v>
      </c>
      <c r="E77" s="84"/>
      <c r="F77" s="84" t="s">
        <v>489</v>
      </c>
      <c r="G77" s="107">
        <v>41085</v>
      </c>
      <c r="H77" s="84" t="s">
        <v>334</v>
      </c>
      <c r="I77" s="94">
        <v>5.87</v>
      </c>
      <c r="J77" s="97" t="s">
        <v>177</v>
      </c>
      <c r="K77" s="98">
        <v>5.2042999999999999E-2</v>
      </c>
      <c r="L77" s="98">
        <v>2.2399999999999996E-2</v>
      </c>
      <c r="M77" s="94">
        <v>3065709.5499999993</v>
      </c>
      <c r="N77" s="96">
        <v>124.66</v>
      </c>
      <c r="O77" s="94">
        <v>3821.7133099999996</v>
      </c>
      <c r="P77" s="95">
        <f t="shared" si="2"/>
        <v>9.3893161332831636E-4</v>
      </c>
      <c r="Q77" s="95">
        <f>O77/'סכום נכסי הקרן'!$C$42</f>
        <v>7.0322029570262534E-5</v>
      </c>
    </row>
    <row r="78" spans="2:17" s="132" customFormat="1">
      <c r="B78" s="154" t="s">
        <v>3140</v>
      </c>
      <c r="C78" s="97" t="s">
        <v>2731</v>
      </c>
      <c r="D78" s="84" t="s">
        <v>2779</v>
      </c>
      <c r="E78" s="84"/>
      <c r="F78" s="84" t="s">
        <v>489</v>
      </c>
      <c r="G78" s="107">
        <v>41115</v>
      </c>
      <c r="H78" s="84" t="s">
        <v>334</v>
      </c>
      <c r="I78" s="94">
        <v>5.87</v>
      </c>
      <c r="J78" s="97" t="s">
        <v>177</v>
      </c>
      <c r="K78" s="98">
        <v>5.2042999999999999E-2</v>
      </c>
      <c r="L78" s="98">
        <v>2.23E-2</v>
      </c>
      <c r="M78" s="94">
        <v>1359489.9099999997</v>
      </c>
      <c r="N78" s="96">
        <v>125.02</v>
      </c>
      <c r="O78" s="94">
        <v>1699.6341899999998</v>
      </c>
      <c r="P78" s="95">
        <f t="shared" si="2"/>
        <v>4.1757194813879593E-4</v>
      </c>
      <c r="Q78" s="95">
        <f>O78/'סכום נכסי הקרן'!$C$42</f>
        <v>3.1274382998605723E-5</v>
      </c>
    </row>
    <row r="79" spans="2:17" s="132" customFormat="1">
      <c r="B79" s="154" t="s">
        <v>3140</v>
      </c>
      <c r="C79" s="97" t="s">
        <v>2731</v>
      </c>
      <c r="D79" s="84" t="s">
        <v>2780</v>
      </c>
      <c r="E79" s="84"/>
      <c r="F79" s="84" t="s">
        <v>489</v>
      </c>
      <c r="G79" s="107">
        <v>41179</v>
      </c>
      <c r="H79" s="84" t="s">
        <v>334</v>
      </c>
      <c r="I79" s="94">
        <v>5.87</v>
      </c>
      <c r="J79" s="97" t="s">
        <v>177</v>
      </c>
      <c r="K79" s="98">
        <v>5.2042999999999999E-2</v>
      </c>
      <c r="L79" s="98">
        <v>2.2300000000000004E-2</v>
      </c>
      <c r="M79" s="94">
        <v>1714316.8999999997</v>
      </c>
      <c r="N79" s="96">
        <v>123.61</v>
      </c>
      <c r="O79" s="94">
        <v>2119.0670699999991</v>
      </c>
      <c r="P79" s="95">
        <f t="shared" si="2"/>
        <v>5.2061965443085721E-4</v>
      </c>
      <c r="Q79" s="95">
        <f>O79/'סכום נכסי הקרן'!$C$42</f>
        <v>3.8992222877625937E-5</v>
      </c>
    </row>
    <row r="80" spans="2:17" s="132" customFormat="1">
      <c r="B80" s="87" t="s">
        <v>3141</v>
      </c>
      <c r="C80" s="97" t="s">
        <v>2731</v>
      </c>
      <c r="D80" s="84" t="s">
        <v>2781</v>
      </c>
      <c r="E80" s="84"/>
      <c r="F80" s="84" t="s">
        <v>489</v>
      </c>
      <c r="G80" s="107">
        <v>42122</v>
      </c>
      <c r="H80" s="84" t="s">
        <v>175</v>
      </c>
      <c r="I80" s="94">
        <v>6.18</v>
      </c>
      <c r="J80" s="97" t="s">
        <v>177</v>
      </c>
      <c r="K80" s="98">
        <v>2.4799999999999999E-2</v>
      </c>
      <c r="L80" s="98">
        <v>1.89E-2</v>
      </c>
      <c r="M80" s="94">
        <v>110132966.00999998</v>
      </c>
      <c r="N80" s="96">
        <v>105.33</v>
      </c>
      <c r="O80" s="94">
        <v>116003.05273999998</v>
      </c>
      <c r="P80" s="95">
        <f t="shared" si="2"/>
        <v>2.8500027245680019E-2</v>
      </c>
      <c r="Q80" s="95">
        <f>O80/'סכום נכסי הקרן'!$C$42</f>
        <v>2.1345321962476052E-3</v>
      </c>
    </row>
    <row r="81" spans="2:17" s="132" customFormat="1">
      <c r="B81" s="154" t="s">
        <v>3135</v>
      </c>
      <c r="C81" s="97" t="s">
        <v>2731</v>
      </c>
      <c r="D81" s="84" t="s">
        <v>2782</v>
      </c>
      <c r="E81" s="84"/>
      <c r="F81" s="84" t="s">
        <v>489</v>
      </c>
      <c r="G81" s="107">
        <v>41455</v>
      </c>
      <c r="H81" s="84" t="s">
        <v>175</v>
      </c>
      <c r="I81" s="94">
        <v>4.5299999999999994</v>
      </c>
      <c r="J81" s="97" t="s">
        <v>177</v>
      </c>
      <c r="K81" s="98">
        <v>4.7039999999999998E-2</v>
      </c>
      <c r="L81" s="98">
        <v>6.7000000000000002E-3</v>
      </c>
      <c r="M81" s="94">
        <v>20731037.679999996</v>
      </c>
      <c r="N81" s="96">
        <v>145.56</v>
      </c>
      <c r="O81" s="94">
        <v>30176.098649999996</v>
      </c>
      <c r="P81" s="95">
        <f t="shared" si="2"/>
        <v>7.4137672533576117E-3</v>
      </c>
      <c r="Q81" s="95">
        <f>O81/'סכום נכסי הקרן'!$C$42</f>
        <v>5.5525999190673449E-4</v>
      </c>
    </row>
    <row r="82" spans="2:17" s="132" customFormat="1">
      <c r="B82" s="154" t="s">
        <v>3143</v>
      </c>
      <c r="C82" s="97" t="s">
        <v>2731</v>
      </c>
      <c r="D82" s="84" t="s">
        <v>2783</v>
      </c>
      <c r="E82" s="84"/>
      <c r="F82" s="84" t="s">
        <v>1736</v>
      </c>
      <c r="G82" s="107">
        <v>42242</v>
      </c>
      <c r="H82" s="84" t="s">
        <v>2724</v>
      </c>
      <c r="I82" s="94">
        <v>5.3800000000000008</v>
      </c>
      <c r="J82" s="97" t="s">
        <v>177</v>
      </c>
      <c r="K82" s="98">
        <v>2.3599999999999999E-2</v>
      </c>
      <c r="L82" s="98">
        <v>1.1600000000000001E-2</v>
      </c>
      <c r="M82" s="94">
        <v>39524561.639999993</v>
      </c>
      <c r="N82" s="96">
        <v>107.41</v>
      </c>
      <c r="O82" s="94">
        <v>42453.33436999999</v>
      </c>
      <c r="P82" s="95">
        <f t="shared" si="2"/>
        <v>1.043008056802423E-2</v>
      </c>
      <c r="Q82" s="95">
        <f>O82/'סכום נכסי הקרן'!$C$42</f>
        <v>7.8116917538311695E-4</v>
      </c>
    </row>
    <row r="83" spans="2:17" s="132" customFormat="1">
      <c r="B83" s="154" t="s">
        <v>3144</v>
      </c>
      <c r="C83" s="97" t="s">
        <v>2731</v>
      </c>
      <c r="D83" s="84" t="s">
        <v>2784</v>
      </c>
      <c r="E83" s="84"/>
      <c r="F83" s="84" t="s">
        <v>489</v>
      </c>
      <c r="G83" s="107">
        <v>42516</v>
      </c>
      <c r="H83" s="84" t="s">
        <v>334</v>
      </c>
      <c r="I83" s="94">
        <v>5.71</v>
      </c>
      <c r="J83" s="97" t="s">
        <v>177</v>
      </c>
      <c r="K83" s="98">
        <v>2.3269999999999999E-2</v>
      </c>
      <c r="L83" s="98">
        <v>1.4800000000000001E-2</v>
      </c>
      <c r="M83" s="94">
        <v>35932481.200000003</v>
      </c>
      <c r="N83" s="96">
        <v>106.91</v>
      </c>
      <c r="O83" s="94">
        <v>38415.415389999995</v>
      </c>
      <c r="P83" s="95">
        <f t="shared" si="2"/>
        <v>9.4380308053013361E-3</v>
      </c>
      <c r="Q83" s="95">
        <f>O83/'סכום נכסי הקרן'!$C$42</f>
        <v>7.068688197884468E-4</v>
      </c>
    </row>
    <row r="84" spans="2:17" s="132" customFormat="1">
      <c r="B84" s="154" t="s">
        <v>3145</v>
      </c>
      <c r="C84" s="97" t="s">
        <v>2731</v>
      </c>
      <c r="D84" s="84" t="s">
        <v>2785</v>
      </c>
      <c r="E84" s="84"/>
      <c r="F84" s="84" t="s">
        <v>489</v>
      </c>
      <c r="G84" s="107">
        <v>41767</v>
      </c>
      <c r="H84" s="84" t="s">
        <v>175</v>
      </c>
      <c r="I84" s="94">
        <v>6.78</v>
      </c>
      <c r="J84" s="97" t="s">
        <v>177</v>
      </c>
      <c r="K84" s="98">
        <v>5.3499999999999999E-2</v>
      </c>
      <c r="L84" s="98">
        <v>1.9200000000000002E-2</v>
      </c>
      <c r="M84" s="94">
        <v>667261.28999999992</v>
      </c>
      <c r="N84" s="96">
        <v>125.31</v>
      </c>
      <c r="O84" s="94">
        <v>836.14507999999989</v>
      </c>
      <c r="P84" s="95">
        <f t="shared" si="2"/>
        <v>2.0542698660484663E-4</v>
      </c>
      <c r="Q84" s="95">
        <f>O84/'סכום נכסי הקרן'!$C$42</f>
        <v>1.538561746296703E-5</v>
      </c>
    </row>
    <row r="85" spans="2:17" s="132" customFormat="1">
      <c r="B85" s="154" t="s">
        <v>3145</v>
      </c>
      <c r="C85" s="97" t="s">
        <v>2731</v>
      </c>
      <c r="D85" s="84" t="s">
        <v>2786</v>
      </c>
      <c r="E85" s="84"/>
      <c r="F85" s="84" t="s">
        <v>489</v>
      </c>
      <c r="G85" s="107">
        <v>41269</v>
      </c>
      <c r="H85" s="84" t="s">
        <v>175</v>
      </c>
      <c r="I85" s="94">
        <v>6.89</v>
      </c>
      <c r="J85" s="97" t="s">
        <v>177</v>
      </c>
      <c r="K85" s="98">
        <v>5.3499999999999999E-2</v>
      </c>
      <c r="L85" s="98">
        <v>1.1999999999999997E-2</v>
      </c>
      <c r="M85" s="94">
        <v>3313992.2999999993</v>
      </c>
      <c r="N85" s="96">
        <v>133.44999999999999</v>
      </c>
      <c r="O85" s="94">
        <v>4422.5225899999996</v>
      </c>
      <c r="P85" s="95">
        <f t="shared" si="2"/>
        <v>1.0865404946897035E-3</v>
      </c>
      <c r="Q85" s="95">
        <f>O85/'סכום נכסי הקרן'!$C$42</f>
        <v>8.1377314079358309E-5</v>
      </c>
    </row>
    <row r="86" spans="2:17" s="132" customFormat="1">
      <c r="B86" s="154" t="s">
        <v>3145</v>
      </c>
      <c r="C86" s="97" t="s">
        <v>2731</v>
      </c>
      <c r="D86" s="84" t="s">
        <v>2787</v>
      </c>
      <c r="E86" s="84"/>
      <c r="F86" s="84" t="s">
        <v>489</v>
      </c>
      <c r="G86" s="107">
        <v>41767</v>
      </c>
      <c r="H86" s="84" t="s">
        <v>175</v>
      </c>
      <c r="I86" s="94">
        <v>7.2199999999999989</v>
      </c>
      <c r="J86" s="97" t="s">
        <v>177</v>
      </c>
      <c r="K86" s="98">
        <v>5.3499999999999999E-2</v>
      </c>
      <c r="L86" s="98">
        <v>2.1299999999999999E-2</v>
      </c>
      <c r="M86" s="94">
        <v>522204.54999999993</v>
      </c>
      <c r="N86" s="96">
        <v>125.31</v>
      </c>
      <c r="O86" s="94">
        <v>654.37447999999995</v>
      </c>
      <c r="P86" s="95">
        <f t="shared" si="2"/>
        <v>1.6076896312959647E-4</v>
      </c>
      <c r="Q86" s="95">
        <f>O86/'סכום נכסי הקרן'!$C$42</f>
        <v>1.2040919294541529E-5</v>
      </c>
    </row>
    <row r="87" spans="2:17" s="132" customFormat="1">
      <c r="B87" s="154" t="s">
        <v>3145</v>
      </c>
      <c r="C87" s="97" t="s">
        <v>2731</v>
      </c>
      <c r="D87" s="84" t="s">
        <v>2788</v>
      </c>
      <c r="E87" s="84"/>
      <c r="F87" s="84" t="s">
        <v>489</v>
      </c>
      <c r="G87" s="107">
        <v>41767</v>
      </c>
      <c r="H87" s="84" t="s">
        <v>175</v>
      </c>
      <c r="I87" s="94">
        <v>6.7800000000000011</v>
      </c>
      <c r="J87" s="97" t="s">
        <v>177</v>
      </c>
      <c r="K87" s="98">
        <v>5.3499999999999999E-2</v>
      </c>
      <c r="L87" s="98">
        <v>1.9199999999999998E-2</v>
      </c>
      <c r="M87" s="94">
        <v>667261.22999999986</v>
      </c>
      <c r="N87" s="96">
        <v>125.31</v>
      </c>
      <c r="O87" s="94">
        <v>836.14500999999984</v>
      </c>
      <c r="P87" s="95">
        <f t="shared" si="2"/>
        <v>2.0542696940700691E-4</v>
      </c>
      <c r="Q87" s="95">
        <f>O87/'סכום נכסי הקרן'!$C$42</f>
        <v>1.5385616174921154E-5</v>
      </c>
    </row>
    <row r="88" spans="2:17" s="132" customFormat="1">
      <c r="B88" s="154" t="s">
        <v>3145</v>
      </c>
      <c r="C88" s="97" t="s">
        <v>2731</v>
      </c>
      <c r="D88" s="84" t="s">
        <v>2789</v>
      </c>
      <c r="E88" s="84"/>
      <c r="F88" s="84" t="s">
        <v>489</v>
      </c>
      <c r="G88" s="107">
        <v>41269</v>
      </c>
      <c r="H88" s="84" t="s">
        <v>175</v>
      </c>
      <c r="I88" s="94">
        <v>6.89</v>
      </c>
      <c r="J88" s="97" t="s">
        <v>177</v>
      </c>
      <c r="K88" s="98">
        <v>5.3499999999999999E-2</v>
      </c>
      <c r="L88" s="98">
        <v>1.1999999999999997E-2</v>
      </c>
      <c r="M88" s="94">
        <v>3521116.4799999995</v>
      </c>
      <c r="N88" s="96">
        <v>133.44999999999999</v>
      </c>
      <c r="O88" s="94">
        <v>4698.9297999999999</v>
      </c>
      <c r="P88" s="95">
        <f t="shared" si="2"/>
        <v>1.1544491645896127E-3</v>
      </c>
      <c r="Q88" s="95">
        <f>O88/'סכום נכסי הקרן'!$C$42</f>
        <v>8.6463387894522074E-5</v>
      </c>
    </row>
    <row r="89" spans="2:17" s="132" customFormat="1">
      <c r="B89" s="154" t="s">
        <v>3145</v>
      </c>
      <c r="C89" s="97" t="s">
        <v>2731</v>
      </c>
      <c r="D89" s="84" t="s">
        <v>2790</v>
      </c>
      <c r="E89" s="84"/>
      <c r="F89" s="84" t="s">
        <v>489</v>
      </c>
      <c r="G89" s="107">
        <v>41281</v>
      </c>
      <c r="H89" s="84" t="s">
        <v>175</v>
      </c>
      <c r="I89" s="94">
        <v>6.8900000000000006</v>
      </c>
      <c r="J89" s="97" t="s">
        <v>177</v>
      </c>
      <c r="K89" s="98">
        <v>5.3499999999999999E-2</v>
      </c>
      <c r="L89" s="98">
        <v>1.2200000000000003E-2</v>
      </c>
      <c r="M89" s="94">
        <v>4436099.2499999991</v>
      </c>
      <c r="N89" s="96">
        <v>133.33000000000001</v>
      </c>
      <c r="O89" s="94">
        <v>5914.6509299999989</v>
      </c>
      <c r="P89" s="95">
        <f t="shared" si="2"/>
        <v>1.4531316950037591E-3</v>
      </c>
      <c r="Q89" s="95">
        <f>O89/'סכום נכסי הקרן'!$C$42</f>
        <v>1.0883345344322564E-4</v>
      </c>
    </row>
    <row r="90" spans="2:17" s="132" customFormat="1">
      <c r="B90" s="154" t="s">
        <v>3145</v>
      </c>
      <c r="C90" s="97" t="s">
        <v>2731</v>
      </c>
      <c r="D90" s="84" t="s">
        <v>2791</v>
      </c>
      <c r="E90" s="84"/>
      <c r="F90" s="84" t="s">
        <v>489</v>
      </c>
      <c r="G90" s="107">
        <v>41767</v>
      </c>
      <c r="H90" s="84" t="s">
        <v>175</v>
      </c>
      <c r="I90" s="94">
        <v>6.78</v>
      </c>
      <c r="J90" s="97" t="s">
        <v>177</v>
      </c>
      <c r="K90" s="98">
        <v>5.3499999999999999E-2</v>
      </c>
      <c r="L90" s="98">
        <v>1.9200000000000002E-2</v>
      </c>
      <c r="M90" s="94">
        <v>783306.71999999986</v>
      </c>
      <c r="N90" s="96">
        <v>125.31</v>
      </c>
      <c r="O90" s="94">
        <v>981.56160999999986</v>
      </c>
      <c r="P90" s="95">
        <f t="shared" si="2"/>
        <v>2.41153417669218E-4</v>
      </c>
      <c r="Q90" s="95">
        <f>O90/'סכום נכסי הקרן'!$C$42</f>
        <v>1.8061376917740202E-5</v>
      </c>
    </row>
    <row r="91" spans="2:17" s="132" customFormat="1">
      <c r="B91" s="154" t="s">
        <v>3145</v>
      </c>
      <c r="C91" s="97" t="s">
        <v>2731</v>
      </c>
      <c r="D91" s="84" t="s">
        <v>2792</v>
      </c>
      <c r="E91" s="84"/>
      <c r="F91" s="84" t="s">
        <v>489</v>
      </c>
      <c r="G91" s="107">
        <v>41281</v>
      </c>
      <c r="H91" s="84" t="s">
        <v>175</v>
      </c>
      <c r="I91" s="94">
        <v>6.8900000000000006</v>
      </c>
      <c r="J91" s="97" t="s">
        <v>177</v>
      </c>
      <c r="K91" s="98">
        <v>5.3499999999999999E-2</v>
      </c>
      <c r="L91" s="98">
        <v>1.2200000000000003E-2</v>
      </c>
      <c r="M91" s="94">
        <v>3195495.22</v>
      </c>
      <c r="N91" s="96">
        <v>133.33000000000001</v>
      </c>
      <c r="O91" s="94">
        <v>4260.5536399999992</v>
      </c>
      <c r="P91" s="95">
        <f t="shared" si="2"/>
        <v>1.0467474083965314E-3</v>
      </c>
      <c r="Q91" s="95">
        <f>O91/'סכום נכסי הקרן'!$C$42</f>
        <v>7.8396979248495659E-5</v>
      </c>
    </row>
    <row r="92" spans="2:17" s="132" customFormat="1">
      <c r="B92" s="154" t="s">
        <v>3145</v>
      </c>
      <c r="C92" s="97" t="s">
        <v>2731</v>
      </c>
      <c r="D92" s="84" t="s">
        <v>2793</v>
      </c>
      <c r="E92" s="84"/>
      <c r="F92" s="84" t="s">
        <v>489</v>
      </c>
      <c r="G92" s="107">
        <v>41767</v>
      </c>
      <c r="H92" s="84" t="s">
        <v>175</v>
      </c>
      <c r="I92" s="94">
        <v>6.7799999999999994</v>
      </c>
      <c r="J92" s="97" t="s">
        <v>177</v>
      </c>
      <c r="K92" s="98">
        <v>5.3499999999999999E-2</v>
      </c>
      <c r="L92" s="98">
        <v>1.9200000000000002E-2</v>
      </c>
      <c r="M92" s="94">
        <v>638249.98</v>
      </c>
      <c r="N92" s="96">
        <v>125.31</v>
      </c>
      <c r="O92" s="94">
        <v>799.79100999999991</v>
      </c>
      <c r="P92" s="95">
        <f t="shared" si="2"/>
        <v>1.9649539419396784E-4</v>
      </c>
      <c r="Q92" s="95">
        <f>O92/'סכום נכסי הקרן'!$C$42</f>
        <v>1.4716678749314699E-5</v>
      </c>
    </row>
    <row r="93" spans="2:17" s="132" customFormat="1">
      <c r="B93" s="154" t="s">
        <v>3145</v>
      </c>
      <c r="C93" s="97" t="s">
        <v>2731</v>
      </c>
      <c r="D93" s="84" t="s">
        <v>2794</v>
      </c>
      <c r="E93" s="84"/>
      <c r="F93" s="84" t="s">
        <v>489</v>
      </c>
      <c r="G93" s="107">
        <v>41281</v>
      </c>
      <c r="H93" s="84" t="s">
        <v>175</v>
      </c>
      <c r="I93" s="94">
        <v>6.89</v>
      </c>
      <c r="J93" s="97" t="s">
        <v>177</v>
      </c>
      <c r="K93" s="98">
        <v>5.3499999999999999E-2</v>
      </c>
      <c r="L93" s="98">
        <v>1.2199999999999999E-2</v>
      </c>
      <c r="M93" s="94">
        <v>3837727.2399999993</v>
      </c>
      <c r="N93" s="96">
        <v>133.33000000000001</v>
      </c>
      <c r="O93" s="94">
        <v>5116.8415699999996</v>
      </c>
      <c r="P93" s="95">
        <f t="shared" si="2"/>
        <v>1.2571231593678845E-3</v>
      </c>
      <c r="Q93" s="95">
        <f>O93/'סכום נכסי הקרן'!$C$42</f>
        <v>9.4153238352640486E-5</v>
      </c>
    </row>
    <row r="94" spans="2:17" s="132" customFormat="1">
      <c r="B94" s="154" t="s">
        <v>3146</v>
      </c>
      <c r="C94" s="97" t="s">
        <v>2726</v>
      </c>
      <c r="D94" s="84">
        <v>4069</v>
      </c>
      <c r="E94" s="84"/>
      <c r="F94" s="84" t="s">
        <v>578</v>
      </c>
      <c r="G94" s="107">
        <v>42052</v>
      </c>
      <c r="H94" s="84" t="s">
        <v>175</v>
      </c>
      <c r="I94" s="94">
        <v>6.1599999999999993</v>
      </c>
      <c r="J94" s="97" t="s">
        <v>177</v>
      </c>
      <c r="K94" s="98">
        <v>2.9779E-2</v>
      </c>
      <c r="L94" s="98">
        <v>1.2999999999999998E-2</v>
      </c>
      <c r="M94" s="94">
        <v>16796541.289999999</v>
      </c>
      <c r="N94" s="96">
        <v>111.79</v>
      </c>
      <c r="O94" s="94">
        <v>18776.85311</v>
      </c>
      <c r="P94" s="95">
        <f t="shared" si="2"/>
        <v>4.6131615727609656E-3</v>
      </c>
      <c r="Q94" s="95">
        <f>O94/'סכום נכסי הקרן'!$C$42</f>
        <v>3.4550640315767075E-4</v>
      </c>
    </row>
    <row r="95" spans="2:17" s="132" customFormat="1">
      <c r="B95" s="154" t="s">
        <v>3147</v>
      </c>
      <c r="C95" s="97" t="s">
        <v>2726</v>
      </c>
      <c r="D95" s="84">
        <v>2963</v>
      </c>
      <c r="E95" s="84"/>
      <c r="F95" s="84" t="s">
        <v>578</v>
      </c>
      <c r="G95" s="107">
        <v>41423</v>
      </c>
      <c r="H95" s="84" t="s">
        <v>175</v>
      </c>
      <c r="I95" s="94">
        <v>4.99</v>
      </c>
      <c r="J95" s="97" t="s">
        <v>177</v>
      </c>
      <c r="K95" s="98">
        <v>0.05</v>
      </c>
      <c r="L95" s="98">
        <v>1.2100000000000001E-2</v>
      </c>
      <c r="M95" s="94">
        <v>9935095.9299999997</v>
      </c>
      <c r="N95" s="96">
        <v>122.83</v>
      </c>
      <c r="O95" s="94">
        <v>12203.278949999998</v>
      </c>
      <c r="P95" s="95">
        <f t="shared" ref="P95:P158" si="3">O95/$O$10</f>
        <v>2.9981433621505695E-3</v>
      </c>
      <c r="Q95" s="95">
        <f>O95/'סכום נכסי הקרן'!$C$42</f>
        <v>2.2454833043875349E-4</v>
      </c>
    </row>
    <row r="96" spans="2:17" s="132" customFormat="1">
      <c r="B96" s="154" t="s">
        <v>3147</v>
      </c>
      <c r="C96" s="97" t="s">
        <v>2726</v>
      </c>
      <c r="D96" s="84">
        <v>2968</v>
      </c>
      <c r="E96" s="84"/>
      <c r="F96" s="84" t="s">
        <v>578</v>
      </c>
      <c r="G96" s="107">
        <v>41423</v>
      </c>
      <c r="H96" s="84" t="s">
        <v>175</v>
      </c>
      <c r="I96" s="94">
        <v>4.99</v>
      </c>
      <c r="J96" s="97" t="s">
        <v>177</v>
      </c>
      <c r="K96" s="98">
        <v>0.05</v>
      </c>
      <c r="L96" s="98">
        <v>1.21E-2</v>
      </c>
      <c r="M96" s="94">
        <v>3195324.4099999992</v>
      </c>
      <c r="N96" s="96">
        <v>122.83</v>
      </c>
      <c r="O96" s="94">
        <v>3924.8171799999991</v>
      </c>
      <c r="P96" s="95">
        <f t="shared" si="3"/>
        <v>9.6426252518561951E-4</v>
      </c>
      <c r="Q96" s="95">
        <f>O96/'סכום נכסי הקרן'!$C$42</f>
        <v>7.2219208350255445E-5</v>
      </c>
    </row>
    <row r="97" spans="2:17" s="132" customFormat="1">
      <c r="B97" s="154" t="s">
        <v>3147</v>
      </c>
      <c r="C97" s="97" t="s">
        <v>2726</v>
      </c>
      <c r="D97" s="84">
        <v>4605</v>
      </c>
      <c r="E97" s="84"/>
      <c r="F97" s="84" t="s">
        <v>578</v>
      </c>
      <c r="G97" s="107">
        <v>42352</v>
      </c>
      <c r="H97" s="84" t="s">
        <v>175</v>
      </c>
      <c r="I97" s="94">
        <v>7.009999999999998</v>
      </c>
      <c r="J97" s="97" t="s">
        <v>177</v>
      </c>
      <c r="K97" s="98">
        <v>0.05</v>
      </c>
      <c r="L97" s="98">
        <v>2.0999999999999998E-2</v>
      </c>
      <c r="M97" s="94">
        <v>9556676.4199999981</v>
      </c>
      <c r="N97" s="96">
        <v>123.51</v>
      </c>
      <c r="O97" s="94">
        <v>11803.45096</v>
      </c>
      <c r="P97" s="95">
        <f t="shared" si="3"/>
        <v>2.8999122523699888E-3</v>
      </c>
      <c r="Q97" s="95">
        <f>O97/'סכום נכסי הקרן'!$C$42</f>
        <v>2.1719123338434401E-4</v>
      </c>
    </row>
    <row r="98" spans="2:17" s="132" customFormat="1">
      <c r="B98" s="154" t="s">
        <v>3147</v>
      </c>
      <c r="C98" s="97" t="s">
        <v>2726</v>
      </c>
      <c r="D98" s="84">
        <v>4606</v>
      </c>
      <c r="E98" s="84"/>
      <c r="F98" s="84" t="s">
        <v>578</v>
      </c>
      <c r="G98" s="107">
        <v>42352</v>
      </c>
      <c r="H98" s="84" t="s">
        <v>175</v>
      </c>
      <c r="I98" s="94">
        <v>9.0699999999999985</v>
      </c>
      <c r="J98" s="97" t="s">
        <v>177</v>
      </c>
      <c r="K98" s="98">
        <v>4.0999999999999995E-2</v>
      </c>
      <c r="L98" s="98">
        <v>2.2099999999999998E-2</v>
      </c>
      <c r="M98" s="94">
        <v>25035561.190000001</v>
      </c>
      <c r="N98" s="96">
        <v>119.83</v>
      </c>
      <c r="O98" s="94">
        <v>30000.113539999995</v>
      </c>
      <c r="P98" s="95">
        <f t="shared" si="3"/>
        <v>7.3705306288777755E-3</v>
      </c>
      <c r="Q98" s="95">
        <f>O98/'סכום נכסי הקרן'!$C$42</f>
        <v>5.52021750545991E-4</v>
      </c>
    </row>
    <row r="99" spans="2:17" s="132" customFormat="1">
      <c r="B99" s="154" t="s">
        <v>3147</v>
      </c>
      <c r="C99" s="97" t="s">
        <v>2726</v>
      </c>
      <c r="D99" s="84">
        <v>5150</v>
      </c>
      <c r="E99" s="84"/>
      <c r="F99" s="84" t="s">
        <v>578</v>
      </c>
      <c r="G99" s="107">
        <v>42631</v>
      </c>
      <c r="H99" s="84" t="s">
        <v>175</v>
      </c>
      <c r="I99" s="94">
        <v>8.91</v>
      </c>
      <c r="J99" s="97" t="s">
        <v>177</v>
      </c>
      <c r="K99" s="98">
        <v>4.0999999999999995E-2</v>
      </c>
      <c r="L99" s="98">
        <v>2.7000000000000007E-2</v>
      </c>
      <c r="M99" s="94">
        <v>7429321.4399999985</v>
      </c>
      <c r="N99" s="96">
        <v>115.27</v>
      </c>
      <c r="O99" s="94">
        <v>8563.7786199999973</v>
      </c>
      <c r="P99" s="95">
        <f t="shared" si="3"/>
        <v>2.1039784577308184E-3</v>
      </c>
      <c r="Q99" s="95">
        <f>O99/'סכום נכסי הקרן'!$C$42</f>
        <v>1.5757913911884248E-4</v>
      </c>
    </row>
    <row r="100" spans="2:17" s="132" customFormat="1">
      <c r="B100" s="154" t="s">
        <v>3142</v>
      </c>
      <c r="C100" s="97" t="s">
        <v>2731</v>
      </c>
      <c r="D100" s="84" t="s">
        <v>2795</v>
      </c>
      <c r="E100" s="84"/>
      <c r="F100" s="84" t="s">
        <v>891</v>
      </c>
      <c r="G100" s="107">
        <v>42732</v>
      </c>
      <c r="H100" s="84" t="s">
        <v>2724</v>
      </c>
      <c r="I100" s="94">
        <v>4.12</v>
      </c>
      <c r="J100" s="97" t="s">
        <v>177</v>
      </c>
      <c r="K100" s="98">
        <v>2.1613000000000004E-2</v>
      </c>
      <c r="L100" s="98">
        <v>1.6E-2</v>
      </c>
      <c r="M100" s="94">
        <v>30923526.469999995</v>
      </c>
      <c r="N100" s="96">
        <v>103.8</v>
      </c>
      <c r="O100" s="94">
        <v>32098.620109999996</v>
      </c>
      <c r="P100" s="95">
        <f t="shared" si="3"/>
        <v>7.8860989092598994E-3</v>
      </c>
      <c r="Q100" s="95">
        <f>O100/'סכום נכסי הקרן'!$C$42</f>
        <v>5.906356467487206E-4</v>
      </c>
    </row>
    <row r="101" spans="2:17" s="132" customFormat="1">
      <c r="B101" s="154" t="s">
        <v>3148</v>
      </c>
      <c r="C101" s="97" t="s">
        <v>2731</v>
      </c>
      <c r="D101" s="84" t="s">
        <v>2796</v>
      </c>
      <c r="E101" s="84"/>
      <c r="F101" s="84" t="s">
        <v>891</v>
      </c>
      <c r="G101" s="107">
        <v>42093</v>
      </c>
      <c r="H101" s="84" t="s">
        <v>2724</v>
      </c>
      <c r="I101" s="94">
        <v>1.78</v>
      </c>
      <c r="J101" s="97" t="s">
        <v>177</v>
      </c>
      <c r="K101" s="98">
        <v>4.4000000000000004E-2</v>
      </c>
      <c r="L101" s="98">
        <v>3.4700000000000002E-2</v>
      </c>
      <c r="M101" s="94">
        <v>1642116.4699999997</v>
      </c>
      <c r="N101" s="96">
        <v>101.79</v>
      </c>
      <c r="O101" s="94">
        <v>1671.5103299999996</v>
      </c>
      <c r="P101" s="95">
        <f t="shared" si="3"/>
        <v>4.1066238190479187E-4</v>
      </c>
      <c r="Q101" s="95">
        <f>O101/'סכום נכסי הקרן'!$C$42</f>
        <v>3.0756885542850747E-5</v>
      </c>
    </row>
    <row r="102" spans="2:17" s="132" customFormat="1">
      <c r="B102" s="154" t="s">
        <v>3148</v>
      </c>
      <c r="C102" s="97" t="s">
        <v>2731</v>
      </c>
      <c r="D102" s="84" t="s">
        <v>2797</v>
      </c>
      <c r="E102" s="84"/>
      <c r="F102" s="84" t="s">
        <v>891</v>
      </c>
      <c r="G102" s="107">
        <v>42093</v>
      </c>
      <c r="H102" s="84" t="s">
        <v>2724</v>
      </c>
      <c r="I102" s="94">
        <v>1.91</v>
      </c>
      <c r="J102" s="97" t="s">
        <v>177</v>
      </c>
      <c r="K102" s="98">
        <v>4.4500000000000005E-2</v>
      </c>
      <c r="L102" s="98">
        <v>3.4900000000000007E-2</v>
      </c>
      <c r="M102" s="94">
        <v>912286.95999999985</v>
      </c>
      <c r="N102" s="96">
        <v>101.93</v>
      </c>
      <c r="O102" s="94">
        <v>929.89409999999987</v>
      </c>
      <c r="P102" s="95">
        <f t="shared" si="3"/>
        <v>2.2845956687878366E-4</v>
      </c>
      <c r="Q102" s="95">
        <f>O102/'סכום נכסי הקרן'!$C$42</f>
        <v>1.7110660871998446E-5</v>
      </c>
    </row>
    <row r="103" spans="2:17" s="132" customFormat="1">
      <c r="B103" s="154" t="s">
        <v>3148</v>
      </c>
      <c r="C103" s="97" t="s">
        <v>2731</v>
      </c>
      <c r="D103" s="84">
        <v>4985</v>
      </c>
      <c r="E103" s="84"/>
      <c r="F103" s="84" t="s">
        <v>891</v>
      </c>
      <c r="G103" s="107">
        <v>42551</v>
      </c>
      <c r="H103" s="84" t="s">
        <v>2724</v>
      </c>
      <c r="I103" s="94">
        <v>1.9100000000000001</v>
      </c>
      <c r="J103" s="97" t="s">
        <v>177</v>
      </c>
      <c r="K103" s="98">
        <v>4.4500000000000005E-2</v>
      </c>
      <c r="L103" s="98">
        <v>3.49E-2</v>
      </c>
      <c r="M103" s="94">
        <v>1044482.4799999999</v>
      </c>
      <c r="N103" s="96">
        <v>101.93</v>
      </c>
      <c r="O103" s="94">
        <v>1064.6409999999998</v>
      </c>
      <c r="P103" s="95">
        <f t="shared" si="3"/>
        <v>2.6156464670696922E-4</v>
      </c>
      <c r="Q103" s="95">
        <f>O103/'סכום נכסי הקרן'!$C$42</f>
        <v>1.9590092142132419E-5</v>
      </c>
    </row>
    <row r="104" spans="2:17" s="132" customFormat="1">
      <c r="B104" s="154" t="s">
        <v>3148</v>
      </c>
      <c r="C104" s="97" t="s">
        <v>2731</v>
      </c>
      <c r="D104" s="84">
        <v>4987</v>
      </c>
      <c r="E104" s="84"/>
      <c r="F104" s="84" t="s">
        <v>891</v>
      </c>
      <c r="G104" s="107">
        <v>42551</v>
      </c>
      <c r="H104" s="84" t="s">
        <v>2724</v>
      </c>
      <c r="I104" s="94">
        <v>2.48</v>
      </c>
      <c r="J104" s="97" t="s">
        <v>177</v>
      </c>
      <c r="K104" s="98">
        <v>3.4000000000000002E-2</v>
      </c>
      <c r="L104" s="98">
        <v>2.4199999999999999E-2</v>
      </c>
      <c r="M104" s="94">
        <v>4250992.209999999</v>
      </c>
      <c r="N104" s="96">
        <v>104.35</v>
      </c>
      <c r="O104" s="94">
        <v>4435.910499999999</v>
      </c>
      <c r="P104" s="95">
        <f t="shared" si="3"/>
        <v>1.0898296822649469E-3</v>
      </c>
      <c r="Q104" s="95">
        <f>O104/'סכום נכסי הקרן'!$C$42</f>
        <v>8.1623660397498013E-5</v>
      </c>
    </row>
    <row r="105" spans="2:17" s="132" customFormat="1">
      <c r="B105" s="154" t="s">
        <v>3148</v>
      </c>
      <c r="C105" s="97" t="s">
        <v>2731</v>
      </c>
      <c r="D105" s="84" t="s">
        <v>2798</v>
      </c>
      <c r="E105" s="84"/>
      <c r="F105" s="84" t="s">
        <v>891</v>
      </c>
      <c r="G105" s="107">
        <v>42093</v>
      </c>
      <c r="H105" s="84" t="s">
        <v>2724</v>
      </c>
      <c r="I105" s="94">
        <v>2.48</v>
      </c>
      <c r="J105" s="97" t="s">
        <v>177</v>
      </c>
      <c r="K105" s="98">
        <v>3.4000000000000002E-2</v>
      </c>
      <c r="L105" s="98">
        <v>2.4199999999999999E-2</v>
      </c>
      <c r="M105" s="94">
        <v>3865289.5999999996</v>
      </c>
      <c r="N105" s="96">
        <v>104.35</v>
      </c>
      <c r="O105" s="94">
        <v>4033.4297899999997</v>
      </c>
      <c r="P105" s="95">
        <f t="shared" si="3"/>
        <v>9.9094684315061631E-4</v>
      </c>
      <c r="Q105" s="95">
        <f>O105/'סכום נכסי הקרן'!$C$42</f>
        <v>7.4217751556554577E-5</v>
      </c>
    </row>
    <row r="106" spans="2:17" s="132" customFormat="1">
      <c r="B106" s="154" t="s">
        <v>3148</v>
      </c>
      <c r="C106" s="97" t="s">
        <v>2731</v>
      </c>
      <c r="D106" s="84" t="s">
        <v>2799</v>
      </c>
      <c r="E106" s="84"/>
      <c r="F106" s="84" t="s">
        <v>891</v>
      </c>
      <c r="G106" s="107">
        <v>42093</v>
      </c>
      <c r="H106" s="84" t="s">
        <v>2724</v>
      </c>
      <c r="I106" s="94">
        <v>1.78</v>
      </c>
      <c r="J106" s="97" t="s">
        <v>177</v>
      </c>
      <c r="K106" s="98">
        <v>4.4000000000000004E-2</v>
      </c>
      <c r="L106" s="98">
        <v>3.4700000000000002E-2</v>
      </c>
      <c r="M106" s="94">
        <v>729829.5299999998</v>
      </c>
      <c r="N106" s="96">
        <v>101.79</v>
      </c>
      <c r="O106" s="94">
        <v>742.89346999999987</v>
      </c>
      <c r="P106" s="95">
        <f t="shared" si="3"/>
        <v>1.8251661172307326E-4</v>
      </c>
      <c r="Q106" s="95">
        <f>O106/'סכום נכסי הקרן'!$C$42</f>
        <v>1.3669726723927113E-5</v>
      </c>
    </row>
    <row r="107" spans="2:17" s="132" customFormat="1">
      <c r="B107" s="154" t="s">
        <v>3148</v>
      </c>
      <c r="C107" s="97" t="s">
        <v>2731</v>
      </c>
      <c r="D107" s="84">
        <v>4983</v>
      </c>
      <c r="E107" s="84"/>
      <c r="F107" s="84" t="s">
        <v>891</v>
      </c>
      <c r="G107" s="107">
        <v>42551</v>
      </c>
      <c r="H107" s="84" t="s">
        <v>2724</v>
      </c>
      <c r="I107" s="94">
        <v>1.78</v>
      </c>
      <c r="J107" s="97" t="s">
        <v>177</v>
      </c>
      <c r="K107" s="98">
        <v>4.4000000000000004E-2</v>
      </c>
      <c r="L107" s="98">
        <v>3.4700000000000002E-2</v>
      </c>
      <c r="M107" s="94">
        <v>871915.79999999981</v>
      </c>
      <c r="N107" s="96">
        <v>101.79</v>
      </c>
      <c r="O107" s="94">
        <v>887.5230899999998</v>
      </c>
      <c r="P107" s="95">
        <f t="shared" si="3"/>
        <v>2.1804971204389802E-4</v>
      </c>
      <c r="Q107" s="95">
        <f>O107/'סכום נכסי הקרן'!$C$42</f>
        <v>1.6331006518976897E-5</v>
      </c>
    </row>
    <row r="108" spans="2:17" s="132" customFormat="1">
      <c r="B108" s="154" t="s">
        <v>3148</v>
      </c>
      <c r="C108" s="97" t="s">
        <v>2731</v>
      </c>
      <c r="D108" s="84" t="s">
        <v>2800</v>
      </c>
      <c r="E108" s="84"/>
      <c r="F108" s="84" t="s">
        <v>891</v>
      </c>
      <c r="G108" s="107">
        <v>42093</v>
      </c>
      <c r="H108" s="84" t="s">
        <v>2724</v>
      </c>
      <c r="I108" s="94">
        <v>2.61</v>
      </c>
      <c r="J108" s="97" t="s">
        <v>177</v>
      </c>
      <c r="K108" s="98">
        <v>3.5000000000000003E-2</v>
      </c>
      <c r="L108" s="98">
        <v>2.5000000000000005E-2</v>
      </c>
      <c r="M108" s="94">
        <v>1563920.5099999998</v>
      </c>
      <c r="N108" s="96">
        <v>107.06</v>
      </c>
      <c r="O108" s="94">
        <v>1674.3333899999996</v>
      </c>
      <c r="P108" s="95">
        <f t="shared" si="3"/>
        <v>4.1135596095306503E-4</v>
      </c>
      <c r="Q108" s="95">
        <f>O108/'סכום נכסי הקרן'!$C$42</f>
        <v>3.0808831697021746E-5</v>
      </c>
    </row>
    <row r="109" spans="2:17" s="132" customFormat="1">
      <c r="B109" s="154" t="s">
        <v>3148</v>
      </c>
      <c r="C109" s="97" t="s">
        <v>2731</v>
      </c>
      <c r="D109" s="84">
        <v>4989</v>
      </c>
      <c r="E109" s="84"/>
      <c r="F109" s="84" t="s">
        <v>891</v>
      </c>
      <c r="G109" s="107">
        <v>42551</v>
      </c>
      <c r="H109" s="84" t="s">
        <v>2724</v>
      </c>
      <c r="I109" s="94">
        <v>2.61</v>
      </c>
      <c r="J109" s="97" t="s">
        <v>177</v>
      </c>
      <c r="K109" s="98">
        <v>3.5000000000000003E-2</v>
      </c>
      <c r="L109" s="98">
        <v>2.5000000000000001E-2</v>
      </c>
      <c r="M109" s="94">
        <v>1534749.7599999998</v>
      </c>
      <c r="N109" s="96">
        <v>107.06</v>
      </c>
      <c r="O109" s="94">
        <v>1643.1031799999996</v>
      </c>
      <c r="P109" s="95">
        <f t="shared" si="3"/>
        <v>4.036832160134709E-4</v>
      </c>
      <c r="Q109" s="95">
        <f>O109/'סכום נכסי הקרן'!$C$42</f>
        <v>3.0234175365433782E-5</v>
      </c>
    </row>
    <row r="110" spans="2:17" s="132" customFormat="1">
      <c r="B110" s="154" t="s">
        <v>3148</v>
      </c>
      <c r="C110" s="97" t="s">
        <v>2731</v>
      </c>
      <c r="D110" s="84">
        <v>4986</v>
      </c>
      <c r="E110" s="84"/>
      <c r="F110" s="84" t="s">
        <v>891</v>
      </c>
      <c r="G110" s="107">
        <v>42551</v>
      </c>
      <c r="H110" s="84" t="s">
        <v>2724</v>
      </c>
      <c r="I110" s="94">
        <v>1.7799999999999998</v>
      </c>
      <c r="J110" s="97" t="s">
        <v>177</v>
      </c>
      <c r="K110" s="98">
        <v>4.4000000000000004E-2</v>
      </c>
      <c r="L110" s="98">
        <v>3.4699999999999995E-2</v>
      </c>
      <c r="M110" s="94">
        <v>1961810.5299999998</v>
      </c>
      <c r="N110" s="96">
        <v>101.79</v>
      </c>
      <c r="O110" s="94">
        <v>1996.9269099999997</v>
      </c>
      <c r="P110" s="95">
        <f t="shared" si="3"/>
        <v>4.906118416572251E-4</v>
      </c>
      <c r="Q110" s="95">
        <f>O110/'סכום נכסי הקרן'!$C$42</f>
        <v>3.6744763885670165E-5</v>
      </c>
    </row>
    <row r="111" spans="2:17" s="132" customFormat="1">
      <c r="B111" s="154" t="s">
        <v>3148</v>
      </c>
      <c r="C111" s="97" t="s">
        <v>2726</v>
      </c>
      <c r="D111" s="84" t="s">
        <v>2801</v>
      </c>
      <c r="E111" s="84"/>
      <c r="F111" s="84" t="s">
        <v>891</v>
      </c>
      <c r="G111" s="107">
        <v>43184</v>
      </c>
      <c r="H111" s="84" t="s">
        <v>2724</v>
      </c>
      <c r="I111" s="94">
        <v>0.48000000000000004</v>
      </c>
      <c r="J111" s="97" t="s">
        <v>177</v>
      </c>
      <c r="K111" s="98">
        <v>0.03</v>
      </c>
      <c r="L111" s="98">
        <v>2.8799999999999999E-2</v>
      </c>
      <c r="M111" s="94">
        <v>9037788.7399999984</v>
      </c>
      <c r="N111" s="96">
        <v>100.12</v>
      </c>
      <c r="O111" s="94">
        <v>9048.6336399999982</v>
      </c>
      <c r="P111" s="95">
        <f t="shared" si="3"/>
        <v>2.2230992994139781E-3</v>
      </c>
      <c r="Q111" s="95">
        <f>O111/'סכום נכסי הקרן'!$C$42</f>
        <v>1.6650078925008435E-4</v>
      </c>
    </row>
    <row r="112" spans="2:17" s="132" customFormat="1">
      <c r="B112" s="154" t="s">
        <v>3148</v>
      </c>
      <c r="C112" s="97" t="s">
        <v>2726</v>
      </c>
      <c r="D112" s="84" t="s">
        <v>2802</v>
      </c>
      <c r="E112" s="84"/>
      <c r="F112" s="84" t="s">
        <v>891</v>
      </c>
      <c r="G112" s="107">
        <v>42871</v>
      </c>
      <c r="H112" s="84" t="s">
        <v>2724</v>
      </c>
      <c r="I112" s="94">
        <v>2.6700000000000004</v>
      </c>
      <c r="J112" s="97" t="s">
        <v>177</v>
      </c>
      <c r="K112" s="98">
        <v>4.7E-2</v>
      </c>
      <c r="L112" s="98">
        <v>4.130000000000001E-2</v>
      </c>
      <c r="M112" s="94">
        <v>10846390.050000001</v>
      </c>
      <c r="N112" s="96">
        <v>101.67</v>
      </c>
      <c r="O112" s="94">
        <v>11027.524789999998</v>
      </c>
      <c r="P112" s="95">
        <f t="shared" si="3"/>
        <v>2.7092800537915551E-3</v>
      </c>
      <c r="Q112" s="95">
        <f>O112/'סכום נכסי הקרן'!$C$42</f>
        <v>2.0291368333151685E-4</v>
      </c>
    </row>
    <row r="113" spans="2:17" s="132" customFormat="1">
      <c r="B113" s="87" t="s">
        <v>3149</v>
      </c>
      <c r="C113" s="97" t="s">
        <v>2731</v>
      </c>
      <c r="D113" s="84" t="s">
        <v>2803</v>
      </c>
      <c r="E113" s="84"/>
      <c r="F113" s="84" t="s">
        <v>578</v>
      </c>
      <c r="G113" s="107">
        <v>43011</v>
      </c>
      <c r="H113" s="84" t="s">
        <v>175</v>
      </c>
      <c r="I113" s="94">
        <v>9.67</v>
      </c>
      <c r="J113" s="97" t="s">
        <v>177</v>
      </c>
      <c r="K113" s="98">
        <v>3.9E-2</v>
      </c>
      <c r="L113" s="98">
        <v>3.6600000000000001E-2</v>
      </c>
      <c r="M113" s="94">
        <v>2322550.3199999994</v>
      </c>
      <c r="N113" s="96">
        <v>104.08</v>
      </c>
      <c r="O113" s="94">
        <v>2417.3103199999996</v>
      </c>
      <c r="P113" s="95">
        <f t="shared" si="3"/>
        <v>5.9389307741474428E-4</v>
      </c>
      <c r="Q113" s="95">
        <f>O113/'סכום נכסי הקרן'!$C$42</f>
        <v>4.4480094139646702E-5</v>
      </c>
    </row>
    <row r="114" spans="2:17" s="132" customFormat="1">
      <c r="B114" s="87" t="s">
        <v>3149</v>
      </c>
      <c r="C114" s="97" t="s">
        <v>2731</v>
      </c>
      <c r="D114" s="84" t="s">
        <v>2804</v>
      </c>
      <c r="E114" s="84"/>
      <c r="F114" s="84" t="s">
        <v>578</v>
      </c>
      <c r="G114" s="107">
        <v>43104</v>
      </c>
      <c r="H114" s="84" t="s">
        <v>175</v>
      </c>
      <c r="I114" s="94">
        <v>9.68</v>
      </c>
      <c r="J114" s="97" t="s">
        <v>177</v>
      </c>
      <c r="K114" s="98">
        <v>3.8199999999999998E-2</v>
      </c>
      <c r="L114" s="98">
        <v>3.9400000000000004E-2</v>
      </c>
      <c r="M114" s="94">
        <v>4137558.7399999993</v>
      </c>
      <c r="N114" s="96">
        <v>98.56</v>
      </c>
      <c r="O114" s="94">
        <v>4077.9780299999993</v>
      </c>
      <c r="P114" s="95">
        <f t="shared" si="3"/>
        <v>1.001891607307752E-3</v>
      </c>
      <c r="Q114" s="95">
        <f>O114/'סכום נכסי הקרן'!$C$42</f>
        <v>7.5037468368484438E-5</v>
      </c>
    </row>
    <row r="115" spans="2:17" s="132" customFormat="1">
      <c r="B115" s="87" t="s">
        <v>3149</v>
      </c>
      <c r="C115" s="97" t="s">
        <v>2731</v>
      </c>
      <c r="D115" s="84" t="s">
        <v>2805</v>
      </c>
      <c r="E115" s="84"/>
      <c r="F115" s="84" t="s">
        <v>578</v>
      </c>
      <c r="G115" s="107">
        <v>43194</v>
      </c>
      <c r="H115" s="84" t="s">
        <v>175</v>
      </c>
      <c r="I115" s="94">
        <v>9.7299999999999969</v>
      </c>
      <c r="J115" s="97" t="s">
        <v>177</v>
      </c>
      <c r="K115" s="98">
        <v>3.7900000000000003E-2</v>
      </c>
      <c r="L115" s="98">
        <v>3.5399999999999994E-2</v>
      </c>
      <c r="M115" s="94">
        <v>2672121.3799999994</v>
      </c>
      <c r="N115" s="96">
        <v>102.33</v>
      </c>
      <c r="O115" s="94">
        <v>2734.3819100000001</v>
      </c>
      <c r="P115" s="95">
        <f t="shared" si="3"/>
        <v>6.7179231144684254E-4</v>
      </c>
      <c r="Q115" s="95">
        <f>O115/'סכום נכסי הקרן'!$C$42</f>
        <v>5.03144191973445E-5</v>
      </c>
    </row>
    <row r="116" spans="2:17" s="132" customFormat="1">
      <c r="B116" s="87" t="s">
        <v>3149</v>
      </c>
      <c r="C116" s="97" t="s">
        <v>2731</v>
      </c>
      <c r="D116" s="84" t="s">
        <v>2806</v>
      </c>
      <c r="E116" s="84"/>
      <c r="F116" s="84" t="s">
        <v>578</v>
      </c>
      <c r="G116" s="107">
        <v>43285</v>
      </c>
      <c r="H116" s="84" t="s">
        <v>175</v>
      </c>
      <c r="I116" s="94">
        <v>9.6999999999999993</v>
      </c>
      <c r="J116" s="97" t="s">
        <v>177</v>
      </c>
      <c r="K116" s="98">
        <v>4.0099999999999997E-2</v>
      </c>
      <c r="L116" s="98">
        <v>3.5500000000000004E-2</v>
      </c>
      <c r="M116" s="94">
        <v>3539643.2699999996</v>
      </c>
      <c r="N116" s="96">
        <v>103.19</v>
      </c>
      <c r="O116" s="94">
        <v>3652.5578099999998</v>
      </c>
      <c r="P116" s="95">
        <f t="shared" si="3"/>
        <v>8.9737291082104794E-4</v>
      </c>
      <c r="Q116" s="95">
        <f>O116/'סכום נכסי הקרן'!$C$42</f>
        <v>6.7209457509494184E-5</v>
      </c>
    </row>
    <row r="117" spans="2:17" s="132" customFormat="1">
      <c r="B117" s="87" t="s">
        <v>3149</v>
      </c>
      <c r="C117" s="97" t="s">
        <v>2731</v>
      </c>
      <c r="D117" s="84" t="s">
        <v>2807</v>
      </c>
      <c r="E117" s="84"/>
      <c r="F117" s="84" t="s">
        <v>578</v>
      </c>
      <c r="G117" s="107">
        <v>42935</v>
      </c>
      <c r="H117" s="84" t="s">
        <v>175</v>
      </c>
      <c r="I117" s="94">
        <v>11.19</v>
      </c>
      <c r="J117" s="97" t="s">
        <v>177</v>
      </c>
      <c r="K117" s="98">
        <v>4.0800000000000003E-2</v>
      </c>
      <c r="L117" s="98">
        <v>3.39E-2</v>
      </c>
      <c r="M117" s="94">
        <v>10816076.890000001</v>
      </c>
      <c r="N117" s="96">
        <v>107.27</v>
      </c>
      <c r="O117" s="94">
        <v>11602.405369999997</v>
      </c>
      <c r="P117" s="95">
        <f t="shared" si="3"/>
        <v>2.8505186833449889E-3</v>
      </c>
      <c r="Q117" s="95">
        <f>O117/'סכום נכסי הקרן'!$C$42</f>
        <v>2.1349186276751689E-4</v>
      </c>
    </row>
    <row r="118" spans="2:17" s="132" customFormat="1">
      <c r="B118" s="154" t="s">
        <v>3150</v>
      </c>
      <c r="C118" s="97" t="s">
        <v>2726</v>
      </c>
      <c r="D118" s="84">
        <v>4099</v>
      </c>
      <c r="E118" s="84"/>
      <c r="F118" s="84" t="s">
        <v>578</v>
      </c>
      <c r="G118" s="107">
        <v>42052</v>
      </c>
      <c r="H118" s="84" t="s">
        <v>175</v>
      </c>
      <c r="I118" s="94">
        <v>6.16</v>
      </c>
      <c r="J118" s="97" t="s">
        <v>177</v>
      </c>
      <c r="K118" s="98">
        <v>2.9779E-2</v>
      </c>
      <c r="L118" s="98">
        <v>1.3000000000000001E-2</v>
      </c>
      <c r="M118" s="94">
        <v>12264079.710000001</v>
      </c>
      <c r="N118" s="96">
        <v>111.77</v>
      </c>
      <c r="O118" s="94">
        <v>13707.561569999998</v>
      </c>
      <c r="P118" s="95">
        <f t="shared" si="3"/>
        <v>3.3677206675969446E-3</v>
      </c>
      <c r="Q118" s="95">
        <f>O118/'סכום נכסי הקרן'!$C$42</f>
        <v>2.5222811652026675E-4</v>
      </c>
    </row>
    <row r="119" spans="2:17" s="132" customFormat="1">
      <c r="B119" s="154" t="s">
        <v>3150</v>
      </c>
      <c r="C119" s="97" t="s">
        <v>2726</v>
      </c>
      <c r="D119" s="84" t="s">
        <v>2808</v>
      </c>
      <c r="E119" s="84"/>
      <c r="F119" s="84" t="s">
        <v>578</v>
      </c>
      <c r="G119" s="107">
        <v>42054</v>
      </c>
      <c r="H119" s="84" t="s">
        <v>175</v>
      </c>
      <c r="I119" s="94">
        <v>6.16</v>
      </c>
      <c r="J119" s="97" t="s">
        <v>177</v>
      </c>
      <c r="K119" s="98">
        <v>2.9779E-2</v>
      </c>
      <c r="L119" s="98">
        <v>1.3100000000000001E-2</v>
      </c>
      <c r="M119" s="94">
        <v>346834.84999999992</v>
      </c>
      <c r="N119" s="96">
        <v>111.71</v>
      </c>
      <c r="O119" s="94">
        <v>387.44919999999996</v>
      </c>
      <c r="P119" s="95">
        <f t="shared" si="3"/>
        <v>9.5189846262634892E-5</v>
      </c>
      <c r="Q119" s="95">
        <f>O119/'סכום נכסי הקרן'!$C$42</f>
        <v>7.129319205624706E-6</v>
      </c>
    </row>
    <row r="120" spans="2:17" s="132" customFormat="1">
      <c r="B120" s="154" t="s">
        <v>3138</v>
      </c>
      <c r="C120" s="97" t="s">
        <v>2726</v>
      </c>
      <c r="D120" s="84" t="s">
        <v>2809</v>
      </c>
      <c r="E120" s="84"/>
      <c r="F120" s="84" t="s">
        <v>891</v>
      </c>
      <c r="G120" s="107">
        <v>40742</v>
      </c>
      <c r="H120" s="84" t="s">
        <v>2724</v>
      </c>
      <c r="I120" s="94">
        <v>8.2900000000000009</v>
      </c>
      <c r="J120" s="97" t="s">
        <v>177</v>
      </c>
      <c r="K120" s="98">
        <v>0.06</v>
      </c>
      <c r="L120" s="98">
        <v>1.2899999999999998E-2</v>
      </c>
      <c r="M120" s="94">
        <v>33455816.279999994</v>
      </c>
      <c r="N120" s="96">
        <v>151.81</v>
      </c>
      <c r="O120" s="94">
        <v>50789.271939999991</v>
      </c>
      <c r="P120" s="95">
        <f t="shared" si="3"/>
        <v>1.2478082256357105E-2</v>
      </c>
      <c r="Q120" s="95">
        <f>O120/'סכום נכסי הקרן'!$C$42</f>
        <v>9.3455588985998149E-4</v>
      </c>
    </row>
    <row r="121" spans="2:17" s="132" customFormat="1">
      <c r="B121" s="154" t="s">
        <v>3151</v>
      </c>
      <c r="C121" s="97" t="s">
        <v>2731</v>
      </c>
      <c r="D121" s="84" t="s">
        <v>2810</v>
      </c>
      <c r="E121" s="84"/>
      <c r="F121" s="84" t="s">
        <v>891</v>
      </c>
      <c r="G121" s="107">
        <v>42680</v>
      </c>
      <c r="H121" s="84" t="s">
        <v>2724</v>
      </c>
      <c r="I121" s="94">
        <v>4.2</v>
      </c>
      <c r="J121" s="97" t="s">
        <v>177</v>
      </c>
      <c r="K121" s="98">
        <v>2.3E-2</v>
      </c>
      <c r="L121" s="98">
        <v>2.2700000000000001E-2</v>
      </c>
      <c r="M121" s="94">
        <v>5112111.3299999991</v>
      </c>
      <c r="N121" s="96">
        <v>102.14</v>
      </c>
      <c r="O121" s="94">
        <v>5221.5106699999988</v>
      </c>
      <c r="P121" s="95">
        <f t="shared" si="3"/>
        <v>1.2828386222916645E-3</v>
      </c>
      <c r="Q121" s="95">
        <f>O121/'סכום נכסי הקרן'!$C$42</f>
        <v>9.6079218390450458E-5</v>
      </c>
    </row>
    <row r="122" spans="2:17" s="132" customFormat="1">
      <c r="B122" s="154" t="s">
        <v>3152</v>
      </c>
      <c r="C122" s="97" t="s">
        <v>2726</v>
      </c>
      <c r="D122" s="84">
        <v>4100</v>
      </c>
      <c r="E122" s="84"/>
      <c r="F122" s="84" t="s">
        <v>578</v>
      </c>
      <c r="G122" s="107">
        <v>42052</v>
      </c>
      <c r="H122" s="84" t="s">
        <v>175</v>
      </c>
      <c r="I122" s="94">
        <v>6.15</v>
      </c>
      <c r="J122" s="97" t="s">
        <v>177</v>
      </c>
      <c r="K122" s="98">
        <v>2.9779E-2</v>
      </c>
      <c r="L122" s="98">
        <v>1.3000000000000001E-2</v>
      </c>
      <c r="M122" s="94">
        <v>13971317.699999997</v>
      </c>
      <c r="N122" s="96">
        <v>111.75</v>
      </c>
      <c r="O122" s="94">
        <v>15612.947259999997</v>
      </c>
      <c r="P122" s="95">
        <f t="shared" si="3"/>
        <v>3.8358423488447685E-3</v>
      </c>
      <c r="Q122" s="95">
        <f>O122/'סכום נכסי הקרן'!$C$42</f>
        <v>2.872884619638487E-4</v>
      </c>
    </row>
    <row r="123" spans="2:17" s="132" customFormat="1">
      <c r="B123" s="154" t="s">
        <v>3153</v>
      </c>
      <c r="C123" s="97" t="s">
        <v>2731</v>
      </c>
      <c r="D123" s="84" t="s">
        <v>2811</v>
      </c>
      <c r="E123" s="84"/>
      <c r="F123" s="84" t="s">
        <v>578</v>
      </c>
      <c r="G123" s="107">
        <v>41816</v>
      </c>
      <c r="H123" s="84" t="s">
        <v>175</v>
      </c>
      <c r="I123" s="94">
        <v>8</v>
      </c>
      <c r="J123" s="97" t="s">
        <v>177</v>
      </c>
      <c r="K123" s="98">
        <v>4.4999999999999998E-2</v>
      </c>
      <c r="L123" s="98">
        <v>1.8699999999999994E-2</v>
      </c>
      <c r="M123" s="94">
        <v>4855877.7399999993</v>
      </c>
      <c r="N123" s="96">
        <v>121.45</v>
      </c>
      <c r="O123" s="94">
        <v>5897.4636500000006</v>
      </c>
      <c r="P123" s="95">
        <f t="shared" si="3"/>
        <v>1.4489090651961024E-3</v>
      </c>
      <c r="Q123" s="95">
        <f>O123/'סכום נכסי הקרן'!$C$42</f>
        <v>1.0851719622706302E-4</v>
      </c>
    </row>
    <row r="124" spans="2:17" s="132" customFormat="1">
      <c r="B124" s="154" t="s">
        <v>3153</v>
      </c>
      <c r="C124" s="97" t="s">
        <v>2731</v>
      </c>
      <c r="D124" s="84" t="s">
        <v>2812</v>
      </c>
      <c r="E124" s="84"/>
      <c r="F124" s="84" t="s">
        <v>578</v>
      </c>
      <c r="G124" s="107">
        <v>42625</v>
      </c>
      <c r="H124" s="84" t="s">
        <v>175</v>
      </c>
      <c r="I124" s="94">
        <v>7.75</v>
      </c>
      <c r="J124" s="97" t="s">
        <v>177</v>
      </c>
      <c r="K124" s="98">
        <v>4.4999999999999998E-2</v>
      </c>
      <c r="L124" s="98">
        <v>2.9500000000000005E-2</v>
      </c>
      <c r="M124" s="94">
        <v>1352160.62</v>
      </c>
      <c r="N124" s="96">
        <v>113.54</v>
      </c>
      <c r="O124" s="94">
        <v>1535.2432499999998</v>
      </c>
      <c r="P124" s="95">
        <f t="shared" si="3"/>
        <v>3.7718381904840154E-4</v>
      </c>
      <c r="Q124" s="95">
        <f>O124/'סכום נכסי הקרן'!$C$42</f>
        <v>2.8249481964424472E-5</v>
      </c>
    </row>
    <row r="125" spans="2:17" s="132" customFormat="1">
      <c r="B125" s="154" t="s">
        <v>3153</v>
      </c>
      <c r="C125" s="97" t="s">
        <v>2731</v>
      </c>
      <c r="D125" s="84" t="s">
        <v>2813</v>
      </c>
      <c r="E125" s="84"/>
      <c r="F125" s="84" t="s">
        <v>578</v>
      </c>
      <c r="G125" s="107">
        <v>42716</v>
      </c>
      <c r="H125" s="84" t="s">
        <v>175</v>
      </c>
      <c r="I125" s="94">
        <v>7.81</v>
      </c>
      <c r="J125" s="97" t="s">
        <v>177</v>
      </c>
      <c r="K125" s="98">
        <v>4.4999999999999998E-2</v>
      </c>
      <c r="L125" s="98">
        <v>2.7099999999999999E-2</v>
      </c>
      <c r="M125" s="94">
        <v>1022988.9499999998</v>
      </c>
      <c r="N125" s="96">
        <v>115.9</v>
      </c>
      <c r="O125" s="94">
        <v>1185.6442499999998</v>
      </c>
      <c r="P125" s="95">
        <f t="shared" si="3"/>
        <v>2.9129313953849185E-4</v>
      </c>
      <c r="Q125" s="95">
        <f>O125/'סכום נכסי הקרן'!$C$42</f>
        <v>2.1816631244982567E-5</v>
      </c>
    </row>
    <row r="126" spans="2:17" s="132" customFormat="1">
      <c r="B126" s="154" t="s">
        <v>3153</v>
      </c>
      <c r="C126" s="97" t="s">
        <v>2731</v>
      </c>
      <c r="D126" s="84" t="s">
        <v>2814</v>
      </c>
      <c r="E126" s="84"/>
      <c r="F126" s="84" t="s">
        <v>578</v>
      </c>
      <c r="G126" s="107">
        <v>42803</v>
      </c>
      <c r="H126" s="84" t="s">
        <v>175</v>
      </c>
      <c r="I126" s="94">
        <v>7.7000000000000011</v>
      </c>
      <c r="J126" s="97" t="s">
        <v>177</v>
      </c>
      <c r="K126" s="98">
        <v>4.4999999999999998E-2</v>
      </c>
      <c r="L126" s="98">
        <v>3.2400000000000005E-2</v>
      </c>
      <c r="M126" s="94">
        <v>6556073.7300000004</v>
      </c>
      <c r="N126" s="96">
        <v>112.02</v>
      </c>
      <c r="O126" s="94">
        <v>7344.1136899999983</v>
      </c>
      <c r="P126" s="95">
        <f t="shared" si="3"/>
        <v>1.8043270010272628E-3</v>
      </c>
      <c r="Q126" s="95">
        <f>O126/'סכום נכסי הקרן'!$C$42</f>
        <v>1.3513650506545973E-4</v>
      </c>
    </row>
    <row r="127" spans="2:17" s="132" customFormat="1">
      <c r="B127" s="154" t="s">
        <v>3153</v>
      </c>
      <c r="C127" s="97" t="s">
        <v>2731</v>
      </c>
      <c r="D127" s="84" t="s">
        <v>2815</v>
      </c>
      <c r="E127" s="84"/>
      <c r="F127" s="84" t="s">
        <v>578</v>
      </c>
      <c r="G127" s="107">
        <v>42898</v>
      </c>
      <c r="H127" s="84" t="s">
        <v>175</v>
      </c>
      <c r="I127" s="94">
        <v>7.5799999999999992</v>
      </c>
      <c r="J127" s="97" t="s">
        <v>177</v>
      </c>
      <c r="K127" s="98">
        <v>4.4999999999999998E-2</v>
      </c>
      <c r="L127" s="98">
        <v>3.7999999999999992E-2</v>
      </c>
      <c r="M127" s="94">
        <v>1233030.8700000001</v>
      </c>
      <c r="N127" s="96">
        <v>106.95</v>
      </c>
      <c r="O127" s="94">
        <v>1318.7265499999999</v>
      </c>
      <c r="P127" s="95">
        <f t="shared" si="3"/>
        <v>3.2398925473831123E-4</v>
      </c>
      <c r="Q127" s="95">
        <f>O127/'סכום נכסי הקרן'!$C$42</f>
        <v>2.4265432784174565E-5</v>
      </c>
    </row>
    <row r="128" spans="2:17" s="132" customFormat="1">
      <c r="B128" s="154" t="s">
        <v>3153</v>
      </c>
      <c r="C128" s="97" t="s">
        <v>2731</v>
      </c>
      <c r="D128" s="84" t="s">
        <v>2816</v>
      </c>
      <c r="E128" s="84"/>
      <c r="F128" s="84" t="s">
        <v>578</v>
      </c>
      <c r="G128" s="107">
        <v>42989</v>
      </c>
      <c r="H128" s="84" t="s">
        <v>175</v>
      </c>
      <c r="I128" s="94">
        <v>7.5299999999999994</v>
      </c>
      <c r="J128" s="97" t="s">
        <v>177</v>
      </c>
      <c r="K128" s="98">
        <v>4.4999999999999998E-2</v>
      </c>
      <c r="L128" s="98">
        <v>4.0300000000000002E-2</v>
      </c>
      <c r="M128" s="94">
        <v>1553774.08</v>
      </c>
      <c r="N128" s="96">
        <v>105.62</v>
      </c>
      <c r="O128" s="94">
        <v>1641.0962499999998</v>
      </c>
      <c r="P128" s="95">
        <f t="shared" si="3"/>
        <v>4.0319014657840723E-4</v>
      </c>
      <c r="Q128" s="95">
        <f>O128/'סכום נכסי הקרן'!$C$42</f>
        <v>3.019724653813631E-5</v>
      </c>
    </row>
    <row r="129" spans="2:17" s="132" customFormat="1">
      <c r="B129" s="154" t="s">
        <v>3153</v>
      </c>
      <c r="C129" s="97" t="s">
        <v>2731</v>
      </c>
      <c r="D129" s="84" t="s">
        <v>2817</v>
      </c>
      <c r="E129" s="84"/>
      <c r="F129" s="84" t="s">
        <v>578</v>
      </c>
      <c r="G129" s="107">
        <v>43080</v>
      </c>
      <c r="H129" s="84" t="s">
        <v>175</v>
      </c>
      <c r="I129" s="94">
        <v>7.41</v>
      </c>
      <c r="J129" s="97" t="s">
        <v>177</v>
      </c>
      <c r="K129" s="98">
        <v>4.4999999999999998E-2</v>
      </c>
      <c r="L129" s="98">
        <v>4.6199999999999998E-2</v>
      </c>
      <c r="M129" s="94">
        <v>481412.8899999999</v>
      </c>
      <c r="N129" s="96">
        <v>100.55</v>
      </c>
      <c r="O129" s="94">
        <v>484.0606699999999</v>
      </c>
      <c r="P129" s="95">
        <f t="shared" si="3"/>
        <v>1.1892568305493477E-4</v>
      </c>
      <c r="Q129" s="95">
        <f>O129/'סכום נכסי הקרן'!$C$42</f>
        <v>8.9070335706424542E-6</v>
      </c>
    </row>
    <row r="130" spans="2:17" s="132" customFormat="1">
      <c r="B130" s="154" t="s">
        <v>3153</v>
      </c>
      <c r="C130" s="97" t="s">
        <v>2731</v>
      </c>
      <c r="D130" s="84" t="s">
        <v>2818</v>
      </c>
      <c r="E130" s="84"/>
      <c r="F130" s="84" t="s">
        <v>578</v>
      </c>
      <c r="G130" s="107">
        <v>43171</v>
      </c>
      <c r="H130" s="84" t="s">
        <v>175</v>
      </c>
      <c r="I130" s="94">
        <v>7.39</v>
      </c>
      <c r="J130" s="97" t="s">
        <v>177</v>
      </c>
      <c r="K130" s="98">
        <v>4.4999999999999998E-2</v>
      </c>
      <c r="L130" s="98">
        <v>4.6799999999999994E-2</v>
      </c>
      <c r="M130" s="94">
        <v>511443.85999999993</v>
      </c>
      <c r="N130" s="96">
        <v>100.79</v>
      </c>
      <c r="O130" s="94">
        <v>515.48428999999987</v>
      </c>
      <c r="P130" s="95">
        <f t="shared" si="3"/>
        <v>1.2664594562565489E-4</v>
      </c>
      <c r="Q130" s="95">
        <f>O130/'סכום נכסי הקרן'!$C$42</f>
        <v>9.4852487729870515E-6</v>
      </c>
    </row>
    <row r="131" spans="2:17" s="132" customFormat="1">
      <c r="B131" s="154" t="s">
        <v>3153</v>
      </c>
      <c r="C131" s="97" t="s">
        <v>2731</v>
      </c>
      <c r="D131" s="84" t="s">
        <v>2819</v>
      </c>
      <c r="E131" s="84"/>
      <c r="F131" s="84" t="s">
        <v>578</v>
      </c>
      <c r="G131" s="107">
        <v>43341</v>
      </c>
      <c r="H131" s="84" t="s">
        <v>175</v>
      </c>
      <c r="I131" s="94">
        <v>7.4700000000000006</v>
      </c>
      <c r="J131" s="97" t="s">
        <v>177</v>
      </c>
      <c r="K131" s="98">
        <v>4.4999999999999998E-2</v>
      </c>
      <c r="L131" s="98">
        <v>4.3400000000000008E-2</v>
      </c>
      <c r="M131" s="94">
        <v>902411.87999999989</v>
      </c>
      <c r="N131" s="96">
        <v>101.87</v>
      </c>
      <c r="O131" s="94">
        <v>919.28703999999982</v>
      </c>
      <c r="P131" s="95">
        <f t="shared" si="3"/>
        <v>2.258535880544667E-4</v>
      </c>
      <c r="Q131" s="95">
        <f>O131/'סכום נכסי הקרן'!$C$42</f>
        <v>1.6915484016366239E-5</v>
      </c>
    </row>
    <row r="132" spans="2:17" s="132" customFormat="1">
      <c r="B132" s="154" t="s">
        <v>3153</v>
      </c>
      <c r="C132" s="97" t="s">
        <v>2731</v>
      </c>
      <c r="D132" s="84" t="s">
        <v>2820</v>
      </c>
      <c r="E132" s="84"/>
      <c r="F132" s="84" t="s">
        <v>578</v>
      </c>
      <c r="G132" s="107">
        <v>41893</v>
      </c>
      <c r="H132" s="84" t="s">
        <v>175</v>
      </c>
      <c r="I132" s="94">
        <v>7.98</v>
      </c>
      <c r="J132" s="97" t="s">
        <v>177</v>
      </c>
      <c r="K132" s="98">
        <v>4.4999999999999998E-2</v>
      </c>
      <c r="L132" s="98">
        <v>1.9599999999999999E-2</v>
      </c>
      <c r="M132" s="94">
        <v>952670.93999999983</v>
      </c>
      <c r="N132" s="96">
        <v>121.61</v>
      </c>
      <c r="O132" s="94">
        <v>1158.5431599999997</v>
      </c>
      <c r="P132" s="95">
        <f t="shared" si="3"/>
        <v>2.8463485094052895E-4</v>
      </c>
      <c r="Q132" s="95">
        <f>O132/'סכום נכסי הקרן'!$C$42</f>
        <v>2.1317953427528397E-5</v>
      </c>
    </row>
    <row r="133" spans="2:17" s="132" customFormat="1">
      <c r="B133" s="154" t="s">
        <v>3153</v>
      </c>
      <c r="C133" s="97" t="s">
        <v>2731</v>
      </c>
      <c r="D133" s="84" t="s">
        <v>2821</v>
      </c>
      <c r="E133" s="84"/>
      <c r="F133" s="84" t="s">
        <v>578</v>
      </c>
      <c r="G133" s="107">
        <v>42151</v>
      </c>
      <c r="H133" s="84" t="s">
        <v>175</v>
      </c>
      <c r="I133" s="94">
        <v>7.9499999999999993</v>
      </c>
      <c r="J133" s="97" t="s">
        <v>177</v>
      </c>
      <c r="K133" s="98">
        <v>4.4999999999999998E-2</v>
      </c>
      <c r="L133" s="98">
        <v>2.0799999999999999E-2</v>
      </c>
      <c r="M133" s="94">
        <v>3488855.0599999996</v>
      </c>
      <c r="N133" s="96">
        <v>121.52</v>
      </c>
      <c r="O133" s="94">
        <v>4239.6567099999993</v>
      </c>
      <c r="P133" s="95">
        <f t="shared" si="3"/>
        <v>1.041613379073304E-3</v>
      </c>
      <c r="Q133" s="95">
        <f>O133/'סכום נכסי הקרן'!$C$42</f>
        <v>7.8012462041110556E-5</v>
      </c>
    </row>
    <row r="134" spans="2:17" s="132" customFormat="1">
      <c r="B134" s="154" t="s">
        <v>3153</v>
      </c>
      <c r="C134" s="97" t="s">
        <v>2731</v>
      </c>
      <c r="D134" s="84" t="s">
        <v>2822</v>
      </c>
      <c r="E134" s="84"/>
      <c r="F134" s="84" t="s">
        <v>578</v>
      </c>
      <c r="G134" s="107">
        <v>42166</v>
      </c>
      <c r="H134" s="84" t="s">
        <v>175</v>
      </c>
      <c r="I134" s="94">
        <v>7.96</v>
      </c>
      <c r="J134" s="97" t="s">
        <v>177</v>
      </c>
      <c r="K134" s="98">
        <v>4.4999999999999998E-2</v>
      </c>
      <c r="L134" s="98">
        <v>2.0299999999999999E-2</v>
      </c>
      <c r="M134" s="94">
        <v>3282629.0699999994</v>
      </c>
      <c r="N134" s="96">
        <v>122.01</v>
      </c>
      <c r="O134" s="94">
        <v>4005.1357499999995</v>
      </c>
      <c r="P134" s="95">
        <f t="shared" si="3"/>
        <v>9.8399546651143656E-4</v>
      </c>
      <c r="Q134" s="95">
        <f>O134/'סכום נכסי הקרן'!$C$42</f>
        <v>7.3697122677267388E-5</v>
      </c>
    </row>
    <row r="135" spans="2:17" s="132" customFormat="1">
      <c r="B135" s="154" t="s">
        <v>3153</v>
      </c>
      <c r="C135" s="97" t="s">
        <v>2731</v>
      </c>
      <c r="D135" s="84" t="s">
        <v>2823</v>
      </c>
      <c r="E135" s="84"/>
      <c r="F135" s="84" t="s">
        <v>578</v>
      </c>
      <c r="G135" s="107">
        <v>42257</v>
      </c>
      <c r="H135" s="84" t="s">
        <v>175</v>
      </c>
      <c r="I135" s="94">
        <v>7.9600000000000017</v>
      </c>
      <c r="J135" s="97" t="s">
        <v>177</v>
      </c>
      <c r="K135" s="98">
        <v>4.4999999999999998E-2</v>
      </c>
      <c r="L135" s="98">
        <v>2.0400000000000001E-2</v>
      </c>
      <c r="M135" s="94">
        <v>1744403.7199999997</v>
      </c>
      <c r="N135" s="96">
        <v>121.03</v>
      </c>
      <c r="O135" s="94">
        <v>2111.2518199999995</v>
      </c>
      <c r="P135" s="95">
        <f t="shared" si="3"/>
        <v>5.1869957704779894E-4</v>
      </c>
      <c r="Q135" s="95">
        <f>O135/'סכום נכסי הקרן'!$C$42</f>
        <v>3.884841715568418E-5</v>
      </c>
    </row>
    <row r="136" spans="2:17" s="132" customFormat="1">
      <c r="B136" s="154" t="s">
        <v>3153</v>
      </c>
      <c r="C136" s="97" t="s">
        <v>2731</v>
      </c>
      <c r="D136" s="84" t="s">
        <v>2824</v>
      </c>
      <c r="E136" s="84"/>
      <c r="F136" s="84" t="s">
        <v>578</v>
      </c>
      <c r="G136" s="107">
        <v>42348</v>
      </c>
      <c r="H136" s="84" t="s">
        <v>175</v>
      </c>
      <c r="I136" s="94">
        <v>7.95</v>
      </c>
      <c r="J136" s="97" t="s">
        <v>177</v>
      </c>
      <c r="K136" s="98">
        <v>4.4999999999999998E-2</v>
      </c>
      <c r="L136" s="98">
        <v>2.1100000000000004E-2</v>
      </c>
      <c r="M136" s="94">
        <v>3020762.1699999995</v>
      </c>
      <c r="N136" s="96">
        <v>120.96</v>
      </c>
      <c r="O136" s="94">
        <v>3653.9139499999992</v>
      </c>
      <c r="P136" s="95">
        <f t="shared" si="3"/>
        <v>8.977060919403032E-4</v>
      </c>
      <c r="Q136" s="95">
        <f>O136/'סכום נכסי הקרן'!$C$42</f>
        <v>6.7234411374278297E-5</v>
      </c>
    </row>
    <row r="137" spans="2:17" s="132" customFormat="1">
      <c r="B137" s="154" t="s">
        <v>3153</v>
      </c>
      <c r="C137" s="97" t="s">
        <v>2731</v>
      </c>
      <c r="D137" s="84" t="s">
        <v>2825</v>
      </c>
      <c r="E137" s="84"/>
      <c r="F137" s="84" t="s">
        <v>578</v>
      </c>
      <c r="G137" s="107">
        <v>42439</v>
      </c>
      <c r="H137" s="84" t="s">
        <v>175</v>
      </c>
      <c r="I137" s="94">
        <v>7.93</v>
      </c>
      <c r="J137" s="97" t="s">
        <v>177</v>
      </c>
      <c r="K137" s="98">
        <v>4.4999999999999998E-2</v>
      </c>
      <c r="L137" s="98">
        <v>2.1899999999999999E-2</v>
      </c>
      <c r="M137" s="94">
        <v>3587714.9499999993</v>
      </c>
      <c r="N137" s="96">
        <v>121.43</v>
      </c>
      <c r="O137" s="94">
        <v>4356.5624999999991</v>
      </c>
      <c r="P137" s="95">
        <f t="shared" si="3"/>
        <v>1.0703351939004139E-3</v>
      </c>
      <c r="Q137" s="95">
        <f>O137/'סכום נכסי הקרן'!$C$42</f>
        <v>8.016360519457616E-5</v>
      </c>
    </row>
    <row r="138" spans="2:17" s="132" customFormat="1">
      <c r="B138" s="154" t="s">
        <v>3153</v>
      </c>
      <c r="C138" s="97" t="s">
        <v>2731</v>
      </c>
      <c r="D138" s="84" t="s">
        <v>2826</v>
      </c>
      <c r="E138" s="84"/>
      <c r="F138" s="84" t="s">
        <v>578</v>
      </c>
      <c r="G138" s="107">
        <v>42549</v>
      </c>
      <c r="H138" s="84" t="s">
        <v>175</v>
      </c>
      <c r="I138" s="94">
        <v>7.84</v>
      </c>
      <c r="J138" s="97" t="s">
        <v>177</v>
      </c>
      <c r="K138" s="98">
        <v>4.4999999999999998E-2</v>
      </c>
      <c r="L138" s="98">
        <v>2.5700000000000004E-2</v>
      </c>
      <c r="M138" s="94">
        <v>2523556.8099999996</v>
      </c>
      <c r="N138" s="96">
        <v>117.69</v>
      </c>
      <c r="O138" s="94">
        <v>2969.9741199999994</v>
      </c>
      <c r="P138" s="95">
        <f t="shared" si="3"/>
        <v>7.2967341237716921E-4</v>
      </c>
      <c r="Q138" s="95">
        <f>O138/'סכום נכסי הקרן'!$C$42</f>
        <v>5.4649470263261178E-5</v>
      </c>
    </row>
    <row r="139" spans="2:17" s="132" customFormat="1">
      <c r="B139" s="154" t="s">
        <v>3153</v>
      </c>
      <c r="C139" s="97" t="s">
        <v>2731</v>
      </c>
      <c r="D139" s="84" t="s">
        <v>2827</v>
      </c>
      <c r="E139" s="84"/>
      <c r="F139" s="84" t="s">
        <v>578</v>
      </c>
      <c r="G139" s="107">
        <v>42604</v>
      </c>
      <c r="H139" s="84" t="s">
        <v>175</v>
      </c>
      <c r="I139" s="94">
        <v>7.76</v>
      </c>
      <c r="J139" s="97" t="s">
        <v>177</v>
      </c>
      <c r="K139" s="98">
        <v>4.4999999999999998E-2</v>
      </c>
      <c r="L139" s="98">
        <v>2.9499999999999998E-2</v>
      </c>
      <c r="M139" s="94">
        <v>3299989.72</v>
      </c>
      <c r="N139" s="96">
        <v>113.6</v>
      </c>
      <c r="O139" s="94">
        <v>3748.7884999999997</v>
      </c>
      <c r="P139" s="95">
        <f t="shared" si="3"/>
        <v>9.2101519627897969E-4</v>
      </c>
      <c r="Q139" s="95">
        <f>O139/'סכום נכסי הקרן'!$C$42</f>
        <v>6.8980165272957152E-5</v>
      </c>
    </row>
    <row r="140" spans="2:17" s="132" customFormat="1">
      <c r="B140" s="154" t="s">
        <v>3151</v>
      </c>
      <c r="C140" s="97" t="s">
        <v>2731</v>
      </c>
      <c r="D140" s="84" t="s">
        <v>2828</v>
      </c>
      <c r="E140" s="84"/>
      <c r="F140" s="84" t="s">
        <v>891</v>
      </c>
      <c r="G140" s="107">
        <v>42680</v>
      </c>
      <c r="H140" s="84" t="s">
        <v>2724</v>
      </c>
      <c r="I140" s="94">
        <v>3.0100000000000002</v>
      </c>
      <c r="J140" s="97" t="s">
        <v>177</v>
      </c>
      <c r="K140" s="98">
        <v>2.2000000000000002E-2</v>
      </c>
      <c r="L140" s="98">
        <v>2.12E-2</v>
      </c>
      <c r="M140" s="94">
        <v>10895415.300000001</v>
      </c>
      <c r="N140" s="96">
        <v>100.37</v>
      </c>
      <c r="O140" s="94">
        <v>10935.728439999997</v>
      </c>
      <c r="P140" s="95">
        <f t="shared" si="3"/>
        <v>2.68672721217007E-3</v>
      </c>
      <c r="Q140" s="95">
        <f>O140/'סכום נכסי הקרן'!$C$42</f>
        <v>2.0122457033022211E-4</v>
      </c>
    </row>
    <row r="141" spans="2:17" s="132" customFormat="1">
      <c r="B141" s="154" t="s">
        <v>3151</v>
      </c>
      <c r="C141" s="97" t="s">
        <v>2731</v>
      </c>
      <c r="D141" s="84" t="s">
        <v>2829</v>
      </c>
      <c r="E141" s="84"/>
      <c r="F141" s="84" t="s">
        <v>891</v>
      </c>
      <c r="G141" s="107">
        <v>42680</v>
      </c>
      <c r="H141" s="84" t="s">
        <v>2724</v>
      </c>
      <c r="I141" s="94">
        <v>4.1400000000000006</v>
      </c>
      <c r="J141" s="97" t="s">
        <v>177</v>
      </c>
      <c r="K141" s="98">
        <v>3.3700000000000001E-2</v>
      </c>
      <c r="L141" s="98">
        <v>3.3299999999999996E-2</v>
      </c>
      <c r="M141" s="94">
        <v>2593431.7899999996</v>
      </c>
      <c r="N141" s="96">
        <v>100.48</v>
      </c>
      <c r="O141" s="94">
        <v>2605.8803399999993</v>
      </c>
      <c r="P141" s="95">
        <f t="shared" si="3"/>
        <v>6.4022160567997737E-4</v>
      </c>
      <c r="Q141" s="95">
        <f>O141/'סכום נכסי הקרן'!$C$42</f>
        <v>4.7949906092261474E-5</v>
      </c>
    </row>
    <row r="142" spans="2:17" s="132" customFormat="1">
      <c r="B142" s="154" t="s">
        <v>3151</v>
      </c>
      <c r="C142" s="97" t="s">
        <v>2731</v>
      </c>
      <c r="D142" s="84" t="s">
        <v>2830</v>
      </c>
      <c r="E142" s="84"/>
      <c r="F142" s="84" t="s">
        <v>891</v>
      </c>
      <c r="G142" s="107">
        <v>42717</v>
      </c>
      <c r="H142" s="84" t="s">
        <v>2724</v>
      </c>
      <c r="I142" s="94">
        <v>3.73</v>
      </c>
      <c r="J142" s="97" t="s">
        <v>177</v>
      </c>
      <c r="K142" s="98">
        <v>3.85E-2</v>
      </c>
      <c r="L142" s="98">
        <v>3.9E-2</v>
      </c>
      <c r="M142" s="94">
        <v>713894.18999999983</v>
      </c>
      <c r="N142" s="96">
        <v>100.19</v>
      </c>
      <c r="O142" s="94">
        <v>715.25058999999987</v>
      </c>
      <c r="P142" s="95">
        <f t="shared" si="3"/>
        <v>1.7572521430256894E-4</v>
      </c>
      <c r="Q142" s="95">
        <f>O142/'סכום נכסי הקרן'!$C$42</f>
        <v>1.3161079615395778E-5</v>
      </c>
    </row>
    <row r="143" spans="2:17" s="132" customFormat="1">
      <c r="B143" s="154" t="s">
        <v>3151</v>
      </c>
      <c r="C143" s="97" t="s">
        <v>2731</v>
      </c>
      <c r="D143" s="84" t="s">
        <v>2831</v>
      </c>
      <c r="E143" s="84"/>
      <c r="F143" s="84" t="s">
        <v>891</v>
      </c>
      <c r="G143" s="107">
        <v>42710</v>
      </c>
      <c r="H143" s="84" t="s">
        <v>2724</v>
      </c>
      <c r="I143" s="94">
        <v>3.7299999999999995</v>
      </c>
      <c r="J143" s="97" t="s">
        <v>177</v>
      </c>
      <c r="K143" s="98">
        <v>3.8399999999999997E-2</v>
      </c>
      <c r="L143" s="98">
        <v>3.8900000000000004E-2</v>
      </c>
      <c r="M143" s="94">
        <v>2134346.2400000002</v>
      </c>
      <c r="N143" s="96">
        <v>100.2</v>
      </c>
      <c r="O143" s="94">
        <v>2138.6148899999998</v>
      </c>
      <c r="P143" s="95">
        <f t="shared" si="3"/>
        <v>5.2542222978930358E-4</v>
      </c>
      <c r="Q143" s="95">
        <f>O143/'סכום נכסי הקרן'!$C$42</f>
        <v>3.9351915576834248E-5</v>
      </c>
    </row>
    <row r="144" spans="2:17" s="132" customFormat="1">
      <c r="B144" s="154" t="s">
        <v>3151</v>
      </c>
      <c r="C144" s="97" t="s">
        <v>2731</v>
      </c>
      <c r="D144" s="84" t="s">
        <v>2832</v>
      </c>
      <c r="E144" s="84"/>
      <c r="F144" s="84" t="s">
        <v>891</v>
      </c>
      <c r="G144" s="107">
        <v>42680</v>
      </c>
      <c r="H144" s="84" t="s">
        <v>2724</v>
      </c>
      <c r="I144" s="94">
        <v>5.0999999999999996</v>
      </c>
      <c r="J144" s="97" t="s">
        <v>177</v>
      </c>
      <c r="K144" s="98">
        <v>3.6699999999999997E-2</v>
      </c>
      <c r="L144" s="98">
        <v>3.6599999999999994E-2</v>
      </c>
      <c r="M144" s="94">
        <v>8493398.9999999981</v>
      </c>
      <c r="N144" s="96">
        <v>100.49</v>
      </c>
      <c r="O144" s="94">
        <v>8535.0168199999989</v>
      </c>
      <c r="P144" s="95">
        <f t="shared" si="3"/>
        <v>2.0969121602130106E-3</v>
      </c>
      <c r="Q144" s="95">
        <f>O144/'סכום נכסי הקרן'!$C$42</f>
        <v>1.5704990314899578E-4</v>
      </c>
    </row>
    <row r="145" spans="2:17" s="132" customFormat="1">
      <c r="B145" s="154" t="s">
        <v>3151</v>
      </c>
      <c r="C145" s="97" t="s">
        <v>2731</v>
      </c>
      <c r="D145" s="84" t="s">
        <v>2833</v>
      </c>
      <c r="E145" s="84"/>
      <c r="F145" s="84" t="s">
        <v>891</v>
      </c>
      <c r="G145" s="107">
        <v>42680</v>
      </c>
      <c r="H145" s="84" t="s">
        <v>2724</v>
      </c>
      <c r="I145" s="94">
        <v>2.9799999999999991</v>
      </c>
      <c r="J145" s="97" t="s">
        <v>177</v>
      </c>
      <c r="K145" s="98">
        <v>3.1800000000000002E-2</v>
      </c>
      <c r="L145" s="98">
        <v>3.1499999999999986E-2</v>
      </c>
      <c r="M145" s="94">
        <v>11046720.640000001</v>
      </c>
      <c r="N145" s="96">
        <v>100.35</v>
      </c>
      <c r="O145" s="94">
        <v>11085.38471</v>
      </c>
      <c r="P145" s="95">
        <f t="shared" si="3"/>
        <v>2.7234952770764879E-3</v>
      </c>
      <c r="Q145" s="95">
        <f>O145/'סכום נכסי הקרן'!$C$42</f>
        <v>2.0397834377962703E-4</v>
      </c>
    </row>
    <row r="146" spans="2:17" s="132" customFormat="1">
      <c r="B146" s="154" t="s">
        <v>3154</v>
      </c>
      <c r="C146" s="97" t="s">
        <v>2726</v>
      </c>
      <c r="D146" s="84" t="s">
        <v>2834</v>
      </c>
      <c r="E146" s="84"/>
      <c r="F146" s="84" t="s">
        <v>891</v>
      </c>
      <c r="G146" s="107">
        <v>42884</v>
      </c>
      <c r="H146" s="84" t="s">
        <v>2724</v>
      </c>
      <c r="I146" s="94">
        <v>1.3900000000000001</v>
      </c>
      <c r="J146" s="97" t="s">
        <v>177</v>
      </c>
      <c r="K146" s="98">
        <v>2.2099999999999998E-2</v>
      </c>
      <c r="L146" s="98">
        <v>2.0300000000000002E-2</v>
      </c>
      <c r="M146" s="94">
        <v>9523905.5399999972</v>
      </c>
      <c r="N146" s="96">
        <v>100.46</v>
      </c>
      <c r="O146" s="94">
        <v>9567.7153399999988</v>
      </c>
      <c r="P146" s="95">
        <f t="shared" si="3"/>
        <v>2.3506290690476416E-3</v>
      </c>
      <c r="Q146" s="95">
        <f>O146/'סכום נכסי הקרן'!$C$42</f>
        <v>1.7605223272473426E-4</v>
      </c>
    </row>
    <row r="147" spans="2:17" s="132" customFormat="1">
      <c r="B147" s="154" t="s">
        <v>3154</v>
      </c>
      <c r="C147" s="97" t="s">
        <v>2726</v>
      </c>
      <c r="D147" s="84" t="s">
        <v>2835</v>
      </c>
      <c r="E147" s="84"/>
      <c r="F147" s="84" t="s">
        <v>891</v>
      </c>
      <c r="G147" s="107">
        <v>43006</v>
      </c>
      <c r="H147" s="84" t="s">
        <v>2724</v>
      </c>
      <c r="I147" s="94">
        <v>1.59</v>
      </c>
      <c r="J147" s="97" t="s">
        <v>177</v>
      </c>
      <c r="K147" s="98">
        <v>2.0799999999999999E-2</v>
      </c>
      <c r="L147" s="98">
        <v>2.2600000000000002E-2</v>
      </c>
      <c r="M147" s="94">
        <v>10389715.129999999</v>
      </c>
      <c r="N147" s="96">
        <v>99.75</v>
      </c>
      <c r="O147" s="94">
        <v>10363.740409999999</v>
      </c>
      <c r="P147" s="95">
        <f t="shared" si="3"/>
        <v>2.5461992342060754E-3</v>
      </c>
      <c r="Q147" s="95">
        <f>O147/'סכום נכסי הקרן'!$C$42</f>
        <v>1.9069961570993528E-4</v>
      </c>
    </row>
    <row r="148" spans="2:17" s="132" customFormat="1">
      <c r="B148" s="154" t="s">
        <v>3154</v>
      </c>
      <c r="C148" s="97" t="s">
        <v>2726</v>
      </c>
      <c r="D148" s="84" t="s">
        <v>2836</v>
      </c>
      <c r="E148" s="84"/>
      <c r="F148" s="84" t="s">
        <v>891</v>
      </c>
      <c r="G148" s="107">
        <v>43321</v>
      </c>
      <c r="H148" s="84" t="s">
        <v>2724</v>
      </c>
      <c r="I148" s="94">
        <v>1.9200000000000002</v>
      </c>
      <c r="J148" s="97" t="s">
        <v>177</v>
      </c>
      <c r="K148" s="98">
        <v>2.4E-2</v>
      </c>
      <c r="L148" s="98">
        <v>2.2000000000000002E-2</v>
      </c>
      <c r="M148" s="94">
        <v>14119605.559999997</v>
      </c>
      <c r="N148" s="96">
        <v>100.77</v>
      </c>
      <c r="O148" s="94">
        <v>14228.326969999996</v>
      </c>
      <c r="P148" s="95">
        <f t="shared" si="3"/>
        <v>3.495664094412381E-3</v>
      </c>
      <c r="Q148" s="95">
        <f>O148/'סכום נכסי הקרן'!$C$42</f>
        <v>2.6181054117837632E-4</v>
      </c>
    </row>
    <row r="149" spans="2:17" s="132" customFormat="1">
      <c r="B149" s="154" t="s">
        <v>3154</v>
      </c>
      <c r="C149" s="97" t="s">
        <v>2726</v>
      </c>
      <c r="D149" s="84" t="s">
        <v>2837</v>
      </c>
      <c r="E149" s="84"/>
      <c r="F149" s="84" t="s">
        <v>891</v>
      </c>
      <c r="G149" s="107">
        <v>43343</v>
      </c>
      <c r="H149" s="84" t="s">
        <v>2724</v>
      </c>
      <c r="I149" s="94">
        <v>1.9800000000000002</v>
      </c>
      <c r="J149" s="97" t="s">
        <v>177</v>
      </c>
      <c r="K149" s="98">
        <v>2.3789999999999999E-2</v>
      </c>
      <c r="L149" s="98">
        <v>2.2800000000000001E-2</v>
      </c>
      <c r="M149" s="94">
        <v>14119605.559999997</v>
      </c>
      <c r="N149" s="96">
        <v>100.42</v>
      </c>
      <c r="O149" s="94">
        <v>14178.908189999998</v>
      </c>
      <c r="P149" s="95">
        <f t="shared" si="3"/>
        <v>3.4835227193090465E-3</v>
      </c>
      <c r="Q149" s="95">
        <f>O149/'סכום נכסי הקרן'!$C$42</f>
        <v>2.6090120323840241E-4</v>
      </c>
    </row>
    <row r="150" spans="2:17" s="132" customFormat="1">
      <c r="B150" s="154" t="s">
        <v>3154</v>
      </c>
      <c r="C150" s="97" t="s">
        <v>2726</v>
      </c>
      <c r="D150" s="84" t="s">
        <v>2838</v>
      </c>
      <c r="E150" s="84"/>
      <c r="F150" s="84" t="s">
        <v>891</v>
      </c>
      <c r="G150" s="107">
        <v>42828</v>
      </c>
      <c r="H150" s="84" t="s">
        <v>2724</v>
      </c>
      <c r="I150" s="94">
        <v>1.23</v>
      </c>
      <c r="J150" s="97" t="s">
        <v>177</v>
      </c>
      <c r="K150" s="98">
        <v>2.2700000000000001E-2</v>
      </c>
      <c r="L150" s="98">
        <v>1.9599999999999999E-2</v>
      </c>
      <c r="M150" s="94">
        <v>9523905.5399999972</v>
      </c>
      <c r="N150" s="96">
        <v>100.96</v>
      </c>
      <c r="O150" s="94">
        <v>9615.3346599999986</v>
      </c>
      <c r="P150" s="95">
        <f t="shared" si="3"/>
        <v>2.3623283466559864E-3</v>
      </c>
      <c r="Q150" s="95">
        <f>O150/'סכום נכסי הקרן'!$C$42</f>
        <v>1.7692845942138193E-4</v>
      </c>
    </row>
    <row r="151" spans="2:17" s="132" customFormat="1">
      <c r="B151" s="154" t="s">
        <v>3154</v>
      </c>
      <c r="C151" s="97" t="s">
        <v>2726</v>
      </c>
      <c r="D151" s="84" t="s">
        <v>2839</v>
      </c>
      <c r="E151" s="84"/>
      <c r="F151" s="84" t="s">
        <v>891</v>
      </c>
      <c r="G151" s="107">
        <v>42859</v>
      </c>
      <c r="H151" s="84" t="s">
        <v>2724</v>
      </c>
      <c r="I151" s="94">
        <v>1.32</v>
      </c>
      <c r="J151" s="97" t="s">
        <v>177</v>
      </c>
      <c r="K151" s="98">
        <v>2.2799999999999997E-2</v>
      </c>
      <c r="L151" s="98">
        <v>1.9799999999999998E-2</v>
      </c>
      <c r="M151" s="94">
        <v>9523905.5399999972</v>
      </c>
      <c r="N151" s="96">
        <v>100.77</v>
      </c>
      <c r="O151" s="94">
        <v>9597.240069999998</v>
      </c>
      <c r="P151" s="95">
        <f t="shared" si="3"/>
        <v>2.3578828058204771E-3</v>
      </c>
      <c r="Q151" s="95">
        <f>O151/'סכום נכסי הקרן'!$C$42</f>
        <v>1.765955071065884E-4</v>
      </c>
    </row>
    <row r="152" spans="2:17" s="132" customFormat="1">
      <c r="B152" s="154" t="s">
        <v>3155</v>
      </c>
      <c r="C152" s="97" t="s">
        <v>2726</v>
      </c>
      <c r="D152" s="84">
        <v>9922</v>
      </c>
      <c r="E152" s="84"/>
      <c r="F152" s="84" t="s">
        <v>578</v>
      </c>
      <c r="G152" s="107">
        <v>40489</v>
      </c>
      <c r="H152" s="84" t="s">
        <v>175</v>
      </c>
      <c r="I152" s="94">
        <v>4.2</v>
      </c>
      <c r="J152" s="97" t="s">
        <v>177</v>
      </c>
      <c r="K152" s="98">
        <v>5.7000000000000002E-2</v>
      </c>
      <c r="L152" s="98">
        <v>9.8000000000000014E-3</v>
      </c>
      <c r="M152" s="94">
        <v>8724325.8999999985</v>
      </c>
      <c r="N152" s="96">
        <v>128.80000000000001</v>
      </c>
      <c r="O152" s="94">
        <v>11236.932039999998</v>
      </c>
      <c r="P152" s="95">
        <f t="shared" si="3"/>
        <v>2.7607279440795751E-3</v>
      </c>
      <c r="Q152" s="95">
        <f>O152/'סכום נכסי הקרן'!$C$42</f>
        <v>2.0676691397239068E-4</v>
      </c>
    </row>
    <row r="153" spans="2:17" s="132" customFormat="1">
      <c r="B153" s="154" t="s">
        <v>3155</v>
      </c>
      <c r="C153" s="97" t="s">
        <v>2726</v>
      </c>
      <c r="D153" s="84">
        <v>22333</v>
      </c>
      <c r="E153" s="84"/>
      <c r="F153" s="84" t="s">
        <v>578</v>
      </c>
      <c r="G153" s="107">
        <v>41639</v>
      </c>
      <c r="H153" s="84" t="s">
        <v>334</v>
      </c>
      <c r="I153" s="94">
        <v>2.66</v>
      </c>
      <c r="J153" s="97" t="s">
        <v>177</v>
      </c>
      <c r="K153" s="98">
        <v>3.7000000000000005E-2</v>
      </c>
      <c r="L153" s="98">
        <v>5.9000000000000007E-3</v>
      </c>
      <c r="M153" s="94">
        <v>42003094.449999996</v>
      </c>
      <c r="N153" s="96">
        <v>109.5</v>
      </c>
      <c r="O153" s="94">
        <v>45993.391079999994</v>
      </c>
      <c r="P153" s="95">
        <f t="shared" si="3"/>
        <v>1.129981382334108E-2</v>
      </c>
      <c r="Q153" s="95">
        <f>O153/'סכום נכסי הקרן'!$C$42</f>
        <v>8.4630853892188188E-4</v>
      </c>
    </row>
    <row r="154" spans="2:17" s="132" customFormat="1">
      <c r="B154" s="154" t="s">
        <v>3155</v>
      </c>
      <c r="C154" s="97" t="s">
        <v>2726</v>
      </c>
      <c r="D154" s="84">
        <v>22334</v>
      </c>
      <c r="E154" s="84"/>
      <c r="F154" s="84" t="s">
        <v>578</v>
      </c>
      <c r="G154" s="107">
        <v>42004</v>
      </c>
      <c r="H154" s="84" t="s">
        <v>334</v>
      </c>
      <c r="I154" s="94">
        <v>3.12</v>
      </c>
      <c r="J154" s="97" t="s">
        <v>177</v>
      </c>
      <c r="K154" s="98">
        <v>3.7000000000000005E-2</v>
      </c>
      <c r="L154" s="98">
        <v>7.9000000000000008E-3</v>
      </c>
      <c r="M154" s="94">
        <v>16546673.559999997</v>
      </c>
      <c r="N154" s="96">
        <v>110.43</v>
      </c>
      <c r="O154" s="94">
        <v>18272.491729999998</v>
      </c>
      <c r="P154" s="95">
        <f t="shared" si="3"/>
        <v>4.4892483417541384E-3</v>
      </c>
      <c r="Q154" s="95">
        <f>O154/'סכום נכסי הקרן'!$C$42</f>
        <v>3.3622582321839249E-4</v>
      </c>
    </row>
    <row r="155" spans="2:17" s="132" customFormat="1">
      <c r="B155" s="154" t="s">
        <v>3155</v>
      </c>
      <c r="C155" s="97" t="s">
        <v>2726</v>
      </c>
      <c r="D155" s="84" t="s">
        <v>2840</v>
      </c>
      <c r="E155" s="84"/>
      <c r="F155" s="84" t="s">
        <v>578</v>
      </c>
      <c r="G155" s="107">
        <v>42759</v>
      </c>
      <c r="H155" s="84" t="s">
        <v>334</v>
      </c>
      <c r="I155" s="94">
        <v>4.6100000000000003</v>
      </c>
      <c r="J155" s="97" t="s">
        <v>177</v>
      </c>
      <c r="K155" s="98">
        <v>2.4E-2</v>
      </c>
      <c r="L155" s="98">
        <v>1.2099999999999998E-2</v>
      </c>
      <c r="M155" s="94">
        <v>13135276.710000001</v>
      </c>
      <c r="N155" s="96">
        <v>106.04</v>
      </c>
      <c r="O155" s="94">
        <v>13928.647239999998</v>
      </c>
      <c r="P155" s="95">
        <f t="shared" si="3"/>
        <v>3.4220377521029174E-3</v>
      </c>
      <c r="Q155" s="95">
        <f>O155/'סכום נכסי הקרן'!$C$42</f>
        <v>2.5629623774291844E-4</v>
      </c>
    </row>
    <row r="156" spans="2:17" s="132" customFormat="1">
      <c r="B156" s="154" t="s">
        <v>3155</v>
      </c>
      <c r="C156" s="97" t="s">
        <v>2726</v>
      </c>
      <c r="D156" s="84" t="s">
        <v>2841</v>
      </c>
      <c r="E156" s="84"/>
      <c r="F156" s="84" t="s">
        <v>578</v>
      </c>
      <c r="G156" s="107">
        <v>42759</v>
      </c>
      <c r="H156" s="84" t="s">
        <v>334</v>
      </c>
      <c r="I156" s="94">
        <v>4.42</v>
      </c>
      <c r="J156" s="97" t="s">
        <v>177</v>
      </c>
      <c r="K156" s="98">
        <v>3.8800000000000001E-2</v>
      </c>
      <c r="L156" s="98">
        <v>3.0500000000000003E-2</v>
      </c>
      <c r="M156" s="94">
        <v>13135276.710000001</v>
      </c>
      <c r="N156" s="96">
        <v>104.48</v>
      </c>
      <c r="O156" s="94">
        <v>13723.737039999996</v>
      </c>
      <c r="P156" s="95">
        <f t="shared" si="3"/>
        <v>3.371694712458892E-3</v>
      </c>
      <c r="Q156" s="95">
        <f>O156/'סכום נכסי הקרן'!$C$42</f>
        <v>2.5252575576931153E-4</v>
      </c>
    </row>
    <row r="157" spans="2:17" s="132" customFormat="1">
      <c r="B157" s="87" t="s">
        <v>3156</v>
      </c>
      <c r="C157" s="97" t="s">
        <v>2731</v>
      </c>
      <c r="D157" s="84" t="s">
        <v>2842</v>
      </c>
      <c r="E157" s="84"/>
      <c r="F157" s="84" t="s">
        <v>901</v>
      </c>
      <c r="G157" s="107">
        <v>43093</v>
      </c>
      <c r="H157" s="84" t="s">
        <v>2724</v>
      </c>
      <c r="I157" s="94">
        <v>4.5600000000000005</v>
      </c>
      <c r="J157" s="97" t="s">
        <v>177</v>
      </c>
      <c r="K157" s="98">
        <v>2.6089999999999999E-2</v>
      </c>
      <c r="L157" s="98">
        <v>2.7699999999999999E-2</v>
      </c>
      <c r="M157" s="94">
        <v>14320011.999999998</v>
      </c>
      <c r="N157" s="96">
        <v>102.35</v>
      </c>
      <c r="O157" s="94">
        <v>14656.533019999997</v>
      </c>
      <c r="P157" s="95">
        <f t="shared" si="3"/>
        <v>3.6008672231534655E-3</v>
      </c>
      <c r="Q157" s="95">
        <f>O157/'סכום נכסי הקרן'!$C$42</f>
        <v>2.6968981313513788E-4</v>
      </c>
    </row>
    <row r="158" spans="2:17" s="132" customFormat="1">
      <c r="B158" s="87" t="s">
        <v>3156</v>
      </c>
      <c r="C158" s="97" t="s">
        <v>2731</v>
      </c>
      <c r="D158" s="84" t="s">
        <v>2843</v>
      </c>
      <c r="E158" s="84"/>
      <c r="F158" s="84" t="s">
        <v>901</v>
      </c>
      <c r="G158" s="107">
        <v>43363</v>
      </c>
      <c r="H158" s="84" t="s">
        <v>2724</v>
      </c>
      <c r="I158" s="94">
        <v>4.6500000000000004</v>
      </c>
      <c r="J158" s="97" t="s">
        <v>177</v>
      </c>
      <c r="K158" s="98">
        <v>2.6849999999999999E-2</v>
      </c>
      <c r="L158" s="98">
        <v>2.3900000000000005E-2</v>
      </c>
      <c r="M158" s="94">
        <v>20048016.799999997</v>
      </c>
      <c r="N158" s="96">
        <v>101.41</v>
      </c>
      <c r="O158" s="94">
        <v>20330.693399999996</v>
      </c>
      <c r="P158" s="95">
        <f t="shared" si="3"/>
        <v>4.9949143762814986E-3</v>
      </c>
      <c r="Q158" s="95">
        <f>O158/'סכום נכסי הקרן'!$C$42</f>
        <v>3.7409808284618326E-4</v>
      </c>
    </row>
    <row r="159" spans="2:17" s="132" customFormat="1">
      <c r="B159" s="87" t="s">
        <v>3157</v>
      </c>
      <c r="C159" s="97" t="s">
        <v>2731</v>
      </c>
      <c r="D159" s="84" t="s">
        <v>2844</v>
      </c>
      <c r="E159" s="84"/>
      <c r="F159" s="84" t="s">
        <v>621</v>
      </c>
      <c r="G159" s="107">
        <v>43301</v>
      </c>
      <c r="H159" s="84" t="s">
        <v>334</v>
      </c>
      <c r="I159" s="94">
        <v>2.21</v>
      </c>
      <c r="J159" s="97" t="s">
        <v>176</v>
      </c>
      <c r="K159" s="98">
        <v>6.0975000000000001E-2</v>
      </c>
      <c r="L159" s="98">
        <v>6.7000000000000004E-2</v>
      </c>
      <c r="M159" s="94">
        <v>17190820.039999999</v>
      </c>
      <c r="N159" s="96">
        <v>101.17</v>
      </c>
      <c r="O159" s="94">
        <v>63080.610629999988</v>
      </c>
      <c r="P159" s="95">
        <f t="shared" ref="P159:P201" si="4">O159/$O$10</f>
        <v>1.5497860436988467E-2</v>
      </c>
      <c r="Q159" s="95">
        <f>O159/'סכום נכסי הקרן'!$C$42</f>
        <v>1.1607245772271382E-3</v>
      </c>
    </row>
    <row r="160" spans="2:17" s="132" customFormat="1">
      <c r="B160" s="87" t="s">
        <v>3157</v>
      </c>
      <c r="C160" s="97" t="s">
        <v>2731</v>
      </c>
      <c r="D160" s="84" t="s">
        <v>2845</v>
      </c>
      <c r="E160" s="84"/>
      <c r="F160" s="84" t="s">
        <v>621</v>
      </c>
      <c r="G160" s="107">
        <v>43301</v>
      </c>
      <c r="H160" s="84" t="s">
        <v>334</v>
      </c>
      <c r="I160" s="94">
        <v>2.2100000000000004</v>
      </c>
      <c r="J160" s="97" t="s">
        <v>176</v>
      </c>
      <c r="K160" s="98">
        <v>6.0975000000000001E-2</v>
      </c>
      <c r="L160" s="98">
        <v>6.7000000000000004E-2</v>
      </c>
      <c r="M160" s="94">
        <v>2554600.9299999997</v>
      </c>
      <c r="N160" s="96">
        <v>101.17</v>
      </c>
      <c r="O160" s="94">
        <v>9373.9441099999967</v>
      </c>
      <c r="P160" s="95">
        <f t="shared" si="4"/>
        <v>2.3030226896982408E-3</v>
      </c>
      <c r="Q160" s="95">
        <f>O160/'סכום נכסי הקרן'!$C$42</f>
        <v>1.724867150993616E-4</v>
      </c>
    </row>
    <row r="161" spans="2:17" s="132" customFormat="1">
      <c r="B161" s="154" t="s">
        <v>3157</v>
      </c>
      <c r="C161" s="97" t="s">
        <v>2731</v>
      </c>
      <c r="D161" s="84" t="s">
        <v>2846</v>
      </c>
      <c r="E161" s="84"/>
      <c r="F161" s="84" t="s">
        <v>621</v>
      </c>
      <c r="G161" s="107">
        <v>43301</v>
      </c>
      <c r="H161" s="84" t="s">
        <v>334</v>
      </c>
      <c r="I161" s="94">
        <v>2.2100000000000004</v>
      </c>
      <c r="J161" s="97" t="s">
        <v>176</v>
      </c>
      <c r="K161" s="98">
        <v>6.0975000000000001E-2</v>
      </c>
      <c r="L161" s="98">
        <v>6.6699999999999995E-2</v>
      </c>
      <c r="M161" s="94">
        <v>2569540.6499999994</v>
      </c>
      <c r="N161" s="96">
        <v>101.22</v>
      </c>
      <c r="O161" s="94">
        <v>9433.4243399999978</v>
      </c>
      <c r="P161" s="95">
        <f t="shared" si="4"/>
        <v>2.3176359962926696E-3</v>
      </c>
      <c r="Q161" s="95">
        <f>O161/'סכום נכסי הקרן'!$C$42</f>
        <v>1.7358119031338703E-4</v>
      </c>
    </row>
    <row r="162" spans="2:17" s="132" customFormat="1">
      <c r="B162" s="154" t="s">
        <v>3157</v>
      </c>
      <c r="C162" s="97" t="s">
        <v>2731</v>
      </c>
      <c r="D162" s="84" t="s">
        <v>2847</v>
      </c>
      <c r="E162" s="84"/>
      <c r="F162" s="84" t="s">
        <v>621</v>
      </c>
      <c r="G162" s="107">
        <v>43340</v>
      </c>
      <c r="H162" s="84" t="s">
        <v>334</v>
      </c>
      <c r="I162" s="94">
        <v>2.23</v>
      </c>
      <c r="J162" s="97" t="s">
        <v>176</v>
      </c>
      <c r="K162" s="98">
        <v>6.0975000000000001E-2</v>
      </c>
      <c r="L162" s="98">
        <v>6.6799999999999998E-2</v>
      </c>
      <c r="M162" s="94">
        <v>1501487.61</v>
      </c>
      <c r="N162" s="96">
        <v>100.54</v>
      </c>
      <c r="O162" s="94">
        <v>5475.3031299999993</v>
      </c>
      <c r="P162" s="95">
        <f t="shared" si="4"/>
        <v>1.34519122296813E-3</v>
      </c>
      <c r="Q162" s="95">
        <f>O162/'סכום נכסי הקרן'!$C$42</f>
        <v>1.0074916598440792E-4</v>
      </c>
    </row>
    <row r="163" spans="2:17" s="132" customFormat="1">
      <c r="B163" s="154" t="s">
        <v>3157</v>
      </c>
      <c r="C163" s="97" t="s">
        <v>2731</v>
      </c>
      <c r="D163" s="84" t="s">
        <v>2848</v>
      </c>
      <c r="E163" s="84"/>
      <c r="F163" s="84" t="s">
        <v>621</v>
      </c>
      <c r="G163" s="107">
        <v>43360</v>
      </c>
      <c r="H163" s="84" t="s">
        <v>334</v>
      </c>
      <c r="I163" s="94">
        <v>2.23</v>
      </c>
      <c r="J163" s="97" t="s">
        <v>176</v>
      </c>
      <c r="K163" s="98">
        <v>6.0975000000000001E-2</v>
      </c>
      <c r="L163" s="98">
        <v>6.6700000000000009E-2</v>
      </c>
      <c r="M163" s="94">
        <v>988429.4099999998</v>
      </c>
      <c r="N163" s="96">
        <v>100.22</v>
      </c>
      <c r="O163" s="94">
        <v>3592.9203399999992</v>
      </c>
      <c r="P163" s="95">
        <f t="shared" si="4"/>
        <v>8.8272097296495603E-4</v>
      </c>
      <c r="Q163" s="95">
        <f>O163/'סכום נכסי הקרן'!$C$42</f>
        <v>6.6112088976417156E-5</v>
      </c>
    </row>
    <row r="164" spans="2:17" s="132" customFormat="1">
      <c r="B164" s="154" t="s">
        <v>3135</v>
      </c>
      <c r="C164" s="97" t="s">
        <v>2731</v>
      </c>
      <c r="D164" s="84">
        <v>2424</v>
      </c>
      <c r="E164" s="84"/>
      <c r="F164" s="84" t="s">
        <v>621</v>
      </c>
      <c r="G164" s="107">
        <v>41305</v>
      </c>
      <c r="H164" s="84" t="s">
        <v>175</v>
      </c>
      <c r="I164" s="94">
        <v>4.13</v>
      </c>
      <c r="J164" s="97" t="s">
        <v>177</v>
      </c>
      <c r="K164" s="98">
        <v>7.1500000000000008E-2</v>
      </c>
      <c r="L164" s="98">
        <v>5.6000000000000008E-3</v>
      </c>
      <c r="M164" s="94">
        <v>38160431.779999994</v>
      </c>
      <c r="N164" s="96">
        <v>138.07</v>
      </c>
      <c r="O164" s="94">
        <v>52688.106649999994</v>
      </c>
      <c r="P164" s="95">
        <f t="shared" si="4"/>
        <v>1.2944594470404922E-2</v>
      </c>
      <c r="Q164" s="95">
        <f>O164/'סכום נכסי הקרן'!$C$42</f>
        <v>9.6949569297819632E-4</v>
      </c>
    </row>
    <row r="165" spans="2:17" s="132" customFormat="1">
      <c r="B165" s="87" t="s">
        <v>3158</v>
      </c>
      <c r="C165" s="97" t="s">
        <v>2731</v>
      </c>
      <c r="D165" s="84" t="s">
        <v>2849</v>
      </c>
      <c r="E165" s="84"/>
      <c r="F165" s="84" t="s">
        <v>901</v>
      </c>
      <c r="G165" s="107">
        <v>41339</v>
      </c>
      <c r="H165" s="84" t="s">
        <v>2724</v>
      </c>
      <c r="I165" s="94">
        <v>2.63</v>
      </c>
      <c r="J165" s="97" t="s">
        <v>177</v>
      </c>
      <c r="K165" s="98">
        <v>4.7500000000000001E-2</v>
      </c>
      <c r="L165" s="98">
        <v>1.0999999999999998E-3</v>
      </c>
      <c r="M165" s="94">
        <v>8496219.0500000007</v>
      </c>
      <c r="N165" s="96">
        <v>118.74</v>
      </c>
      <c r="O165" s="94">
        <v>10088.409829999999</v>
      </c>
      <c r="P165" s="95">
        <f t="shared" si="4"/>
        <v>2.4785550744514493E-3</v>
      </c>
      <c r="Q165" s="95">
        <f>O165/'סכום נכסי הקרן'!$C$42</f>
        <v>1.8563335259237101E-4</v>
      </c>
    </row>
    <row r="166" spans="2:17" s="132" customFormat="1">
      <c r="B166" s="87" t="s">
        <v>3158</v>
      </c>
      <c r="C166" s="97" t="s">
        <v>2731</v>
      </c>
      <c r="D166" s="84" t="s">
        <v>2850</v>
      </c>
      <c r="E166" s="84"/>
      <c r="F166" s="84" t="s">
        <v>901</v>
      </c>
      <c r="G166" s="107">
        <v>41338</v>
      </c>
      <c r="H166" s="84" t="s">
        <v>2724</v>
      </c>
      <c r="I166" s="94">
        <v>2.64</v>
      </c>
      <c r="J166" s="97" t="s">
        <v>177</v>
      </c>
      <c r="K166" s="98">
        <v>4.4999999999999998E-2</v>
      </c>
      <c r="L166" s="98">
        <v>1.2999999999999999E-3</v>
      </c>
      <c r="M166" s="94">
        <v>14451030.239999998</v>
      </c>
      <c r="N166" s="96">
        <v>117.8</v>
      </c>
      <c r="O166" s="94">
        <v>17023.314409999995</v>
      </c>
      <c r="P166" s="95">
        <f t="shared" si="4"/>
        <v>4.1823461800112038E-3</v>
      </c>
      <c r="Q166" s="95">
        <f>O166/'סכום נכסי הקרן'!$C$42</f>
        <v>3.1324014184724288E-4</v>
      </c>
    </row>
    <row r="167" spans="2:17" s="132" customFormat="1">
      <c r="B167" s="154" t="s">
        <v>3159</v>
      </c>
      <c r="C167" s="97" t="s">
        <v>2726</v>
      </c>
      <c r="D167" s="84" t="s">
        <v>2851</v>
      </c>
      <c r="E167" s="84"/>
      <c r="F167" s="84" t="s">
        <v>621</v>
      </c>
      <c r="G167" s="107">
        <v>42432</v>
      </c>
      <c r="H167" s="84" t="s">
        <v>175</v>
      </c>
      <c r="I167" s="94">
        <v>6.62</v>
      </c>
      <c r="J167" s="97" t="s">
        <v>177</v>
      </c>
      <c r="K167" s="98">
        <v>2.5399999999999999E-2</v>
      </c>
      <c r="L167" s="98">
        <v>1.43E-2</v>
      </c>
      <c r="M167" s="94">
        <v>19916897.559999995</v>
      </c>
      <c r="N167" s="96">
        <v>109.33</v>
      </c>
      <c r="O167" s="94">
        <v>21775.143639999998</v>
      </c>
      <c r="P167" s="95">
        <f t="shared" si="4"/>
        <v>5.3497918577155197E-3</v>
      </c>
      <c r="Q167" s="95">
        <f>O167/'סכום נכסי הקרן'!$C$42</f>
        <v>4.0067691392287985E-4</v>
      </c>
    </row>
    <row r="168" spans="2:17" s="132" customFormat="1">
      <c r="B168" s="87" t="s">
        <v>3160</v>
      </c>
      <c r="C168" s="97" t="s">
        <v>2726</v>
      </c>
      <c r="D168" s="84" t="s">
        <v>2852</v>
      </c>
      <c r="E168" s="84"/>
      <c r="F168" s="84" t="s">
        <v>621</v>
      </c>
      <c r="G168" s="107">
        <v>43072</v>
      </c>
      <c r="H168" s="84" t="s">
        <v>175</v>
      </c>
      <c r="I168" s="94">
        <v>7.1899999999999995</v>
      </c>
      <c r="J168" s="97" t="s">
        <v>177</v>
      </c>
      <c r="K168" s="98">
        <v>0.04</v>
      </c>
      <c r="L168" s="98">
        <v>3.8400000000000004E-2</v>
      </c>
      <c r="M168" s="94">
        <v>26943884.039999995</v>
      </c>
      <c r="N168" s="96">
        <v>103.11</v>
      </c>
      <c r="O168" s="94">
        <v>27781.837199999994</v>
      </c>
      <c r="P168" s="95">
        <f t="shared" si="4"/>
        <v>6.8255369012545399E-3</v>
      </c>
      <c r="Q168" s="95">
        <f>O168/'סכום נכסי הקרן'!$C$42</f>
        <v>5.1120401208080664E-4</v>
      </c>
    </row>
    <row r="169" spans="2:17" s="132" customFormat="1">
      <c r="B169" s="154" t="s">
        <v>3161</v>
      </c>
      <c r="C169" s="97" t="s">
        <v>2731</v>
      </c>
      <c r="D169" s="84" t="s">
        <v>2853</v>
      </c>
      <c r="E169" s="84"/>
      <c r="F169" s="84" t="s">
        <v>621</v>
      </c>
      <c r="G169" s="107">
        <v>42326</v>
      </c>
      <c r="H169" s="84" t="s">
        <v>175</v>
      </c>
      <c r="I169" s="94">
        <v>10.689999999999996</v>
      </c>
      <c r="J169" s="97" t="s">
        <v>177</v>
      </c>
      <c r="K169" s="98">
        <v>3.4000000000000002E-2</v>
      </c>
      <c r="L169" s="98">
        <v>2.0299999999999995E-2</v>
      </c>
      <c r="M169" s="94">
        <v>585228.61999999988</v>
      </c>
      <c r="N169" s="96">
        <v>116.33</v>
      </c>
      <c r="O169" s="94">
        <v>680.7964300000001</v>
      </c>
      <c r="P169" s="95">
        <f t="shared" si="4"/>
        <v>1.672603982866675E-4</v>
      </c>
      <c r="Q169" s="95">
        <f>O169/'סכום נכסי הקרן'!$C$42</f>
        <v>1.2527100490902385E-5</v>
      </c>
    </row>
    <row r="170" spans="2:17" s="132" customFormat="1">
      <c r="B170" s="154" t="s">
        <v>3161</v>
      </c>
      <c r="C170" s="97" t="s">
        <v>2731</v>
      </c>
      <c r="D170" s="84" t="s">
        <v>2854</v>
      </c>
      <c r="E170" s="84"/>
      <c r="F170" s="84" t="s">
        <v>621</v>
      </c>
      <c r="G170" s="107">
        <v>42606</v>
      </c>
      <c r="H170" s="84" t="s">
        <v>175</v>
      </c>
      <c r="I170" s="94">
        <v>10.629999999999999</v>
      </c>
      <c r="J170" s="97" t="s">
        <v>177</v>
      </c>
      <c r="K170" s="98">
        <v>3.4000000000000002E-2</v>
      </c>
      <c r="L170" s="98">
        <v>2.18E-2</v>
      </c>
      <c r="M170" s="94">
        <v>2461634.1599999997</v>
      </c>
      <c r="N170" s="96">
        <v>114.49</v>
      </c>
      <c r="O170" s="94">
        <v>2818.3248499999995</v>
      </c>
      <c r="P170" s="95">
        <f t="shared" si="4"/>
        <v>6.9241570040579124E-4</v>
      </c>
      <c r="Q170" s="95">
        <f>O170/'סכום נכסי הקרן'!$C$42</f>
        <v>5.1859024307688247E-5</v>
      </c>
    </row>
    <row r="171" spans="2:17" s="132" customFormat="1">
      <c r="B171" s="154" t="s">
        <v>3161</v>
      </c>
      <c r="C171" s="97" t="s">
        <v>2731</v>
      </c>
      <c r="D171" s="84" t="s">
        <v>2855</v>
      </c>
      <c r="E171" s="84"/>
      <c r="F171" s="84" t="s">
        <v>621</v>
      </c>
      <c r="G171" s="107">
        <v>42648</v>
      </c>
      <c r="H171" s="84" t="s">
        <v>175</v>
      </c>
      <c r="I171" s="94">
        <v>10.64</v>
      </c>
      <c r="J171" s="97" t="s">
        <v>177</v>
      </c>
      <c r="K171" s="98">
        <v>3.4000000000000002E-2</v>
      </c>
      <c r="L171" s="98">
        <v>2.1500000000000005E-2</v>
      </c>
      <c r="M171" s="94">
        <v>2258070.8399999994</v>
      </c>
      <c r="N171" s="96">
        <v>114.82</v>
      </c>
      <c r="O171" s="94">
        <v>2592.7168399999996</v>
      </c>
      <c r="P171" s="95">
        <f t="shared" si="4"/>
        <v>6.369875519220185E-4</v>
      </c>
      <c r="Q171" s="95">
        <f>O171/'סכום נכסי הקרן'!$C$42</f>
        <v>4.7707689065195117E-5</v>
      </c>
    </row>
    <row r="172" spans="2:17" s="132" customFormat="1">
      <c r="B172" s="154" t="s">
        <v>3161</v>
      </c>
      <c r="C172" s="97" t="s">
        <v>2731</v>
      </c>
      <c r="D172" s="84" t="s">
        <v>2856</v>
      </c>
      <c r="E172" s="84"/>
      <c r="F172" s="84" t="s">
        <v>621</v>
      </c>
      <c r="G172" s="107">
        <v>42718</v>
      </c>
      <c r="H172" s="84" t="s">
        <v>175</v>
      </c>
      <c r="I172" s="94">
        <v>10.61</v>
      </c>
      <c r="J172" s="97" t="s">
        <v>177</v>
      </c>
      <c r="K172" s="98">
        <v>3.4000000000000002E-2</v>
      </c>
      <c r="L172" s="98">
        <v>2.23E-2</v>
      </c>
      <c r="M172" s="94">
        <v>1577657.3899999997</v>
      </c>
      <c r="N172" s="96">
        <v>113.83</v>
      </c>
      <c r="O172" s="94">
        <v>1795.8473399999996</v>
      </c>
      <c r="P172" s="95">
        <f t="shared" si="4"/>
        <v>4.4120992430946243E-4</v>
      </c>
      <c r="Q172" s="95">
        <f>O172/'סכום נכסי הקרן'!$C$42</f>
        <v>3.3044768014573363E-5</v>
      </c>
    </row>
    <row r="173" spans="2:17" s="132" customFormat="1">
      <c r="B173" s="154" t="s">
        <v>3161</v>
      </c>
      <c r="C173" s="97" t="s">
        <v>2731</v>
      </c>
      <c r="D173" s="84" t="s">
        <v>2857</v>
      </c>
      <c r="E173" s="84"/>
      <c r="F173" s="84" t="s">
        <v>621</v>
      </c>
      <c r="G173" s="107">
        <v>42900</v>
      </c>
      <c r="H173" s="84" t="s">
        <v>175</v>
      </c>
      <c r="I173" s="94">
        <v>10.31</v>
      </c>
      <c r="J173" s="97" t="s">
        <v>177</v>
      </c>
      <c r="K173" s="98">
        <v>3.4000000000000002E-2</v>
      </c>
      <c r="L173" s="98">
        <v>3.0099999999999998E-2</v>
      </c>
      <c r="M173" s="94">
        <v>1868795.1699999997</v>
      </c>
      <c r="N173" s="96">
        <v>105.22</v>
      </c>
      <c r="O173" s="94">
        <v>1966.3461999999997</v>
      </c>
      <c r="P173" s="95">
        <f t="shared" si="4"/>
        <v>4.8309866810182164E-4</v>
      </c>
      <c r="Q173" s="95">
        <f>O173/'סכום נכסי הקרן'!$C$42</f>
        <v>3.6182058779750117E-5</v>
      </c>
    </row>
    <row r="174" spans="2:17" s="132" customFormat="1">
      <c r="B174" s="154" t="s">
        <v>3161</v>
      </c>
      <c r="C174" s="97" t="s">
        <v>2731</v>
      </c>
      <c r="D174" s="84" t="s">
        <v>2858</v>
      </c>
      <c r="E174" s="84"/>
      <c r="F174" s="84" t="s">
        <v>621</v>
      </c>
      <c r="G174" s="107">
        <v>43075</v>
      </c>
      <c r="H174" s="84" t="s">
        <v>175</v>
      </c>
      <c r="I174" s="94">
        <v>10.169999999999998</v>
      </c>
      <c r="J174" s="97" t="s">
        <v>177</v>
      </c>
      <c r="K174" s="98">
        <v>3.4000000000000002E-2</v>
      </c>
      <c r="L174" s="98">
        <v>3.3899999999999993E-2</v>
      </c>
      <c r="M174" s="94">
        <v>1159597.7699999998</v>
      </c>
      <c r="N174" s="96">
        <v>101.27</v>
      </c>
      <c r="O174" s="94">
        <v>1174.3246100000001</v>
      </c>
      <c r="P174" s="95">
        <f t="shared" si="4"/>
        <v>2.8851209161956897E-4</v>
      </c>
      <c r="Q174" s="95">
        <f>O174/'סכום נכסי הקרן'!$C$42</f>
        <v>2.1608342450341217E-5</v>
      </c>
    </row>
    <row r="175" spans="2:17" s="132" customFormat="1">
      <c r="B175" s="154" t="s">
        <v>3161</v>
      </c>
      <c r="C175" s="97" t="s">
        <v>2731</v>
      </c>
      <c r="D175" s="84" t="s">
        <v>2859</v>
      </c>
      <c r="E175" s="84"/>
      <c r="F175" s="84" t="s">
        <v>621</v>
      </c>
      <c r="G175" s="107">
        <v>43292</v>
      </c>
      <c r="H175" s="84" t="s">
        <v>175</v>
      </c>
      <c r="I175" s="94">
        <v>10.270000000000001</v>
      </c>
      <c r="J175" s="97" t="s">
        <v>177</v>
      </c>
      <c r="K175" s="98">
        <v>3.4000000000000002E-2</v>
      </c>
      <c r="L175" s="98">
        <v>3.1399999999999997E-2</v>
      </c>
      <c r="M175" s="94">
        <v>3301850.24</v>
      </c>
      <c r="N175" s="96">
        <v>103.77</v>
      </c>
      <c r="O175" s="94">
        <v>3426.3298499999996</v>
      </c>
      <c r="P175" s="95">
        <f t="shared" si="4"/>
        <v>8.4179245089827733E-4</v>
      </c>
      <c r="Q175" s="95">
        <f>O175/'סכום נכסי הקרן'!$C$42</f>
        <v>6.3046714780699546E-5</v>
      </c>
    </row>
    <row r="176" spans="2:17" s="132" customFormat="1">
      <c r="B176" s="154" t="s">
        <v>3161</v>
      </c>
      <c r="C176" s="97" t="s">
        <v>2731</v>
      </c>
      <c r="D176" s="84" t="s">
        <v>2860</v>
      </c>
      <c r="E176" s="84"/>
      <c r="F176" s="84" t="s">
        <v>621</v>
      </c>
      <c r="G176" s="107">
        <v>42326</v>
      </c>
      <c r="H176" s="84" t="s">
        <v>175</v>
      </c>
      <c r="I176" s="94">
        <v>10.689999999999998</v>
      </c>
      <c r="J176" s="97" t="s">
        <v>177</v>
      </c>
      <c r="K176" s="98">
        <v>3.4000000000000002E-2</v>
      </c>
      <c r="L176" s="98">
        <v>2.0199999999999996E-2</v>
      </c>
      <c r="M176" s="94">
        <v>1302605.5999999999</v>
      </c>
      <c r="N176" s="96">
        <v>116.41</v>
      </c>
      <c r="O176" s="94">
        <v>1516.3631200000002</v>
      </c>
      <c r="P176" s="95">
        <f t="shared" si="4"/>
        <v>3.7254528405563725E-4</v>
      </c>
      <c r="Q176" s="95">
        <f>O176/'סכום נכסי הקרן'!$C$42</f>
        <v>2.7902075198805426E-5</v>
      </c>
    </row>
    <row r="177" spans="2:17" s="132" customFormat="1">
      <c r="B177" s="154" t="s">
        <v>3161</v>
      </c>
      <c r="C177" s="97" t="s">
        <v>2731</v>
      </c>
      <c r="D177" s="84" t="s">
        <v>2861</v>
      </c>
      <c r="E177" s="84"/>
      <c r="F177" s="84" t="s">
        <v>621</v>
      </c>
      <c r="G177" s="107">
        <v>42606</v>
      </c>
      <c r="H177" s="84" t="s">
        <v>175</v>
      </c>
      <c r="I177" s="94">
        <v>10.64</v>
      </c>
      <c r="J177" s="97" t="s">
        <v>177</v>
      </c>
      <c r="K177" s="98">
        <v>3.4000000000000002E-2</v>
      </c>
      <c r="L177" s="98">
        <v>2.1700000000000001E-2</v>
      </c>
      <c r="M177" s="94">
        <v>5479120.919999999</v>
      </c>
      <c r="N177" s="96">
        <v>114.56</v>
      </c>
      <c r="O177" s="94">
        <v>6276.8806999999997</v>
      </c>
      <c r="P177" s="95">
        <f t="shared" si="4"/>
        <v>1.5421255453409121E-3</v>
      </c>
      <c r="Q177" s="95">
        <f>O177/'סכום נכסי הקרן'!$C$42</f>
        <v>1.1549871860859449E-4</v>
      </c>
    </row>
    <row r="178" spans="2:17" s="132" customFormat="1">
      <c r="B178" s="154" t="s">
        <v>3161</v>
      </c>
      <c r="C178" s="97" t="s">
        <v>2731</v>
      </c>
      <c r="D178" s="84" t="s">
        <v>2862</v>
      </c>
      <c r="E178" s="84"/>
      <c r="F178" s="84" t="s">
        <v>621</v>
      </c>
      <c r="G178" s="107">
        <v>42648</v>
      </c>
      <c r="H178" s="84" t="s">
        <v>175</v>
      </c>
      <c r="I178" s="94">
        <v>10.639999999999999</v>
      </c>
      <c r="J178" s="97" t="s">
        <v>177</v>
      </c>
      <c r="K178" s="98">
        <v>3.4000000000000002E-2</v>
      </c>
      <c r="L178" s="98">
        <v>2.1499999999999998E-2</v>
      </c>
      <c r="M178" s="94">
        <v>5026028.9699999988</v>
      </c>
      <c r="N178" s="96">
        <v>114.79</v>
      </c>
      <c r="O178" s="94">
        <v>5769.3784499999992</v>
      </c>
      <c r="P178" s="95">
        <f t="shared" si="4"/>
        <v>1.4174406546366819E-3</v>
      </c>
      <c r="Q178" s="95">
        <f>O178/'סכום נכסי הקרן'!$C$42</f>
        <v>1.0616034460285966E-4</v>
      </c>
    </row>
    <row r="179" spans="2:17" s="132" customFormat="1">
      <c r="B179" s="154" t="s">
        <v>3161</v>
      </c>
      <c r="C179" s="97" t="s">
        <v>2731</v>
      </c>
      <c r="D179" s="84" t="s">
        <v>2863</v>
      </c>
      <c r="E179" s="84"/>
      <c r="F179" s="84" t="s">
        <v>621</v>
      </c>
      <c r="G179" s="107">
        <v>42718</v>
      </c>
      <c r="H179" s="84" t="s">
        <v>175</v>
      </c>
      <c r="I179" s="94">
        <v>10.620000000000001</v>
      </c>
      <c r="J179" s="97" t="s">
        <v>177</v>
      </c>
      <c r="K179" s="98">
        <v>3.4000000000000002E-2</v>
      </c>
      <c r="L179" s="98">
        <v>2.2200000000000001E-2</v>
      </c>
      <c r="M179" s="94">
        <v>3511560.0499999993</v>
      </c>
      <c r="N179" s="96">
        <v>114.04</v>
      </c>
      <c r="O179" s="94">
        <v>4004.5829399999993</v>
      </c>
      <c r="P179" s="95">
        <f t="shared" si="4"/>
        <v>9.8385965025755734E-4</v>
      </c>
      <c r="Q179" s="95">
        <f>O179/'סכום נכסי הקרן'!$C$42</f>
        <v>7.3686950610967952E-5</v>
      </c>
    </row>
    <row r="180" spans="2:17" s="132" customFormat="1">
      <c r="B180" s="154" t="s">
        <v>3161</v>
      </c>
      <c r="C180" s="97" t="s">
        <v>2731</v>
      </c>
      <c r="D180" s="84" t="s">
        <v>2864</v>
      </c>
      <c r="E180" s="84"/>
      <c r="F180" s="84" t="s">
        <v>621</v>
      </c>
      <c r="G180" s="107">
        <v>42900</v>
      </c>
      <c r="H180" s="84" t="s">
        <v>175</v>
      </c>
      <c r="I180" s="94">
        <v>10.33</v>
      </c>
      <c r="J180" s="97" t="s">
        <v>177</v>
      </c>
      <c r="K180" s="98">
        <v>3.4000000000000002E-2</v>
      </c>
      <c r="L180" s="98">
        <v>2.9700000000000008E-2</v>
      </c>
      <c r="M180" s="94">
        <v>4159576.2599999993</v>
      </c>
      <c r="N180" s="96">
        <v>105.6</v>
      </c>
      <c r="O180" s="94">
        <v>4392.5123499999991</v>
      </c>
      <c r="P180" s="95">
        <f t="shared" si="4"/>
        <v>1.0791674761574551E-3</v>
      </c>
      <c r="Q180" s="95">
        <f>O180/'סכום נכסי הקרן'!$C$42</f>
        <v>8.0825105995311662E-5</v>
      </c>
    </row>
    <row r="181" spans="2:17" s="132" customFormat="1">
      <c r="B181" s="154" t="s">
        <v>3161</v>
      </c>
      <c r="C181" s="97" t="s">
        <v>2731</v>
      </c>
      <c r="D181" s="84" t="s">
        <v>2865</v>
      </c>
      <c r="E181" s="84"/>
      <c r="F181" s="84" t="s">
        <v>621</v>
      </c>
      <c r="G181" s="107">
        <v>43075</v>
      </c>
      <c r="H181" s="84" t="s">
        <v>175</v>
      </c>
      <c r="I181" s="94">
        <v>10.18</v>
      </c>
      <c r="J181" s="97" t="s">
        <v>177</v>
      </c>
      <c r="K181" s="98">
        <v>3.4000000000000002E-2</v>
      </c>
      <c r="L181" s="98">
        <v>3.3800000000000004E-2</v>
      </c>
      <c r="M181" s="94">
        <v>2581040.6499999994</v>
      </c>
      <c r="N181" s="96">
        <v>101.38</v>
      </c>
      <c r="O181" s="94">
        <v>2616.6588899999997</v>
      </c>
      <c r="P181" s="95">
        <f t="shared" si="4"/>
        <v>6.4286971675475615E-4</v>
      </c>
      <c r="Q181" s="95">
        <f>O181/'סכום נכסי הקרן'!$C$42</f>
        <v>4.8148238476284436E-5</v>
      </c>
    </row>
    <row r="182" spans="2:17" s="132" customFormat="1">
      <c r="B182" s="154" t="s">
        <v>3161</v>
      </c>
      <c r="C182" s="97" t="s">
        <v>2731</v>
      </c>
      <c r="D182" s="84" t="s">
        <v>2866</v>
      </c>
      <c r="E182" s="84"/>
      <c r="F182" s="84" t="s">
        <v>621</v>
      </c>
      <c r="G182" s="107">
        <v>43292</v>
      </c>
      <c r="H182" s="84" t="s">
        <v>175</v>
      </c>
      <c r="I182" s="94">
        <v>10.25</v>
      </c>
      <c r="J182" s="97" t="s">
        <v>177</v>
      </c>
      <c r="K182" s="98">
        <v>3.4000000000000002E-2</v>
      </c>
      <c r="L182" s="98">
        <v>3.1800000000000002E-2</v>
      </c>
      <c r="M182" s="94">
        <v>7349279.5499999989</v>
      </c>
      <c r="N182" s="96">
        <v>103.35</v>
      </c>
      <c r="O182" s="94">
        <v>7595.4800999999989</v>
      </c>
      <c r="P182" s="95">
        <f t="shared" si="4"/>
        <v>1.8660835614318022E-3</v>
      </c>
      <c r="Q182" s="95">
        <f>O182/'סכום נכסי הקרן'!$C$42</f>
        <v>1.3976181174943776E-4</v>
      </c>
    </row>
    <row r="183" spans="2:17" s="132" customFormat="1">
      <c r="B183" s="154" t="s">
        <v>3162</v>
      </c>
      <c r="C183" s="97" t="s">
        <v>2731</v>
      </c>
      <c r="D183" s="84">
        <v>4180</v>
      </c>
      <c r="E183" s="84"/>
      <c r="F183" s="84" t="s">
        <v>901</v>
      </c>
      <c r="G183" s="107">
        <v>42082</v>
      </c>
      <c r="H183" s="84" t="s">
        <v>2724</v>
      </c>
      <c r="I183" s="94">
        <v>1.32</v>
      </c>
      <c r="J183" s="97" t="s">
        <v>176</v>
      </c>
      <c r="K183" s="98">
        <v>6.3432000000000002E-2</v>
      </c>
      <c r="L183" s="98">
        <v>5.5999999999999994E-2</v>
      </c>
      <c r="M183" s="94">
        <v>1993082.5799999996</v>
      </c>
      <c r="N183" s="96">
        <v>101.29</v>
      </c>
      <c r="O183" s="94">
        <v>7322.1634399999984</v>
      </c>
      <c r="P183" s="95">
        <f t="shared" si="4"/>
        <v>1.7989341884393766E-3</v>
      </c>
      <c r="Q183" s="95">
        <f>O183/'סכום נכסי הקרן'!$C$42</f>
        <v>1.3473260607975202E-4</v>
      </c>
    </row>
    <row r="184" spans="2:17" s="132" customFormat="1">
      <c r="B184" s="154" t="s">
        <v>3162</v>
      </c>
      <c r="C184" s="97" t="s">
        <v>2731</v>
      </c>
      <c r="D184" s="84" t="s">
        <v>2867</v>
      </c>
      <c r="E184" s="84"/>
      <c r="F184" s="84" t="s">
        <v>901</v>
      </c>
      <c r="G184" s="107">
        <v>43325</v>
      </c>
      <c r="H184" s="84" t="s">
        <v>2724</v>
      </c>
      <c r="I184" s="94">
        <v>4.0000000000000008E-2</v>
      </c>
      <c r="J184" s="97" t="s">
        <v>176</v>
      </c>
      <c r="K184" s="98">
        <v>4.3475E-2</v>
      </c>
      <c r="L184" s="98">
        <v>0.05</v>
      </c>
      <c r="M184" s="94">
        <v>3433060.9099999992</v>
      </c>
      <c r="N184" s="96">
        <v>100.19</v>
      </c>
      <c r="O184" s="94">
        <v>12475.369529999998</v>
      </c>
      <c r="P184" s="95">
        <f t="shared" si="4"/>
        <v>3.0649915076099254E-3</v>
      </c>
      <c r="Q184" s="95">
        <f>O184/'סכום נכסי הקרן'!$C$42</f>
        <v>2.2955497543289353E-4</v>
      </c>
    </row>
    <row r="185" spans="2:17" s="132" customFormat="1">
      <c r="B185" s="154" t="s">
        <v>3162</v>
      </c>
      <c r="C185" s="97" t="s">
        <v>2731</v>
      </c>
      <c r="D185" s="84" t="s">
        <v>2868</v>
      </c>
      <c r="E185" s="84"/>
      <c r="F185" s="84" t="s">
        <v>901</v>
      </c>
      <c r="G185" s="107">
        <v>43304</v>
      </c>
      <c r="H185" s="84" t="s">
        <v>2724</v>
      </c>
      <c r="I185" s="94">
        <v>4.9999999999999996E-2</v>
      </c>
      <c r="J185" s="97" t="s">
        <v>176</v>
      </c>
      <c r="K185" s="98">
        <v>4.3499999999999997E-2</v>
      </c>
      <c r="L185" s="98">
        <v>5.1099999999999993E-2</v>
      </c>
      <c r="M185" s="94">
        <v>1167240.71</v>
      </c>
      <c r="N185" s="96">
        <v>100.13</v>
      </c>
      <c r="O185" s="94">
        <v>4239.0855499999998</v>
      </c>
      <c r="P185" s="95">
        <f t="shared" si="4"/>
        <v>1.0414730545285861E-3</v>
      </c>
      <c r="Q185" s="95">
        <f>O185/'סכום נכסי הקרן'!$C$42</f>
        <v>7.8001952322784949E-5</v>
      </c>
    </row>
    <row r="186" spans="2:17" s="132" customFormat="1">
      <c r="B186" s="154" t="s">
        <v>3162</v>
      </c>
      <c r="C186" s="97" t="s">
        <v>2731</v>
      </c>
      <c r="D186" s="84">
        <v>4179</v>
      </c>
      <c r="E186" s="84"/>
      <c r="F186" s="84" t="s">
        <v>901</v>
      </c>
      <c r="G186" s="107">
        <v>42082</v>
      </c>
      <c r="H186" s="84" t="s">
        <v>2724</v>
      </c>
      <c r="I186" s="94">
        <v>1.34</v>
      </c>
      <c r="J186" s="97" t="s">
        <v>178</v>
      </c>
      <c r="K186" s="98">
        <v>-3.1900000000000001E-3</v>
      </c>
      <c r="L186" s="98">
        <v>2.87E-2</v>
      </c>
      <c r="M186" s="94">
        <v>1887759.0499999998</v>
      </c>
      <c r="N186" s="96">
        <v>101.39</v>
      </c>
      <c r="O186" s="94">
        <v>8068.654019999999</v>
      </c>
      <c r="P186" s="95">
        <f t="shared" si="4"/>
        <v>1.9823345504654311E-3</v>
      </c>
      <c r="Q186" s="95">
        <f>O186/'סכום נכסי הקרן'!$C$42</f>
        <v>1.4846852198514536E-4</v>
      </c>
    </row>
    <row r="187" spans="2:17" s="132" customFormat="1">
      <c r="B187" s="155" t="s">
        <v>3163</v>
      </c>
      <c r="C187" s="97" t="s">
        <v>2726</v>
      </c>
      <c r="D187" s="84" t="s">
        <v>2869</v>
      </c>
      <c r="E187" s="84"/>
      <c r="F187" s="84" t="s">
        <v>901</v>
      </c>
      <c r="G187" s="107">
        <v>42978</v>
      </c>
      <c r="H187" s="84" t="s">
        <v>2724</v>
      </c>
      <c r="I187" s="94">
        <v>3.5100000000000002</v>
      </c>
      <c r="J187" s="97" t="s">
        <v>177</v>
      </c>
      <c r="K187" s="98">
        <v>2.3E-2</v>
      </c>
      <c r="L187" s="98">
        <v>2.1099999999999997E-2</v>
      </c>
      <c r="M187" s="94">
        <v>4583084.419999999</v>
      </c>
      <c r="N187" s="96">
        <v>100.87</v>
      </c>
      <c r="O187" s="94">
        <v>4622.9572499999995</v>
      </c>
      <c r="P187" s="95">
        <f t="shared" si="4"/>
        <v>1.1357839683401936E-3</v>
      </c>
      <c r="Q187" s="95">
        <f>O187/'סכום נכסי הקרן'!$C$42</f>
        <v>8.506544318379538E-5</v>
      </c>
    </row>
    <row r="188" spans="2:17" s="132" customFormat="1">
      <c r="B188" s="155" t="s">
        <v>3163</v>
      </c>
      <c r="C188" s="97" t="s">
        <v>2726</v>
      </c>
      <c r="D188" s="84" t="s">
        <v>2870</v>
      </c>
      <c r="E188" s="84"/>
      <c r="F188" s="84" t="s">
        <v>901</v>
      </c>
      <c r="G188" s="107">
        <v>42978</v>
      </c>
      <c r="H188" s="84" t="s">
        <v>2724</v>
      </c>
      <c r="I188" s="94">
        <v>3.4499999999999997</v>
      </c>
      <c r="J188" s="97" t="s">
        <v>177</v>
      </c>
      <c r="K188" s="98">
        <v>2.76E-2</v>
      </c>
      <c r="L188" s="98">
        <v>3.1300000000000001E-2</v>
      </c>
      <c r="M188" s="94">
        <v>10693863.649999999</v>
      </c>
      <c r="N188" s="96">
        <v>99.02</v>
      </c>
      <c r="O188" s="94">
        <v>10589.063529999998</v>
      </c>
      <c r="P188" s="95">
        <f t="shared" si="4"/>
        <v>2.601557389939052E-3</v>
      </c>
      <c r="Q188" s="95">
        <f>O188/'סכום נכסי הקרן'!$C$42</f>
        <v>1.948457087897178E-4</v>
      </c>
    </row>
    <row r="189" spans="2:17" s="132" customFormat="1">
      <c r="B189" s="87" t="s">
        <v>3164</v>
      </c>
      <c r="C189" s="97" t="s">
        <v>2731</v>
      </c>
      <c r="D189" s="84" t="s">
        <v>2871</v>
      </c>
      <c r="E189" s="84"/>
      <c r="F189" s="84" t="s">
        <v>621</v>
      </c>
      <c r="G189" s="107">
        <v>43227</v>
      </c>
      <c r="H189" s="84" t="s">
        <v>175</v>
      </c>
      <c r="I189" s="94">
        <v>9.9999999999999964E-2</v>
      </c>
      <c r="J189" s="97" t="s">
        <v>177</v>
      </c>
      <c r="K189" s="98">
        <v>2.6000000000000002E-2</v>
      </c>
      <c r="L189" s="98">
        <v>2.4699999999999993E-2</v>
      </c>
      <c r="M189" s="94">
        <v>66557.789999999979</v>
      </c>
      <c r="N189" s="96">
        <v>100.18</v>
      </c>
      <c r="O189" s="94">
        <v>66.677600000000012</v>
      </c>
      <c r="P189" s="95">
        <f t="shared" si="4"/>
        <v>1.6381581103178083E-5</v>
      </c>
      <c r="Q189" s="95">
        <f>O189/'סכום נכסי הקרן'!$C$42</f>
        <v>1.226911539022308E-6</v>
      </c>
    </row>
    <row r="190" spans="2:17" s="132" customFormat="1">
      <c r="B190" s="87" t="s">
        <v>3164</v>
      </c>
      <c r="C190" s="97" t="s">
        <v>2731</v>
      </c>
      <c r="D190" s="84" t="s">
        <v>2872</v>
      </c>
      <c r="E190" s="84"/>
      <c r="F190" s="84" t="s">
        <v>621</v>
      </c>
      <c r="G190" s="107">
        <v>43279</v>
      </c>
      <c r="H190" s="84" t="s">
        <v>175</v>
      </c>
      <c r="I190" s="94">
        <v>0.08</v>
      </c>
      <c r="J190" s="97" t="s">
        <v>177</v>
      </c>
      <c r="K190" s="98">
        <v>2.6000000000000002E-2</v>
      </c>
      <c r="L190" s="98">
        <v>2.5600000000000001E-2</v>
      </c>
      <c r="M190" s="94">
        <v>287637.24</v>
      </c>
      <c r="N190" s="96">
        <v>100.24</v>
      </c>
      <c r="O190" s="94">
        <v>288.32756999999992</v>
      </c>
      <c r="P190" s="95">
        <f t="shared" si="4"/>
        <v>7.0837304765577249E-5</v>
      </c>
      <c r="Q190" s="95">
        <f>O190/'סכום נכסי הקרן'!$C$42</f>
        <v>5.3054162515036846E-6</v>
      </c>
    </row>
    <row r="191" spans="2:17" s="132" customFormat="1">
      <c r="B191" s="87" t="s">
        <v>3164</v>
      </c>
      <c r="C191" s="97" t="s">
        <v>2731</v>
      </c>
      <c r="D191" s="84" t="s">
        <v>2873</v>
      </c>
      <c r="E191" s="84"/>
      <c r="F191" s="84" t="s">
        <v>621</v>
      </c>
      <c r="G191" s="107">
        <v>43321</v>
      </c>
      <c r="H191" s="84" t="s">
        <v>175</v>
      </c>
      <c r="I191" s="94">
        <v>0.03</v>
      </c>
      <c r="J191" s="97" t="s">
        <v>177</v>
      </c>
      <c r="K191" s="98">
        <v>2.6000000000000002E-2</v>
      </c>
      <c r="L191" s="152">
        <v>2.6800000000000001E-2</v>
      </c>
      <c r="M191" s="94">
        <v>1269864.9499999997</v>
      </c>
      <c r="N191" s="96">
        <v>100.36</v>
      </c>
      <c r="O191" s="94">
        <v>1274.4365099999998</v>
      </c>
      <c r="P191" s="95">
        <f t="shared" si="4"/>
        <v>3.1310792604137251E-4</v>
      </c>
      <c r="Q191" s="95">
        <f>O191/'סכום נכסי הקרן'!$C$42</f>
        <v>2.3450467021463257E-5</v>
      </c>
    </row>
    <row r="192" spans="2:17" s="132" customFormat="1">
      <c r="B192" s="87" t="s">
        <v>3164</v>
      </c>
      <c r="C192" s="97" t="s">
        <v>2731</v>
      </c>
      <c r="D192" s="84" t="s">
        <v>2874</v>
      </c>
      <c r="E192" s="84"/>
      <c r="F192" s="84" t="s">
        <v>621</v>
      </c>
      <c r="G192" s="107">
        <v>43138</v>
      </c>
      <c r="H192" s="84" t="s">
        <v>175</v>
      </c>
      <c r="I192" s="94">
        <v>1.9999999999999997E-2</v>
      </c>
      <c r="J192" s="97" t="s">
        <v>177</v>
      </c>
      <c r="K192" s="98">
        <v>2.6000000000000002E-2</v>
      </c>
      <c r="L192" s="98">
        <v>3.9499999999999993E-2</v>
      </c>
      <c r="M192" s="94">
        <v>273270.34000000003</v>
      </c>
      <c r="N192" s="96">
        <v>100.36</v>
      </c>
      <c r="O192" s="94">
        <v>274.25410999999997</v>
      </c>
      <c r="P192" s="95">
        <f t="shared" si="4"/>
        <v>6.7379688918691171E-5</v>
      </c>
      <c r="Q192" s="95">
        <f>O192/'סכום נכסי הקרן'!$C$42</f>
        <v>5.0464553640696915E-6</v>
      </c>
    </row>
    <row r="193" spans="2:17" s="132" customFormat="1">
      <c r="B193" s="87" t="s">
        <v>3164</v>
      </c>
      <c r="C193" s="97" t="s">
        <v>2731</v>
      </c>
      <c r="D193" s="84" t="s">
        <v>2875</v>
      </c>
      <c r="E193" s="84"/>
      <c r="F193" s="84" t="s">
        <v>621</v>
      </c>
      <c r="G193" s="107">
        <v>43227</v>
      </c>
      <c r="H193" s="84" t="s">
        <v>175</v>
      </c>
      <c r="I193" s="94">
        <v>9.9700000000000006</v>
      </c>
      <c r="J193" s="97" t="s">
        <v>177</v>
      </c>
      <c r="K193" s="98">
        <v>2.9805999999999999E-2</v>
      </c>
      <c r="L193" s="98">
        <v>2.86E-2</v>
      </c>
      <c r="M193" s="94">
        <v>1451266.5199999998</v>
      </c>
      <c r="N193" s="96">
        <v>101.2</v>
      </c>
      <c r="O193" s="94">
        <v>1468.6816699999997</v>
      </c>
      <c r="P193" s="95">
        <f t="shared" si="4"/>
        <v>3.6083074213612997E-4</v>
      </c>
      <c r="Q193" s="95">
        <f>O193/'סכום נכסי הקרן'!$C$42</f>
        <v>2.7024705269439103E-5</v>
      </c>
    </row>
    <row r="194" spans="2:17" s="132" customFormat="1">
      <c r="B194" s="87" t="s">
        <v>3164</v>
      </c>
      <c r="C194" s="97" t="s">
        <v>2731</v>
      </c>
      <c r="D194" s="84" t="s">
        <v>2876</v>
      </c>
      <c r="E194" s="84"/>
      <c r="F194" s="84" t="s">
        <v>621</v>
      </c>
      <c r="G194" s="107">
        <v>43279</v>
      </c>
      <c r="H194" s="84" t="s">
        <v>175</v>
      </c>
      <c r="I194" s="94">
        <v>9.99</v>
      </c>
      <c r="J194" s="97" t="s">
        <v>177</v>
      </c>
      <c r="K194" s="98">
        <v>2.9796999999999997E-2</v>
      </c>
      <c r="L194" s="98">
        <v>2.7499999999999997E-2</v>
      </c>
      <c r="M194" s="94">
        <v>1697315.9099999997</v>
      </c>
      <c r="N194" s="96">
        <v>101.32</v>
      </c>
      <c r="O194" s="94">
        <v>1719.7204599999998</v>
      </c>
      <c r="P194" s="95">
        <f t="shared" si="4"/>
        <v>4.2250681173714577E-4</v>
      </c>
      <c r="Q194" s="95">
        <f>O194/'סכום נכסי הקרן'!$C$42</f>
        <v>3.1643983530702229E-5</v>
      </c>
    </row>
    <row r="195" spans="2:17" s="132" customFormat="1">
      <c r="B195" s="87" t="s">
        <v>3164</v>
      </c>
      <c r="C195" s="97" t="s">
        <v>2731</v>
      </c>
      <c r="D195" s="84" t="s">
        <v>2877</v>
      </c>
      <c r="E195" s="84"/>
      <c r="F195" s="84" t="s">
        <v>621</v>
      </c>
      <c r="G195" s="107">
        <v>43321</v>
      </c>
      <c r="H195" s="84" t="s">
        <v>175</v>
      </c>
      <c r="I195" s="94">
        <v>10</v>
      </c>
      <c r="J195" s="97" t="s">
        <v>177</v>
      </c>
      <c r="K195" s="98">
        <v>3.0529000000000001E-2</v>
      </c>
      <c r="L195" s="98">
        <v>2.6800000000000001E-2</v>
      </c>
      <c r="M195" s="94">
        <v>9501265.8999999985</v>
      </c>
      <c r="N195" s="96">
        <v>102.64</v>
      </c>
      <c r="O195" s="94">
        <v>9752.0999999999985</v>
      </c>
      <c r="P195" s="95">
        <f t="shared" si="4"/>
        <v>2.3959293237354514E-3</v>
      </c>
      <c r="Q195" s="95">
        <f>O195/'סכום נכסי הקרן'!$C$42</f>
        <v>1.7944503131035679E-4</v>
      </c>
    </row>
    <row r="196" spans="2:17" s="132" customFormat="1">
      <c r="B196" s="87" t="s">
        <v>3164</v>
      </c>
      <c r="C196" s="97" t="s">
        <v>2731</v>
      </c>
      <c r="D196" s="84" t="s">
        <v>2878</v>
      </c>
      <c r="E196" s="84"/>
      <c r="F196" s="84" t="s">
        <v>621</v>
      </c>
      <c r="G196" s="107">
        <v>43138</v>
      </c>
      <c r="H196" s="84" t="s">
        <v>175</v>
      </c>
      <c r="I196" s="94">
        <v>9.9300000000000015</v>
      </c>
      <c r="J196" s="97" t="s">
        <v>177</v>
      </c>
      <c r="K196" s="98">
        <v>2.8239999999999998E-2</v>
      </c>
      <c r="L196" s="98">
        <v>3.1099999999999996E-2</v>
      </c>
      <c r="M196" s="94">
        <v>9113673.4299999997</v>
      </c>
      <c r="N196" s="96">
        <v>97.13</v>
      </c>
      <c r="O196" s="94">
        <v>8852.1112299999986</v>
      </c>
      <c r="P196" s="95">
        <f t="shared" si="4"/>
        <v>2.1748170007408552E-3</v>
      </c>
      <c r="Q196" s="95">
        <f>O196/'סכום נכסי הקרן'!$C$42</f>
        <v>1.628846481096493E-4</v>
      </c>
    </row>
    <row r="197" spans="2:17" s="132" customFormat="1">
      <c r="B197" s="154" t="s">
        <v>3165</v>
      </c>
      <c r="C197" s="97" t="s">
        <v>2731</v>
      </c>
      <c r="D197" s="84" t="s">
        <v>2879</v>
      </c>
      <c r="E197" s="84"/>
      <c r="F197" s="84" t="s">
        <v>651</v>
      </c>
      <c r="G197" s="107">
        <v>42825</v>
      </c>
      <c r="H197" s="84" t="s">
        <v>175</v>
      </c>
      <c r="I197" s="94">
        <v>7.33</v>
      </c>
      <c r="J197" s="97" t="s">
        <v>177</v>
      </c>
      <c r="K197" s="98">
        <v>2.8999999999999998E-2</v>
      </c>
      <c r="L197" s="98">
        <v>2.29E-2</v>
      </c>
      <c r="M197" s="94">
        <v>59771163.979999989</v>
      </c>
      <c r="N197" s="96">
        <v>106.23</v>
      </c>
      <c r="O197" s="94">
        <v>63494.903299999991</v>
      </c>
      <c r="P197" s="95">
        <f t="shared" si="4"/>
        <v>1.5599645278885254E-2</v>
      </c>
      <c r="Q197" s="95">
        <f>O197/'סכום נכסי הקרן'!$C$42</f>
        <v>1.1683478338733787E-3</v>
      </c>
    </row>
    <row r="198" spans="2:17" s="132" customFormat="1">
      <c r="B198" s="154" t="s">
        <v>3166</v>
      </c>
      <c r="C198" s="97" t="s">
        <v>2726</v>
      </c>
      <c r="D198" s="84" t="s">
        <v>2880</v>
      </c>
      <c r="E198" s="84"/>
      <c r="F198" s="84" t="s">
        <v>677</v>
      </c>
      <c r="G198" s="107">
        <v>42372</v>
      </c>
      <c r="H198" s="84" t="s">
        <v>175</v>
      </c>
      <c r="I198" s="94">
        <v>10.220000000000001</v>
      </c>
      <c r="J198" s="97" t="s">
        <v>177</v>
      </c>
      <c r="K198" s="98">
        <v>6.7000000000000004E-2</v>
      </c>
      <c r="L198" s="98">
        <v>3.1900000000000012E-2</v>
      </c>
      <c r="M198" s="94">
        <v>20408154.799999997</v>
      </c>
      <c r="N198" s="96">
        <v>139.96</v>
      </c>
      <c r="O198" s="94">
        <v>28563.254969999995</v>
      </c>
      <c r="P198" s="95">
        <f t="shared" si="4"/>
        <v>7.0175182949267717E-3</v>
      </c>
      <c r="Q198" s="95">
        <f>O198/'סכום נכסי הקרן'!$C$42</f>
        <v>5.2558261117270676E-4</v>
      </c>
    </row>
    <row r="199" spans="2:17" s="132" customFormat="1">
      <c r="B199" s="154" t="s">
        <v>3167</v>
      </c>
      <c r="C199" s="97" t="s">
        <v>2731</v>
      </c>
      <c r="D199" s="84" t="s">
        <v>2881</v>
      </c>
      <c r="E199" s="84"/>
      <c r="F199" s="84" t="s">
        <v>2882</v>
      </c>
      <c r="G199" s="107">
        <v>41529</v>
      </c>
      <c r="H199" s="84" t="s">
        <v>2724</v>
      </c>
      <c r="I199" s="94">
        <v>8.7299999999999969</v>
      </c>
      <c r="J199" s="97" t="s">
        <v>177</v>
      </c>
      <c r="K199" s="98">
        <v>0</v>
      </c>
      <c r="L199" s="98">
        <v>0</v>
      </c>
      <c r="M199" s="94">
        <v>30918998.089999996</v>
      </c>
      <c r="N199" s="96">
        <v>0</v>
      </c>
      <c r="O199" s="96">
        <v>0</v>
      </c>
      <c r="P199" s="95">
        <f t="shared" si="4"/>
        <v>0</v>
      </c>
      <c r="Q199" s="95">
        <f>O199/'סכום נכסי הקרן'!$C$42</f>
        <v>0</v>
      </c>
    </row>
    <row r="200" spans="2:17" s="132" customFormat="1">
      <c r="B200" s="87" t="s">
        <v>3168</v>
      </c>
      <c r="C200" s="97" t="s">
        <v>2731</v>
      </c>
      <c r="D200" s="84" t="s">
        <v>2883</v>
      </c>
      <c r="E200" s="84"/>
      <c r="F200" s="84" t="s">
        <v>1775</v>
      </c>
      <c r="G200" s="107">
        <v>43276</v>
      </c>
      <c r="H200" s="84"/>
      <c r="I200" s="94">
        <v>11.21</v>
      </c>
      <c r="J200" s="97" t="s">
        <v>177</v>
      </c>
      <c r="K200" s="98">
        <v>3.56E-2</v>
      </c>
      <c r="L200" s="98">
        <v>3.5799999999999998E-2</v>
      </c>
      <c r="M200" s="94">
        <v>2473612.9700000002</v>
      </c>
      <c r="N200" s="96">
        <v>100.54</v>
      </c>
      <c r="O200" s="94">
        <v>2486.9705399999993</v>
      </c>
      <c r="P200" s="95">
        <f t="shared" si="4"/>
        <v>6.1100743881340326E-4</v>
      </c>
      <c r="Q200" s="95">
        <f>O200/'סכום נכסי הקרן'!$C$42</f>
        <v>4.5761887841412095E-5</v>
      </c>
    </row>
    <row r="201" spans="2:17" s="132" customFormat="1">
      <c r="B201" s="87" t="s">
        <v>3168</v>
      </c>
      <c r="C201" s="97" t="s">
        <v>2731</v>
      </c>
      <c r="D201" s="84" t="s">
        <v>2884</v>
      </c>
      <c r="E201" s="84"/>
      <c r="F201" s="84" t="s">
        <v>1775</v>
      </c>
      <c r="G201" s="107">
        <v>43222</v>
      </c>
      <c r="H201" s="84"/>
      <c r="I201" s="94">
        <v>11.209999999999999</v>
      </c>
      <c r="J201" s="97" t="s">
        <v>177</v>
      </c>
      <c r="K201" s="98">
        <v>3.5200000000000002E-2</v>
      </c>
      <c r="L201" s="98">
        <v>3.5799999999999998E-2</v>
      </c>
      <c r="M201" s="94">
        <v>11831136.489999998</v>
      </c>
      <c r="N201" s="96">
        <v>100.96</v>
      </c>
      <c r="O201" s="94">
        <v>11944.715399999999</v>
      </c>
      <c r="P201" s="95">
        <f t="shared" si="4"/>
        <v>2.9346185837444689E-3</v>
      </c>
      <c r="Q201" s="95">
        <f>O201/'סכום נכסי הקרן'!$C$42</f>
        <v>2.1979059166192934E-4</v>
      </c>
    </row>
    <row r="202" spans="2:17" s="132" customFormat="1">
      <c r="B202" s="83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94"/>
      <c r="N202" s="96"/>
      <c r="O202" s="84"/>
      <c r="P202" s="95"/>
      <c r="Q202" s="84"/>
    </row>
    <row r="203" spans="2:17" s="132" customFormat="1">
      <c r="B203" s="102" t="s">
        <v>39</v>
      </c>
      <c r="C203" s="82"/>
      <c r="D203" s="82"/>
      <c r="E203" s="84"/>
      <c r="F203" s="82"/>
      <c r="G203" s="82"/>
      <c r="H203" s="82"/>
      <c r="I203" s="91">
        <v>0.57792976492859149</v>
      </c>
      <c r="J203" s="82"/>
      <c r="K203" s="82"/>
      <c r="L203" s="104">
        <v>1.4188217721451478E-2</v>
      </c>
      <c r="M203" s="91"/>
      <c r="N203" s="93"/>
      <c r="O203" s="91">
        <f>SUM(O204:O205)</f>
        <v>13752.066319999996</v>
      </c>
      <c r="P203" s="92">
        <f t="shared" ref="P203:P205" si="5">O203/$O$10</f>
        <v>3.3786547469819499E-3</v>
      </c>
      <c r="Q203" s="92">
        <f>O203/'סכום נכסי הקרן'!$C$42</f>
        <v>2.5304703308769421E-4</v>
      </c>
    </row>
    <row r="204" spans="2:17" s="132" customFormat="1">
      <c r="B204" s="154" t="s">
        <v>3169</v>
      </c>
      <c r="C204" s="97" t="s">
        <v>2726</v>
      </c>
      <c r="D204" s="84">
        <v>4351</v>
      </c>
      <c r="E204" s="84"/>
      <c r="F204" s="84" t="s">
        <v>901</v>
      </c>
      <c r="G204" s="107">
        <v>42183</v>
      </c>
      <c r="H204" s="84" t="s">
        <v>2724</v>
      </c>
      <c r="I204" s="94">
        <v>0.65</v>
      </c>
      <c r="J204" s="97" t="s">
        <v>177</v>
      </c>
      <c r="K204" s="98">
        <v>3.61E-2</v>
      </c>
      <c r="L204" s="98">
        <v>1.3700000000000004E-2</v>
      </c>
      <c r="M204" s="94">
        <v>10399962.499999998</v>
      </c>
      <c r="N204" s="96">
        <v>101.49</v>
      </c>
      <c r="O204" s="94">
        <v>10554.922279999997</v>
      </c>
      <c r="P204" s="95">
        <f t="shared" si="5"/>
        <v>2.5931694507235E-3</v>
      </c>
      <c r="Q204" s="95">
        <f>O204/'סכום נכסי הקרן'!$C$42</f>
        <v>1.9421748741429867E-4</v>
      </c>
    </row>
    <row r="205" spans="2:17" s="132" customFormat="1">
      <c r="B205" s="154" t="s">
        <v>3170</v>
      </c>
      <c r="C205" s="97" t="s">
        <v>2726</v>
      </c>
      <c r="D205" s="84">
        <v>3880</v>
      </c>
      <c r="E205" s="84"/>
      <c r="F205" s="84" t="s">
        <v>905</v>
      </c>
      <c r="G205" s="107">
        <v>41959</v>
      </c>
      <c r="H205" s="84" t="s">
        <v>2724</v>
      </c>
      <c r="I205" s="94">
        <v>0.33999999999999997</v>
      </c>
      <c r="J205" s="97" t="s">
        <v>177</v>
      </c>
      <c r="K205" s="98">
        <v>4.4999999999999998E-2</v>
      </c>
      <c r="L205" s="98">
        <v>1.5800000000000002E-2</v>
      </c>
      <c r="M205" s="94">
        <v>3160482.45</v>
      </c>
      <c r="N205" s="96">
        <v>101.16</v>
      </c>
      <c r="O205" s="94">
        <v>3197.1440399999997</v>
      </c>
      <c r="P205" s="95">
        <f t="shared" si="5"/>
        <v>7.8548529625844989E-4</v>
      </c>
      <c r="Q205" s="95">
        <f>O205/'סכום נכסי הקרן'!$C$42</f>
        <v>5.8829545673395536E-5</v>
      </c>
    </row>
    <row r="206" spans="2:17" s="132" customFormat="1">
      <c r="B206" s="87"/>
      <c r="C206" s="97"/>
      <c r="D206" s="84"/>
      <c r="E206" s="84"/>
      <c r="F206" s="84"/>
      <c r="G206" s="107"/>
      <c r="H206" s="84"/>
      <c r="I206" s="94"/>
      <c r="J206" s="97"/>
      <c r="K206" s="98"/>
      <c r="L206" s="98"/>
      <c r="M206" s="94"/>
      <c r="N206" s="96"/>
      <c r="O206" s="94"/>
      <c r="P206" s="95"/>
      <c r="Q206" s="95"/>
    </row>
    <row r="207" spans="2:17" s="132" customFormat="1">
      <c r="B207" s="81" t="s">
        <v>42</v>
      </c>
      <c r="C207" s="82"/>
      <c r="D207" s="82"/>
      <c r="E207" s="84"/>
      <c r="F207" s="82"/>
      <c r="G207" s="82"/>
      <c r="H207" s="82"/>
      <c r="I207" s="91">
        <v>5.1099158558532931</v>
      </c>
      <c r="J207" s="82"/>
      <c r="K207" s="82"/>
      <c r="L207" s="104">
        <v>4.6573752572388827E-2</v>
      </c>
      <c r="M207" s="91"/>
      <c r="N207" s="93"/>
      <c r="O207" s="91">
        <f>O208</f>
        <v>1153131.18022</v>
      </c>
      <c r="P207" s="92">
        <f t="shared" ref="P207:P253" si="6">O207/$O$10</f>
        <v>0.28330521721503754</v>
      </c>
      <c r="Q207" s="92">
        <f>O207/'סכום נכסי הקרן'!$C$42</f>
        <v>2.1218369452684713E-2</v>
      </c>
    </row>
    <row r="208" spans="2:17" s="132" customFormat="1">
      <c r="B208" s="102" t="s">
        <v>40</v>
      </c>
      <c r="C208" s="82"/>
      <c r="D208" s="82"/>
      <c r="E208" s="84"/>
      <c r="F208" s="82"/>
      <c r="G208" s="82"/>
      <c r="H208" s="82"/>
      <c r="I208" s="91">
        <v>5.1099158558532931</v>
      </c>
      <c r="J208" s="82"/>
      <c r="K208" s="82"/>
      <c r="L208" s="104">
        <v>4.6573752572388827E-2</v>
      </c>
      <c r="M208" s="91"/>
      <c r="N208" s="93"/>
      <c r="O208" s="91">
        <f>SUM(O209:O253)</f>
        <v>1153131.18022</v>
      </c>
      <c r="P208" s="92">
        <f t="shared" si="6"/>
        <v>0.28330521721503754</v>
      </c>
      <c r="Q208" s="92">
        <f>O208/'סכום נכסי הקרן'!$C$42</f>
        <v>2.1218369452684713E-2</v>
      </c>
    </row>
    <row r="209" spans="2:17" s="132" customFormat="1">
      <c r="B209" s="87" t="s">
        <v>3171</v>
      </c>
      <c r="C209" s="97" t="s">
        <v>2726</v>
      </c>
      <c r="D209" s="84" t="s">
        <v>2885</v>
      </c>
      <c r="E209" s="84"/>
      <c r="F209" s="84" t="s">
        <v>1736</v>
      </c>
      <c r="G209" s="107">
        <v>43186</v>
      </c>
      <c r="H209" s="84" t="s">
        <v>2724</v>
      </c>
      <c r="I209" s="94">
        <v>6.55</v>
      </c>
      <c r="J209" s="97" t="s">
        <v>176</v>
      </c>
      <c r="K209" s="98">
        <v>4.8000000000000001E-2</v>
      </c>
      <c r="L209" s="98">
        <v>5.0900000000000008E-2</v>
      </c>
      <c r="M209" s="94">
        <v>26145068.999999996</v>
      </c>
      <c r="N209" s="96">
        <v>98.72</v>
      </c>
      <c r="O209" s="94">
        <v>93614.364359999978</v>
      </c>
      <c r="P209" s="95">
        <f t="shared" si="6"/>
        <v>2.2999497615178159E-2</v>
      </c>
      <c r="Q209" s="95">
        <f>O209/'סכום נכסי הקרן'!$C$42</f>
        <v>1.7225656570050909E-3</v>
      </c>
    </row>
    <row r="210" spans="2:17" s="132" customFormat="1">
      <c r="B210" s="154" t="s">
        <v>3172</v>
      </c>
      <c r="C210" s="97" t="s">
        <v>2731</v>
      </c>
      <c r="D210" s="84">
        <v>6496</v>
      </c>
      <c r="E210" s="84"/>
      <c r="F210" s="84" t="s">
        <v>929</v>
      </c>
      <c r="G210" s="107">
        <v>43343</v>
      </c>
      <c r="H210" s="84" t="s">
        <v>881</v>
      </c>
      <c r="I210" s="94">
        <v>11.019999999999998</v>
      </c>
      <c r="J210" s="97" t="s">
        <v>176</v>
      </c>
      <c r="K210" s="98">
        <v>4.4999999999999998E-2</v>
      </c>
      <c r="L210" s="98">
        <v>5.1399999999999994E-2</v>
      </c>
      <c r="M210" s="94">
        <v>1497012.9699999997</v>
      </c>
      <c r="N210" s="96">
        <v>94.31</v>
      </c>
      <c r="O210" s="94">
        <v>5120.718069999999</v>
      </c>
      <c r="P210" s="95">
        <f t="shared" si="6"/>
        <v>1.258075551162827E-3</v>
      </c>
      <c r="Q210" s="95">
        <f>O210/'סכום נכסי הקרן'!$C$42</f>
        <v>9.4224568493212721E-5</v>
      </c>
    </row>
    <row r="211" spans="2:17" s="132" customFormat="1">
      <c r="B211" s="154" t="s">
        <v>3172</v>
      </c>
      <c r="C211" s="97" t="s">
        <v>2731</v>
      </c>
      <c r="D211" s="84">
        <v>6484</v>
      </c>
      <c r="E211" s="84"/>
      <c r="F211" s="84" t="s">
        <v>929</v>
      </c>
      <c r="G211" s="107">
        <v>43336</v>
      </c>
      <c r="H211" s="84" t="s">
        <v>881</v>
      </c>
      <c r="I211" s="94">
        <v>11.019999999999996</v>
      </c>
      <c r="J211" s="97" t="s">
        <v>176</v>
      </c>
      <c r="K211" s="98">
        <v>4.4999999999999998E-2</v>
      </c>
      <c r="L211" s="98">
        <v>5.1399999999999994E-2</v>
      </c>
      <c r="M211" s="94">
        <v>7746160.8499999987</v>
      </c>
      <c r="N211" s="96">
        <v>94.31</v>
      </c>
      <c r="O211" s="94">
        <v>26496.701350000003</v>
      </c>
      <c r="P211" s="95">
        <f t="shared" si="6"/>
        <v>6.509800324722443E-3</v>
      </c>
      <c r="Q211" s="95">
        <f>O211/'סכום נכסי הקרן'!$C$42</f>
        <v>4.8755667019123307E-4</v>
      </c>
    </row>
    <row r="212" spans="2:17" s="132" customFormat="1">
      <c r="B212" s="87" t="s">
        <v>3173</v>
      </c>
      <c r="C212" s="97" t="s">
        <v>2731</v>
      </c>
      <c r="D212" s="84" t="s">
        <v>2886</v>
      </c>
      <c r="E212" s="84"/>
      <c r="F212" s="84" t="s">
        <v>929</v>
      </c>
      <c r="G212" s="107">
        <v>43090</v>
      </c>
      <c r="H212" s="84" t="s">
        <v>881</v>
      </c>
      <c r="I212" s="94">
        <v>1.42</v>
      </c>
      <c r="J212" s="97" t="s">
        <v>176</v>
      </c>
      <c r="K212" s="98">
        <v>4.1210000000000004E-2</v>
      </c>
      <c r="L212" s="152">
        <v>5.0099999999999999E-2</v>
      </c>
      <c r="M212" s="94">
        <v>8159272.7999999989</v>
      </c>
      <c r="N212" s="96">
        <v>97.48</v>
      </c>
      <c r="O212" s="94">
        <v>28844.535319999995</v>
      </c>
      <c r="P212" s="95">
        <f t="shared" si="6"/>
        <v>7.086624214549783E-3</v>
      </c>
      <c r="Q212" s="95">
        <f>O212/'סכום נכסי הקרן'!$C$42</f>
        <v>5.3075835395761863E-4</v>
      </c>
    </row>
    <row r="213" spans="2:17" s="132" customFormat="1">
      <c r="B213" s="154" t="s">
        <v>3174</v>
      </c>
      <c r="C213" s="97" t="s">
        <v>2731</v>
      </c>
      <c r="D213" s="84" t="s">
        <v>2887</v>
      </c>
      <c r="E213" s="84"/>
      <c r="F213" s="84" t="s">
        <v>875</v>
      </c>
      <c r="G213" s="107">
        <v>43005</v>
      </c>
      <c r="H213" s="84" t="s">
        <v>876</v>
      </c>
      <c r="I213" s="94">
        <v>7.219999999999998</v>
      </c>
      <c r="J213" s="97" t="s">
        <v>176</v>
      </c>
      <c r="K213" s="98">
        <v>5.1773999999999994E-2</v>
      </c>
      <c r="L213" s="98">
        <v>6.6599999999999979E-2</v>
      </c>
      <c r="M213" s="94">
        <v>14648525.999999998</v>
      </c>
      <c r="N213" s="96">
        <v>94.11</v>
      </c>
      <c r="O213" s="94">
        <v>50000.83481</v>
      </c>
      <c r="P213" s="95">
        <f t="shared" si="6"/>
        <v>1.2284376322282516E-2</v>
      </c>
      <c r="Q213" s="95">
        <f>O213/'סכום נכסי הקרן'!$C$42</f>
        <v>9.2004812994374839E-4</v>
      </c>
    </row>
    <row r="214" spans="2:17" s="132" customFormat="1">
      <c r="B214" s="154" t="s">
        <v>3175</v>
      </c>
      <c r="C214" s="97" t="s">
        <v>2731</v>
      </c>
      <c r="D214" s="84">
        <v>4623</v>
      </c>
      <c r="E214" s="84"/>
      <c r="F214" s="84" t="s">
        <v>875</v>
      </c>
      <c r="G214" s="107">
        <v>42354</v>
      </c>
      <c r="H214" s="84" t="s">
        <v>881</v>
      </c>
      <c r="I214" s="94">
        <v>5.67</v>
      </c>
      <c r="J214" s="97" t="s">
        <v>176</v>
      </c>
      <c r="K214" s="98">
        <v>5.0199999999999995E-2</v>
      </c>
      <c r="L214" s="98">
        <v>5.3100000000000008E-2</v>
      </c>
      <c r="M214" s="94">
        <v>5272512.9999999991</v>
      </c>
      <c r="N214" s="96">
        <v>99.98</v>
      </c>
      <c r="O214" s="94">
        <v>19119.579979999995</v>
      </c>
      <c r="P214" s="95">
        <f t="shared" si="6"/>
        <v>4.6973638838390978E-3</v>
      </c>
      <c r="Q214" s="95">
        <f>O214/'סכום נכסי הקרן'!$C$42</f>
        <v>3.5181280218127075E-4</v>
      </c>
    </row>
    <row r="215" spans="2:17" s="132" customFormat="1">
      <c r="B215" s="87" t="s">
        <v>3176</v>
      </c>
      <c r="C215" s="97" t="s">
        <v>2726</v>
      </c>
      <c r="D215" s="84" t="s">
        <v>2888</v>
      </c>
      <c r="E215" s="84"/>
      <c r="F215" s="84" t="s">
        <v>875</v>
      </c>
      <c r="G215" s="107">
        <v>43185</v>
      </c>
      <c r="H215" s="84" t="s">
        <v>881</v>
      </c>
      <c r="I215" s="94">
        <v>6.02</v>
      </c>
      <c r="J215" s="97" t="s">
        <v>185</v>
      </c>
      <c r="K215" s="98">
        <v>4.2199999999999994E-2</v>
      </c>
      <c r="L215" s="98">
        <v>4.4400000000000002E-2</v>
      </c>
      <c r="M215" s="94">
        <v>8802711.0500000007</v>
      </c>
      <c r="N215" s="96">
        <v>100.07</v>
      </c>
      <c r="O215" s="94">
        <v>24549.449109999994</v>
      </c>
      <c r="P215" s="95">
        <f t="shared" si="6"/>
        <v>6.0313927261000369E-3</v>
      </c>
      <c r="Q215" s="95">
        <f>O215/'סכום נכסי הקרן'!$C$42</f>
        <v>4.5172595278924132E-4</v>
      </c>
    </row>
    <row r="216" spans="2:17" s="132" customFormat="1">
      <c r="B216" s="87" t="s">
        <v>3177</v>
      </c>
      <c r="C216" s="97" t="s">
        <v>2731</v>
      </c>
      <c r="D216" s="84" t="s">
        <v>2889</v>
      </c>
      <c r="E216" s="84"/>
      <c r="F216" s="84" t="s">
        <v>1775</v>
      </c>
      <c r="G216" s="107">
        <v>43098</v>
      </c>
      <c r="H216" s="84"/>
      <c r="I216" s="94">
        <v>0.99</v>
      </c>
      <c r="J216" s="97" t="s">
        <v>176</v>
      </c>
      <c r="K216" s="98">
        <v>4.6089999999999999E-2</v>
      </c>
      <c r="L216" s="98">
        <v>6.3E-2</v>
      </c>
      <c r="M216" s="94">
        <v>10373105.729999999</v>
      </c>
      <c r="N216" s="96">
        <v>98.89</v>
      </c>
      <c r="O216" s="94">
        <v>37205.638039999991</v>
      </c>
      <c r="P216" s="95">
        <f t="shared" si="6"/>
        <v>9.1408085631118612E-3</v>
      </c>
      <c r="Q216" s="95">
        <f>O216/'סכום נכסי הקרן'!$C$42</f>
        <v>6.8460812368716486E-4</v>
      </c>
    </row>
    <row r="217" spans="2:17" s="132" customFormat="1">
      <c r="B217" s="87" t="s">
        <v>3195</v>
      </c>
      <c r="C217" s="97" t="s">
        <v>2731</v>
      </c>
      <c r="D217" s="84">
        <v>6518</v>
      </c>
      <c r="E217" s="84"/>
      <c r="F217" s="84" t="s">
        <v>1775</v>
      </c>
      <c r="G217" s="107">
        <v>43347</v>
      </c>
      <c r="H217" s="84"/>
      <c r="I217" s="94">
        <v>3.36</v>
      </c>
      <c r="J217" s="97" t="s">
        <v>176</v>
      </c>
      <c r="K217" s="98">
        <v>4.9153000000000002E-2</v>
      </c>
      <c r="L217" s="98">
        <v>5.04E-2</v>
      </c>
      <c r="M217" s="94">
        <v>10318925.539999997</v>
      </c>
      <c r="N217" s="96">
        <v>100</v>
      </c>
      <c r="O217" s="94">
        <v>37426.743249999992</v>
      </c>
      <c r="P217" s="95">
        <f t="shared" si="6"/>
        <v>9.1951304482719484E-3</v>
      </c>
      <c r="Q217" s="95">
        <f>O217/'סכום נכסי הקרן'!$C$42</f>
        <v>6.8867660445862263E-4</v>
      </c>
    </row>
    <row r="218" spans="2:17" s="132" customFormat="1">
      <c r="B218" s="87" t="s">
        <v>3178</v>
      </c>
      <c r="C218" s="97" t="s">
        <v>2731</v>
      </c>
      <c r="D218" s="84" t="s">
        <v>2890</v>
      </c>
      <c r="E218" s="84"/>
      <c r="F218" s="84" t="s">
        <v>1775</v>
      </c>
      <c r="G218" s="107">
        <v>43098</v>
      </c>
      <c r="H218" s="84"/>
      <c r="I218" s="94">
        <v>5.24</v>
      </c>
      <c r="J218" s="97" t="s">
        <v>176</v>
      </c>
      <c r="K218" s="98">
        <v>5.4739000000000003E-2</v>
      </c>
      <c r="L218" s="98">
        <v>6.0999999999999999E-2</v>
      </c>
      <c r="M218" s="94">
        <v>1965951.5399999998</v>
      </c>
      <c r="N218" s="96">
        <v>99.93</v>
      </c>
      <c r="O218" s="94">
        <v>7125.5145699999985</v>
      </c>
      <c r="P218" s="95">
        <f t="shared" si="6"/>
        <v>1.750620820640396E-3</v>
      </c>
      <c r="Q218" s="95">
        <f>O218/'סכום נכסי הקרן'!$C$42</f>
        <v>1.3111413799243786E-4</v>
      </c>
    </row>
    <row r="219" spans="2:17" s="132" customFormat="1">
      <c r="B219" s="87" t="s">
        <v>3178</v>
      </c>
      <c r="C219" s="97" t="s">
        <v>2731</v>
      </c>
      <c r="D219" s="84" t="s">
        <v>2891</v>
      </c>
      <c r="E219" s="84"/>
      <c r="F219" s="84" t="s">
        <v>1775</v>
      </c>
      <c r="G219" s="107">
        <v>43131</v>
      </c>
      <c r="H219" s="84"/>
      <c r="I219" s="94">
        <v>5.24</v>
      </c>
      <c r="J219" s="97" t="s">
        <v>176</v>
      </c>
      <c r="K219" s="98">
        <v>5.4739000000000003E-2</v>
      </c>
      <c r="L219" s="98">
        <v>6.0999999999999999E-2</v>
      </c>
      <c r="M219" s="94">
        <v>318021.56999999995</v>
      </c>
      <c r="N219" s="96">
        <v>99.93</v>
      </c>
      <c r="O219" s="94">
        <v>1152.6567599999998</v>
      </c>
      <c r="P219" s="95">
        <f t="shared" si="6"/>
        <v>2.8318866003075198E-4</v>
      </c>
      <c r="Q219" s="95">
        <f>O219/'סכום נכסי הקרן'!$C$42</f>
        <v>2.1209639809712206E-5</v>
      </c>
    </row>
    <row r="220" spans="2:17" s="132" customFormat="1">
      <c r="B220" s="87" t="s">
        <v>3178</v>
      </c>
      <c r="C220" s="97" t="s">
        <v>2731</v>
      </c>
      <c r="D220" s="84" t="s">
        <v>2892</v>
      </c>
      <c r="E220" s="84"/>
      <c r="F220" s="84" t="s">
        <v>1775</v>
      </c>
      <c r="G220" s="107">
        <v>43081</v>
      </c>
      <c r="H220" s="84"/>
      <c r="I220" s="94">
        <v>5.2399999999999984</v>
      </c>
      <c r="J220" s="97" t="s">
        <v>176</v>
      </c>
      <c r="K220" s="98">
        <v>5.4739000000000003E-2</v>
      </c>
      <c r="L220" s="98">
        <v>6.0999999999999978E-2</v>
      </c>
      <c r="M220" s="94">
        <v>10003224.029999997</v>
      </c>
      <c r="N220" s="96">
        <v>99.93</v>
      </c>
      <c r="O220" s="94">
        <v>36256.294840000002</v>
      </c>
      <c r="P220" s="95">
        <f t="shared" si="6"/>
        <v>8.9075706747422968E-3</v>
      </c>
      <c r="Q220" s="95">
        <f>O220/'סכום נכסי הקרן'!$C$42</f>
        <v>6.671395866286573E-4</v>
      </c>
    </row>
    <row r="221" spans="2:17" s="132" customFormat="1">
      <c r="B221" s="87" t="s">
        <v>3178</v>
      </c>
      <c r="C221" s="97" t="s">
        <v>2731</v>
      </c>
      <c r="D221" s="84" t="s">
        <v>2893</v>
      </c>
      <c r="E221" s="84"/>
      <c r="F221" s="84" t="s">
        <v>1775</v>
      </c>
      <c r="G221" s="107">
        <v>42817</v>
      </c>
      <c r="H221" s="84"/>
      <c r="I221" s="94">
        <v>5.16</v>
      </c>
      <c r="J221" s="97" t="s">
        <v>176</v>
      </c>
      <c r="K221" s="98">
        <v>5.7820000000000003E-2</v>
      </c>
      <c r="L221" s="98">
        <v>6.4000000000000015E-2</v>
      </c>
      <c r="M221" s="94">
        <v>2891105.2099999995</v>
      </c>
      <c r="N221" s="96">
        <v>98.08</v>
      </c>
      <c r="O221" s="94">
        <v>10284.707019999998</v>
      </c>
      <c r="P221" s="95">
        <f t="shared" si="6"/>
        <v>2.5267820403037139E-3</v>
      </c>
      <c r="Q221" s="95">
        <f>O221/'סכום נכסי הקרן'!$C$42</f>
        <v>1.8924534953720186E-4</v>
      </c>
    </row>
    <row r="222" spans="2:17" s="132" customFormat="1">
      <c r="B222" s="87" t="s">
        <v>3179</v>
      </c>
      <c r="C222" s="97" t="s">
        <v>2731</v>
      </c>
      <c r="D222" s="84" t="s">
        <v>2894</v>
      </c>
      <c r="E222" s="84"/>
      <c r="F222" s="84" t="s">
        <v>1775</v>
      </c>
      <c r="G222" s="107">
        <v>43083</v>
      </c>
      <c r="H222" s="84"/>
      <c r="I222" s="94">
        <v>3.1700000000000004</v>
      </c>
      <c r="J222" s="97" t="s">
        <v>185</v>
      </c>
      <c r="K222" s="98">
        <v>3.6400000000000002E-2</v>
      </c>
      <c r="L222" s="98">
        <v>3.3699999999999994E-2</v>
      </c>
      <c r="M222" s="94">
        <v>2819434.5999999996</v>
      </c>
      <c r="N222" s="96">
        <v>100.9</v>
      </c>
      <c r="O222" s="94">
        <v>7928.1994599999989</v>
      </c>
      <c r="P222" s="95">
        <f t="shared" si="6"/>
        <v>1.9478271931827576E-3</v>
      </c>
      <c r="Q222" s="95">
        <f>O222/'סכום נכסי הקרן'!$C$42</f>
        <v>1.4588406603033744E-4</v>
      </c>
    </row>
    <row r="223" spans="2:17" s="132" customFormat="1">
      <c r="B223" s="87" t="s">
        <v>3179</v>
      </c>
      <c r="C223" s="97" t="s">
        <v>2731</v>
      </c>
      <c r="D223" s="84" t="s">
        <v>2895</v>
      </c>
      <c r="E223" s="84"/>
      <c r="F223" s="84" t="s">
        <v>1775</v>
      </c>
      <c r="G223" s="107">
        <v>43083</v>
      </c>
      <c r="H223" s="84"/>
      <c r="I223" s="94">
        <v>9.2900000000000009</v>
      </c>
      <c r="J223" s="97" t="s">
        <v>185</v>
      </c>
      <c r="K223" s="98">
        <v>3.8149999999999996E-2</v>
      </c>
      <c r="L223" s="98">
        <v>3.5600000000000007E-2</v>
      </c>
      <c r="M223" s="94">
        <v>1481872.2899999998</v>
      </c>
      <c r="N223" s="96">
        <v>103.34</v>
      </c>
      <c r="O223" s="94">
        <v>4268.6295999999984</v>
      </c>
      <c r="P223" s="95">
        <f t="shared" si="6"/>
        <v>1.0487315379051822E-3</v>
      </c>
      <c r="Q223" s="95">
        <f>O223/'סכום נכסי הקרן'!$C$42</f>
        <v>7.8545582205300966E-5</v>
      </c>
    </row>
    <row r="224" spans="2:17" s="132" customFormat="1">
      <c r="B224" s="87" t="s">
        <v>3179</v>
      </c>
      <c r="C224" s="97" t="s">
        <v>2731</v>
      </c>
      <c r="D224" s="84" t="s">
        <v>2896</v>
      </c>
      <c r="E224" s="84"/>
      <c r="F224" s="84" t="s">
        <v>1775</v>
      </c>
      <c r="G224" s="107">
        <v>43083</v>
      </c>
      <c r="H224" s="84"/>
      <c r="I224" s="94">
        <v>8.8699999999999992</v>
      </c>
      <c r="J224" s="97" t="s">
        <v>185</v>
      </c>
      <c r="K224" s="98">
        <v>4.4999999999999998E-2</v>
      </c>
      <c r="L224" s="98">
        <v>4.87E-2</v>
      </c>
      <c r="M224" s="94">
        <v>5927489.1399999987</v>
      </c>
      <c r="N224" s="96">
        <v>97.57</v>
      </c>
      <c r="O224" s="94">
        <v>16117.899419999998</v>
      </c>
      <c r="P224" s="95">
        <f t="shared" si="6"/>
        <v>3.9599007247051021E-3</v>
      </c>
      <c r="Q224" s="95">
        <f>O224/'סכום נכסי הקרן'!$C$42</f>
        <v>2.9657991264231106E-4</v>
      </c>
    </row>
    <row r="225" spans="2:17" s="132" customFormat="1">
      <c r="B225" s="87" t="s">
        <v>3180</v>
      </c>
      <c r="C225" s="97" t="s">
        <v>2731</v>
      </c>
      <c r="D225" s="84" t="s">
        <v>2897</v>
      </c>
      <c r="E225" s="84"/>
      <c r="F225" s="84" t="s">
        <v>1775</v>
      </c>
      <c r="G225" s="107">
        <v>43185</v>
      </c>
      <c r="H225" s="84"/>
      <c r="I225" s="94">
        <v>3.98</v>
      </c>
      <c r="J225" s="97" t="s">
        <v>178</v>
      </c>
      <c r="K225" s="98">
        <v>0.03</v>
      </c>
      <c r="L225" s="98">
        <v>3.2099999999999997E-2</v>
      </c>
      <c r="M225" s="94">
        <v>14524145.519999998</v>
      </c>
      <c r="N225" s="96">
        <v>99.5</v>
      </c>
      <c r="O225" s="94">
        <v>60921.847949999988</v>
      </c>
      <c r="P225" s="95">
        <f t="shared" si="6"/>
        <v>1.496748822915654E-2</v>
      </c>
      <c r="Q225" s="95">
        <f>O225/'סכום נכסי הקרן'!$C$42</f>
        <v>1.1210019291098886E-3</v>
      </c>
    </row>
    <row r="226" spans="2:17" s="132" customFormat="1">
      <c r="B226" s="87" t="s">
        <v>3181</v>
      </c>
      <c r="C226" s="97" t="s">
        <v>2731</v>
      </c>
      <c r="D226" s="84">
        <v>6265</v>
      </c>
      <c r="E226" s="84"/>
      <c r="F226" s="84" t="s">
        <v>1775</v>
      </c>
      <c r="G226" s="107">
        <v>43216</v>
      </c>
      <c r="H226" s="84"/>
      <c r="I226" s="94">
        <v>7.55</v>
      </c>
      <c r="J226" s="97" t="s">
        <v>179</v>
      </c>
      <c r="K226" s="98">
        <v>3.2993999999999996E-2</v>
      </c>
      <c r="L226" s="98">
        <v>3.6900000000000002E-2</v>
      </c>
      <c r="M226" s="94">
        <v>13725431.969999997</v>
      </c>
      <c r="N226" s="96">
        <v>98.31</v>
      </c>
      <c r="O226" s="94">
        <v>63938.811669999988</v>
      </c>
      <c r="P226" s="95">
        <f t="shared" si="6"/>
        <v>1.5708706207375998E-2</v>
      </c>
      <c r="Q226" s="95">
        <f>O226/'סכום נכסי הקרן'!$C$42</f>
        <v>1.1765160388090929E-3</v>
      </c>
    </row>
    <row r="227" spans="2:17" s="132" customFormat="1">
      <c r="B227" s="87" t="s">
        <v>3181</v>
      </c>
      <c r="C227" s="97" t="s">
        <v>2731</v>
      </c>
      <c r="D227" s="84" t="s">
        <v>2898</v>
      </c>
      <c r="E227" s="84"/>
      <c r="F227" s="84" t="s">
        <v>1775</v>
      </c>
      <c r="G227" s="107">
        <v>43280</v>
      </c>
      <c r="H227" s="84"/>
      <c r="I227" s="94">
        <v>7.54</v>
      </c>
      <c r="J227" s="97" t="s">
        <v>179</v>
      </c>
      <c r="K227" s="98">
        <v>3.2993999999999996E-2</v>
      </c>
      <c r="L227" s="98">
        <v>3.6900000000000002E-2</v>
      </c>
      <c r="M227" s="94">
        <v>434253.0799999999</v>
      </c>
      <c r="N227" s="96">
        <v>98.3</v>
      </c>
      <c r="O227" s="94">
        <v>2022.7269999999999</v>
      </c>
      <c r="P227" s="95">
        <f t="shared" si="6"/>
        <v>4.9695049611995763E-4</v>
      </c>
      <c r="Q227" s="95">
        <f>O227/'סכום נכסי הקרן'!$C$42</f>
        <v>3.7219502450477753E-5</v>
      </c>
    </row>
    <row r="228" spans="2:17" s="132" customFormat="1">
      <c r="B228" s="87" t="s">
        <v>3182</v>
      </c>
      <c r="C228" s="97" t="s">
        <v>2731</v>
      </c>
      <c r="D228" s="84" t="s">
        <v>2899</v>
      </c>
      <c r="E228" s="84"/>
      <c r="F228" s="84" t="s">
        <v>1775</v>
      </c>
      <c r="G228" s="107">
        <v>42870</v>
      </c>
      <c r="H228" s="84"/>
      <c r="I228" s="94">
        <v>2.8600000000000003</v>
      </c>
      <c r="J228" s="97" t="s">
        <v>176</v>
      </c>
      <c r="K228" s="98">
        <v>4.6220999999999998E-2</v>
      </c>
      <c r="L228" s="98">
        <v>5.0300000000000004E-2</v>
      </c>
      <c r="M228" s="94">
        <v>11774956.039999997</v>
      </c>
      <c r="N228" s="96">
        <v>100.14</v>
      </c>
      <c r="O228" s="94">
        <v>42767.555459999996</v>
      </c>
      <c r="P228" s="95">
        <f t="shared" si="6"/>
        <v>1.0507279481454888E-2</v>
      </c>
      <c r="Q228" s="95">
        <f>O228/'סכום נכסי הקרן'!$C$42</f>
        <v>7.8695104937266029E-4</v>
      </c>
    </row>
    <row r="229" spans="2:17" s="132" customFormat="1">
      <c r="B229" s="87" t="s">
        <v>3183</v>
      </c>
      <c r="C229" s="97" t="s">
        <v>2731</v>
      </c>
      <c r="D229" s="84" t="s">
        <v>2900</v>
      </c>
      <c r="E229" s="84"/>
      <c r="F229" s="84" t="s">
        <v>1775</v>
      </c>
      <c r="G229" s="107">
        <v>43174</v>
      </c>
      <c r="H229" s="84"/>
      <c r="I229" s="94">
        <v>2.04</v>
      </c>
      <c r="J229" s="97" t="s">
        <v>176</v>
      </c>
      <c r="K229" s="98">
        <v>4.6100000000000002E-2</v>
      </c>
      <c r="L229" s="98">
        <v>4.9899999999999993E-2</v>
      </c>
      <c r="M229" s="94">
        <v>18466804.739999995</v>
      </c>
      <c r="N229" s="96">
        <v>100.32</v>
      </c>
      <c r="O229" s="94">
        <v>67193.431689999998</v>
      </c>
      <c r="P229" s="95">
        <f t="shared" si="6"/>
        <v>1.6508312399225393E-2</v>
      </c>
      <c r="Q229" s="95">
        <f>O229/'סכום נכסי הקרן'!$C$42</f>
        <v>1.236403180182973E-3</v>
      </c>
    </row>
    <row r="230" spans="2:17" s="132" customFormat="1">
      <c r="B230" s="87" t="s">
        <v>3183</v>
      </c>
      <c r="C230" s="97" t="s">
        <v>2731</v>
      </c>
      <c r="D230" s="84" t="s">
        <v>2901</v>
      </c>
      <c r="E230" s="84"/>
      <c r="F230" s="84" t="s">
        <v>1775</v>
      </c>
      <c r="G230" s="107">
        <v>43185</v>
      </c>
      <c r="H230" s="84"/>
      <c r="I230" s="94">
        <v>2.04</v>
      </c>
      <c r="J230" s="97" t="s">
        <v>176</v>
      </c>
      <c r="K230" s="98">
        <v>4.6100000000000002E-2</v>
      </c>
      <c r="L230" s="98">
        <v>4.9899999999999993E-2</v>
      </c>
      <c r="M230" s="94">
        <v>356850.73999999993</v>
      </c>
      <c r="N230" s="96">
        <v>100.32</v>
      </c>
      <c r="O230" s="94">
        <v>1298.4393399999999</v>
      </c>
      <c r="P230" s="95">
        <f t="shared" si="6"/>
        <v>3.1900502351264916E-4</v>
      </c>
      <c r="Q230" s="95">
        <f>O230/'סכום נכסי הקרן'!$C$42</f>
        <v>2.3892134824386441E-5</v>
      </c>
    </row>
    <row r="231" spans="2:17" s="132" customFormat="1">
      <c r="B231" s="87" t="s">
        <v>3183</v>
      </c>
      <c r="C231" s="97" t="s">
        <v>2731</v>
      </c>
      <c r="D231" s="84">
        <v>6219</v>
      </c>
      <c r="E231" s="84"/>
      <c r="F231" s="84" t="s">
        <v>1775</v>
      </c>
      <c r="G231" s="107">
        <v>43193</v>
      </c>
      <c r="H231" s="84"/>
      <c r="I231" s="94">
        <v>2.0400000000000005</v>
      </c>
      <c r="J231" s="97" t="s">
        <v>176</v>
      </c>
      <c r="K231" s="98">
        <v>4.6100000000000002E-2</v>
      </c>
      <c r="L231" s="98">
        <v>4.9699999999999994E-2</v>
      </c>
      <c r="M231" s="94">
        <v>62618.669999999991</v>
      </c>
      <c r="N231" s="96">
        <v>100.36</v>
      </c>
      <c r="O231" s="94">
        <v>227.93553999999995</v>
      </c>
      <c r="P231" s="95">
        <f t="shared" si="6"/>
        <v>5.5999984024720306E-5</v>
      </c>
      <c r="Q231" s="95">
        <f>O231/'סכום נכסי הקרן'!$C$42</f>
        <v>4.1941633199047464E-6</v>
      </c>
    </row>
    <row r="232" spans="2:17" s="132" customFormat="1">
      <c r="B232" s="87" t="s">
        <v>3183</v>
      </c>
      <c r="C232" s="97" t="s">
        <v>2731</v>
      </c>
      <c r="D232" s="84" t="s">
        <v>2902</v>
      </c>
      <c r="E232" s="84"/>
      <c r="F232" s="84" t="s">
        <v>1775</v>
      </c>
      <c r="G232" s="107">
        <v>43217</v>
      </c>
      <c r="H232" s="84"/>
      <c r="I232" s="94">
        <v>2.04</v>
      </c>
      <c r="J232" s="97" t="s">
        <v>176</v>
      </c>
      <c r="K232" s="98">
        <v>4.6100000000000002E-2</v>
      </c>
      <c r="L232" s="98">
        <v>4.99E-2</v>
      </c>
      <c r="M232" s="94">
        <v>529274.99999999988</v>
      </c>
      <c r="N232" s="96">
        <v>100.32</v>
      </c>
      <c r="O232" s="94">
        <v>1925.8233299999997</v>
      </c>
      <c r="P232" s="95">
        <f t="shared" si="6"/>
        <v>4.7314287063102871E-4</v>
      </c>
      <c r="Q232" s="95">
        <f>O232/'סכום נכסי הקרן'!$C$42</f>
        <v>3.543641141395859E-5</v>
      </c>
    </row>
    <row r="233" spans="2:17" s="132" customFormat="1">
      <c r="B233" s="87" t="s">
        <v>3183</v>
      </c>
      <c r="C233" s="97" t="s">
        <v>2731</v>
      </c>
      <c r="D233" s="84" t="s">
        <v>2903</v>
      </c>
      <c r="E233" s="84"/>
      <c r="F233" s="84" t="s">
        <v>1775</v>
      </c>
      <c r="G233" s="107">
        <v>43258</v>
      </c>
      <c r="H233" s="84"/>
      <c r="I233" s="94">
        <v>2.04</v>
      </c>
      <c r="J233" s="97" t="s">
        <v>176</v>
      </c>
      <c r="K233" s="98">
        <v>4.6100000000000002E-2</v>
      </c>
      <c r="L233" s="98">
        <v>4.99E-2</v>
      </c>
      <c r="M233" s="94">
        <v>507204.12999999995</v>
      </c>
      <c r="N233" s="96">
        <v>100.32</v>
      </c>
      <c r="O233" s="94">
        <v>1845.5161499999997</v>
      </c>
      <c r="P233" s="95">
        <f t="shared" si="6"/>
        <v>4.5341272763941654E-4</v>
      </c>
      <c r="Q233" s="95">
        <f>O233/'סכום נכסי הקרן'!$C$42</f>
        <v>3.3958706670411406E-5</v>
      </c>
    </row>
    <row r="234" spans="2:17" s="132" customFormat="1">
      <c r="B234" s="87" t="s">
        <v>3183</v>
      </c>
      <c r="C234" s="97" t="s">
        <v>2731</v>
      </c>
      <c r="D234" s="84" t="s">
        <v>2904</v>
      </c>
      <c r="E234" s="84"/>
      <c r="F234" s="84" t="s">
        <v>1775</v>
      </c>
      <c r="G234" s="107">
        <v>43294</v>
      </c>
      <c r="H234" s="84"/>
      <c r="I234" s="94">
        <v>2.04</v>
      </c>
      <c r="J234" s="97" t="s">
        <v>176</v>
      </c>
      <c r="K234" s="98">
        <v>4.6100000000000002E-2</v>
      </c>
      <c r="L234" s="98">
        <v>4.99E-2</v>
      </c>
      <c r="M234" s="94">
        <v>379797.27</v>
      </c>
      <c r="N234" s="96">
        <v>100.32</v>
      </c>
      <c r="O234" s="94">
        <v>1381.9326999999996</v>
      </c>
      <c r="P234" s="95">
        <f t="shared" si="6"/>
        <v>3.3951795811762653E-4</v>
      </c>
      <c r="Q234" s="95">
        <f>O234/'סכום נכסי הקרן'!$C$42</f>
        <v>2.5428467368085423E-5</v>
      </c>
    </row>
    <row r="235" spans="2:17" s="132" customFormat="1">
      <c r="B235" s="87" t="s">
        <v>3183</v>
      </c>
      <c r="C235" s="97" t="s">
        <v>2731</v>
      </c>
      <c r="D235" s="84">
        <v>6464</v>
      </c>
      <c r="E235" s="84"/>
      <c r="F235" s="84" t="s">
        <v>1775</v>
      </c>
      <c r="G235" s="107">
        <v>43318</v>
      </c>
      <c r="H235" s="84"/>
      <c r="I235" s="94">
        <v>2.0500000000000003</v>
      </c>
      <c r="J235" s="97" t="s">
        <v>176</v>
      </c>
      <c r="K235" s="98">
        <v>4.6100000000000002E-2</v>
      </c>
      <c r="L235" s="98">
        <v>4.7599999999999996E-2</v>
      </c>
      <c r="M235" s="94">
        <v>178859.55999999997</v>
      </c>
      <c r="N235" s="96">
        <v>100.36</v>
      </c>
      <c r="O235" s="94">
        <v>651.05900999999994</v>
      </c>
      <c r="P235" s="95">
        <f t="shared" si="6"/>
        <v>1.5995440710628197E-4</v>
      </c>
      <c r="Q235" s="95">
        <f>O235/'סכום נכסי הקרן'!$C$42</f>
        <v>1.197991247365592E-5</v>
      </c>
    </row>
    <row r="236" spans="2:17" s="132" customFormat="1">
      <c r="B236" s="87" t="s">
        <v>3183</v>
      </c>
      <c r="C236" s="97" t="s">
        <v>2731</v>
      </c>
      <c r="D236" s="84">
        <v>6512</v>
      </c>
      <c r="E236" s="84"/>
      <c r="F236" s="84" t="s">
        <v>1775</v>
      </c>
      <c r="G236" s="107">
        <v>43347</v>
      </c>
      <c r="H236" s="84"/>
      <c r="I236" s="94">
        <v>2.04</v>
      </c>
      <c r="J236" s="97" t="s">
        <v>176</v>
      </c>
      <c r="K236" s="98">
        <v>4.6100000000000002E-2</v>
      </c>
      <c r="L236" s="98">
        <v>4.9500000000000002E-2</v>
      </c>
      <c r="M236" s="94">
        <v>64305.319999999992</v>
      </c>
      <c r="N236" s="96">
        <v>100.36</v>
      </c>
      <c r="O236" s="94">
        <v>234.07504999999995</v>
      </c>
      <c r="P236" s="95">
        <f t="shared" si="6"/>
        <v>5.7508359866063915E-5</v>
      </c>
      <c r="Q236" s="95">
        <f>O236/'סכום נכסי הקרן'!$C$42</f>
        <v>4.3071343276036265E-6</v>
      </c>
    </row>
    <row r="237" spans="2:17" s="132" customFormat="1">
      <c r="B237" s="87" t="s">
        <v>3184</v>
      </c>
      <c r="C237" s="97" t="s">
        <v>2731</v>
      </c>
      <c r="D237" s="84" t="s">
        <v>2905</v>
      </c>
      <c r="E237" s="84"/>
      <c r="F237" s="84" t="s">
        <v>1775</v>
      </c>
      <c r="G237" s="107">
        <v>42921</v>
      </c>
      <c r="H237" s="84"/>
      <c r="I237" s="94">
        <v>4.24</v>
      </c>
      <c r="J237" s="97" t="s">
        <v>176</v>
      </c>
      <c r="K237" s="98">
        <v>5.6361000000000001E-2</v>
      </c>
      <c r="L237" s="98">
        <v>6.1700000000000005E-2</v>
      </c>
      <c r="M237" s="94">
        <v>7782284.919999999</v>
      </c>
      <c r="N237" s="96">
        <v>99.49</v>
      </c>
      <c r="O237" s="94">
        <v>28082.392399999993</v>
      </c>
      <c r="P237" s="95">
        <f t="shared" si="6"/>
        <v>6.8993783320316212E-3</v>
      </c>
      <c r="Q237" s="95">
        <f>O237/'סכום נכסי הקרן'!$C$42</f>
        <v>5.167344247380282E-4</v>
      </c>
    </row>
    <row r="238" spans="2:17" s="132" customFormat="1">
      <c r="B238" s="87" t="s">
        <v>3184</v>
      </c>
      <c r="C238" s="97" t="s">
        <v>2731</v>
      </c>
      <c r="D238" s="84">
        <v>6497</v>
      </c>
      <c r="E238" s="84"/>
      <c r="F238" s="84" t="s">
        <v>1775</v>
      </c>
      <c r="G238" s="107">
        <v>43342</v>
      </c>
      <c r="H238" s="84"/>
      <c r="I238" s="94">
        <v>4.25</v>
      </c>
      <c r="J238" s="97" t="s">
        <v>176</v>
      </c>
      <c r="K238" s="98">
        <v>5.6361000000000001E-2</v>
      </c>
      <c r="L238" s="98">
        <v>6.0100000000000001E-2</v>
      </c>
      <c r="M238" s="94">
        <v>1477098.58</v>
      </c>
      <c r="N238" s="96">
        <v>100.15</v>
      </c>
      <c r="O238" s="94">
        <v>5365.472569999999</v>
      </c>
      <c r="P238" s="95">
        <f t="shared" si="6"/>
        <v>1.3182076748763051E-3</v>
      </c>
      <c r="Q238" s="95">
        <f>O238/'סכום נכסי הקרן'!$C$42</f>
        <v>9.8728211699891349E-5</v>
      </c>
    </row>
    <row r="239" spans="2:17" s="132" customFormat="1">
      <c r="B239" s="87" t="s">
        <v>3185</v>
      </c>
      <c r="C239" s="97" t="s">
        <v>2731</v>
      </c>
      <c r="D239" s="84" t="s">
        <v>2906</v>
      </c>
      <c r="E239" s="84"/>
      <c r="F239" s="84" t="s">
        <v>1775</v>
      </c>
      <c r="G239" s="107">
        <v>43079</v>
      </c>
      <c r="H239" s="84"/>
      <c r="I239" s="94">
        <v>4.04</v>
      </c>
      <c r="J239" s="97" t="s">
        <v>176</v>
      </c>
      <c r="K239" s="98">
        <v>5.4922000000000006E-2</v>
      </c>
      <c r="L239" s="98">
        <v>5.4000000000000006E-2</v>
      </c>
      <c r="M239" s="94">
        <v>13862956.460000001</v>
      </c>
      <c r="N239" s="96">
        <v>101.39</v>
      </c>
      <c r="O239" s="94">
        <v>50979.847299999987</v>
      </c>
      <c r="P239" s="95">
        <f t="shared" si="6"/>
        <v>1.2524903463420757E-2</v>
      </c>
      <c r="Q239" s="95">
        <f>O239/'סכום נכסי הקרן'!$C$42</f>
        <v>9.3806260138285154E-4</v>
      </c>
    </row>
    <row r="240" spans="2:17" s="132" customFormat="1">
      <c r="B240" s="87" t="s">
        <v>3194</v>
      </c>
      <c r="C240" s="97" t="s">
        <v>2731</v>
      </c>
      <c r="D240" s="84">
        <v>6438</v>
      </c>
      <c r="E240" s="84"/>
      <c r="F240" s="84" t="s">
        <v>1775</v>
      </c>
      <c r="G240" s="107">
        <v>43304</v>
      </c>
      <c r="H240" s="84"/>
      <c r="I240" s="94">
        <v>6.0399999999999991</v>
      </c>
      <c r="J240" s="97" t="s">
        <v>178</v>
      </c>
      <c r="K240" s="98">
        <v>1.9310000000000001E-2</v>
      </c>
      <c r="L240" s="98">
        <v>7.9999999999999993E-4</v>
      </c>
      <c r="M240" s="94">
        <v>20999505.099999998</v>
      </c>
      <c r="N240" s="96">
        <v>99.996089999999995</v>
      </c>
      <c r="O240" s="94">
        <v>88522.053840000008</v>
      </c>
      <c r="P240" s="95">
        <f t="shared" si="6"/>
        <v>2.1748401328180029E-2</v>
      </c>
      <c r="Q240" s="95">
        <f>O240/'סכום נכסי הקרן'!$C$42</f>
        <v>1.6288638060495578E-3</v>
      </c>
    </row>
    <row r="241" spans="2:17" s="132" customFormat="1">
      <c r="B241" s="87" t="s">
        <v>3186</v>
      </c>
      <c r="C241" s="97" t="s">
        <v>2731</v>
      </c>
      <c r="D241" s="84" t="s">
        <v>2907</v>
      </c>
      <c r="E241" s="84"/>
      <c r="F241" s="84" t="s">
        <v>1775</v>
      </c>
      <c r="G241" s="107">
        <v>43051</v>
      </c>
      <c r="H241" s="84"/>
      <c r="I241" s="94">
        <v>3.4200000000000008</v>
      </c>
      <c r="J241" s="97" t="s">
        <v>176</v>
      </c>
      <c r="K241" s="98">
        <v>5.0106000000000005E-2</v>
      </c>
      <c r="L241" s="98">
        <v>5.340000000000001E-2</v>
      </c>
      <c r="M241" s="94">
        <v>11866081.399999999</v>
      </c>
      <c r="N241" s="96">
        <v>99.63</v>
      </c>
      <c r="O241" s="94">
        <v>42879.021259999994</v>
      </c>
      <c r="P241" s="95">
        <f t="shared" si="6"/>
        <v>1.0534664780909737E-2</v>
      </c>
      <c r="Q241" s="95">
        <f>O241/'סכום נכסי הקרן'!$C$42</f>
        <v>7.8900209314487692E-4</v>
      </c>
    </row>
    <row r="242" spans="2:17" s="132" customFormat="1">
      <c r="B242" s="87" t="s">
        <v>3187</v>
      </c>
      <c r="C242" s="97" t="s">
        <v>2731</v>
      </c>
      <c r="D242" s="84" t="s">
        <v>2908</v>
      </c>
      <c r="E242" s="84"/>
      <c r="F242" s="84" t="s">
        <v>1775</v>
      </c>
      <c r="G242" s="107">
        <v>43053</v>
      </c>
      <c r="H242" s="84"/>
      <c r="I242" s="94">
        <v>3.0099999999999993</v>
      </c>
      <c r="J242" s="97" t="s">
        <v>176</v>
      </c>
      <c r="K242" s="98">
        <v>5.9922000000000003E-2</v>
      </c>
      <c r="L242" s="98">
        <v>6.3500000000000001E-2</v>
      </c>
      <c r="M242" s="94">
        <v>6524746.0899999989</v>
      </c>
      <c r="N242" s="96">
        <v>99.86</v>
      </c>
      <c r="O242" s="94">
        <v>23632.123889999995</v>
      </c>
      <c r="P242" s="95">
        <f t="shared" si="6"/>
        <v>5.8060211247013566E-3</v>
      </c>
      <c r="Q242" s="95">
        <f>O242/'סכום נכסי הקרן'!$C$42</f>
        <v>4.3484656754660847E-4</v>
      </c>
    </row>
    <row r="243" spans="2:17" s="132" customFormat="1">
      <c r="B243" s="87" t="s">
        <v>3187</v>
      </c>
      <c r="C243" s="97" t="s">
        <v>2731</v>
      </c>
      <c r="D243" s="84" t="s">
        <v>2909</v>
      </c>
      <c r="E243" s="84"/>
      <c r="F243" s="84" t="s">
        <v>1775</v>
      </c>
      <c r="G243" s="107">
        <v>43051</v>
      </c>
      <c r="H243" s="84"/>
      <c r="I243" s="94">
        <v>3.4</v>
      </c>
      <c r="J243" s="97" t="s">
        <v>176</v>
      </c>
      <c r="K243" s="98">
        <v>8.2422000000000009E-2</v>
      </c>
      <c r="L243" s="98">
        <v>8.5499999999999993E-2</v>
      </c>
      <c r="M243" s="94">
        <v>2191391.9999999995</v>
      </c>
      <c r="N243" s="96">
        <v>100.6</v>
      </c>
      <c r="O243" s="94">
        <v>7995.8682499999986</v>
      </c>
      <c r="P243" s="95">
        <f t="shared" si="6"/>
        <v>1.9644522932394321E-3</v>
      </c>
      <c r="Q243" s="95">
        <f>O243/'סכום נכסי הקרן'!$C$42</f>
        <v>1.4712921611496373E-4</v>
      </c>
    </row>
    <row r="244" spans="2:17" s="132" customFormat="1">
      <c r="B244" s="87" t="s">
        <v>3188</v>
      </c>
      <c r="C244" s="97" t="s">
        <v>2731</v>
      </c>
      <c r="D244" s="84">
        <v>6524</v>
      </c>
      <c r="E244" s="84"/>
      <c r="F244" s="84" t="s">
        <v>1775</v>
      </c>
      <c r="G244" s="107">
        <v>43357</v>
      </c>
      <c r="H244" s="84"/>
      <c r="I244" s="94">
        <v>8.0299999999999994</v>
      </c>
      <c r="J244" s="97" t="s">
        <v>179</v>
      </c>
      <c r="K244" s="98">
        <v>2.9049000000000002E-2</v>
      </c>
      <c r="L244" s="98">
        <v>2.9899999999999996E-2</v>
      </c>
      <c r="M244" s="94">
        <v>2873821.7</v>
      </c>
      <c r="N244" s="96">
        <v>100.73</v>
      </c>
      <c r="O244" s="94">
        <v>13717.012069999999</v>
      </c>
      <c r="P244" s="95">
        <f t="shared" si="6"/>
        <v>3.370042498799861E-3</v>
      </c>
      <c r="Q244" s="95">
        <f>O244/'סכום נכסי הקרן'!$C$42</f>
        <v>2.5240201191391515E-4</v>
      </c>
    </row>
    <row r="245" spans="2:17" s="132" customFormat="1">
      <c r="B245" s="87" t="s">
        <v>3188</v>
      </c>
      <c r="C245" s="97" t="s">
        <v>2731</v>
      </c>
      <c r="D245" s="84" t="s">
        <v>2910</v>
      </c>
      <c r="E245" s="84"/>
      <c r="F245" s="84" t="s">
        <v>1775</v>
      </c>
      <c r="G245" s="107">
        <v>42891</v>
      </c>
      <c r="H245" s="84"/>
      <c r="I245" s="94">
        <v>8.009999999999998</v>
      </c>
      <c r="J245" s="97" t="s">
        <v>179</v>
      </c>
      <c r="K245" s="98">
        <v>2.9049000000000002E-2</v>
      </c>
      <c r="L245" s="98">
        <v>3.0899999999999997E-2</v>
      </c>
      <c r="M245" s="94">
        <v>8280561.2399999984</v>
      </c>
      <c r="N245" s="96">
        <v>100</v>
      </c>
      <c r="O245" s="94">
        <v>39237.437720000002</v>
      </c>
      <c r="P245" s="95">
        <f t="shared" si="6"/>
        <v>9.6399880663233049E-3</v>
      </c>
      <c r="Q245" s="95">
        <f>O245/'סכום נכסי הקרן'!$C$42</f>
        <v>7.2199456939567644E-4</v>
      </c>
    </row>
    <row r="246" spans="2:17" s="132" customFormat="1">
      <c r="B246" s="87" t="s">
        <v>3193</v>
      </c>
      <c r="C246" s="97" t="s">
        <v>2726</v>
      </c>
      <c r="D246" s="84" t="s">
        <v>2911</v>
      </c>
      <c r="E246" s="84"/>
      <c r="F246" s="84" t="s">
        <v>1775</v>
      </c>
      <c r="G246" s="107">
        <v>43301</v>
      </c>
      <c r="H246" s="84"/>
      <c r="I246" s="94">
        <v>4.1999999999999993</v>
      </c>
      <c r="J246" s="97" t="s">
        <v>176</v>
      </c>
      <c r="K246" s="98">
        <v>4.9922000000000001E-2</v>
      </c>
      <c r="L246" s="98">
        <v>5.8400000000000001E-2</v>
      </c>
      <c r="M246" s="94">
        <v>7048187.9400000004</v>
      </c>
      <c r="N246" s="96">
        <v>98.7</v>
      </c>
      <c r="O246" s="94">
        <v>25231.448949999995</v>
      </c>
      <c r="P246" s="95">
        <f t="shared" si="6"/>
        <v>6.1989487822765414E-3</v>
      </c>
      <c r="Q246" s="95">
        <f>O246/'סכום נכסי הקרן'!$C$42</f>
        <v>4.6427519681283198E-4</v>
      </c>
    </row>
    <row r="247" spans="2:17" s="132" customFormat="1">
      <c r="B247" s="87" t="s">
        <v>3189</v>
      </c>
      <c r="C247" s="97" t="s">
        <v>2731</v>
      </c>
      <c r="D247" s="84" t="s">
        <v>2912</v>
      </c>
      <c r="E247" s="84"/>
      <c r="F247" s="84" t="s">
        <v>1775</v>
      </c>
      <c r="G247" s="107">
        <v>42887</v>
      </c>
      <c r="H247" s="84"/>
      <c r="I247" s="94">
        <v>3.069999999999999</v>
      </c>
      <c r="J247" s="97" t="s">
        <v>176</v>
      </c>
      <c r="K247" s="98">
        <v>5.7999999999999996E-2</v>
      </c>
      <c r="L247" s="98">
        <v>5.9999999999999991E-2</v>
      </c>
      <c r="M247" s="94">
        <v>6905022.2899999991</v>
      </c>
      <c r="N247" s="96">
        <v>99.57</v>
      </c>
      <c r="O247" s="94">
        <v>24936.825280000001</v>
      </c>
      <c r="P247" s="95">
        <f t="shared" si="6"/>
        <v>6.126564630102185E-3</v>
      </c>
      <c r="Q247" s="95">
        <f>O247/'סכום נכסי הקרן'!$C$42</f>
        <v>4.5885392819500388E-4</v>
      </c>
    </row>
    <row r="248" spans="2:17" s="132" customFormat="1">
      <c r="B248" s="87" t="s">
        <v>3189</v>
      </c>
      <c r="C248" s="97" t="s">
        <v>2731</v>
      </c>
      <c r="D248" s="84" t="s">
        <v>2913</v>
      </c>
      <c r="E248" s="84"/>
      <c r="F248" s="84" t="s">
        <v>1775</v>
      </c>
      <c r="G248" s="107">
        <v>42887</v>
      </c>
      <c r="H248" s="84"/>
      <c r="I248" s="94">
        <v>3.0500000000000003</v>
      </c>
      <c r="J248" s="97" t="s">
        <v>176</v>
      </c>
      <c r="K248" s="98">
        <v>5.7500000000000002E-2</v>
      </c>
      <c r="L248" s="98">
        <v>6.1799999999999994E-2</v>
      </c>
      <c r="M248" s="94">
        <v>3164486.7099999995</v>
      </c>
      <c r="N248" s="96">
        <v>99.57</v>
      </c>
      <c r="O248" s="94">
        <v>11428.239289999998</v>
      </c>
      <c r="P248" s="95">
        <f t="shared" si="6"/>
        <v>2.8077289643847593E-3</v>
      </c>
      <c r="Q248" s="95">
        <f>O248/'סכום נכסי הקרן'!$C$42</f>
        <v>2.1028709275092538E-4</v>
      </c>
    </row>
    <row r="249" spans="2:17" s="132" customFormat="1">
      <c r="B249" s="87" t="s">
        <v>3190</v>
      </c>
      <c r="C249" s="97" t="s">
        <v>2731</v>
      </c>
      <c r="D249" s="84">
        <v>6528</v>
      </c>
      <c r="E249" s="84"/>
      <c r="F249" s="84" t="s">
        <v>1775</v>
      </c>
      <c r="G249" s="107">
        <v>43373</v>
      </c>
      <c r="H249" s="84"/>
      <c r="I249" s="94">
        <v>7.92</v>
      </c>
      <c r="J249" s="97" t="s">
        <v>179</v>
      </c>
      <c r="K249" s="98">
        <v>3.3849999999999998E-2</v>
      </c>
      <c r="L249" s="98">
        <v>3.7500000000000006E-2</v>
      </c>
      <c r="M249" s="94">
        <v>17978171.299999997</v>
      </c>
      <c r="N249" s="96">
        <v>97.24</v>
      </c>
      <c r="O249" s="94">
        <v>82838.336119999993</v>
      </c>
      <c r="P249" s="95">
        <f t="shared" si="6"/>
        <v>2.0352006095032005E-2</v>
      </c>
      <c r="Q249" s="95">
        <f>O249/'סכום נכסי הקרן'!$C$42</f>
        <v>1.5242796750188433E-3</v>
      </c>
    </row>
    <row r="250" spans="2:17" s="132" customFormat="1">
      <c r="B250" s="87" t="s">
        <v>3191</v>
      </c>
      <c r="C250" s="97" t="s">
        <v>2731</v>
      </c>
      <c r="D250" s="84">
        <v>5069</v>
      </c>
      <c r="E250" s="84"/>
      <c r="F250" s="84" t="s">
        <v>1775</v>
      </c>
      <c r="G250" s="107">
        <v>37819</v>
      </c>
      <c r="H250" s="84"/>
      <c r="I250" s="94">
        <v>2.02</v>
      </c>
      <c r="J250" s="97" t="s">
        <v>176</v>
      </c>
      <c r="K250" s="98">
        <v>4.9160000000000002E-2</v>
      </c>
      <c r="L250" s="98">
        <v>5.5600000000000011E-2</v>
      </c>
      <c r="M250" s="94">
        <v>7760714.6999999993</v>
      </c>
      <c r="N250" s="96">
        <v>99.63</v>
      </c>
      <c r="O250" s="94">
        <v>28043.963899999995</v>
      </c>
      <c r="P250" s="95">
        <f t="shared" si="6"/>
        <v>6.8899370865545279E-3</v>
      </c>
      <c r="Q250" s="95">
        <f>O250/'סכום נכסי הקרן'!$C$42</f>
        <v>5.1602731515284041E-4</v>
      </c>
    </row>
    <row r="251" spans="2:17" s="132" customFormat="1">
      <c r="B251" s="87" t="s">
        <v>3192</v>
      </c>
      <c r="C251" s="97" t="s">
        <v>2731</v>
      </c>
      <c r="D251" s="84">
        <v>6495</v>
      </c>
      <c r="E251" s="84"/>
      <c r="F251" s="84" t="s">
        <v>1775</v>
      </c>
      <c r="G251" s="107">
        <v>43342</v>
      </c>
      <c r="H251" s="84"/>
      <c r="I251" s="94">
        <v>3.9199999999999986</v>
      </c>
      <c r="J251" s="97" t="s">
        <v>176</v>
      </c>
      <c r="K251" s="98">
        <v>4.6996000000000003E-2</v>
      </c>
      <c r="L251" s="98">
        <v>5.089999999999998E-2</v>
      </c>
      <c r="M251" s="94">
        <v>464528.48999999993</v>
      </c>
      <c r="N251" s="96">
        <v>100.67</v>
      </c>
      <c r="O251" s="94">
        <v>1696.13337</v>
      </c>
      <c r="P251" s="95">
        <f t="shared" si="6"/>
        <v>4.1671185469275673E-4</v>
      </c>
      <c r="Q251" s="95">
        <f>O251/'סכום נכסי הקרן'!$C$42</f>
        <v>3.1209965616245836E-5</v>
      </c>
    </row>
    <row r="252" spans="2:17" s="132" customFormat="1">
      <c r="B252" s="87" t="s">
        <v>3192</v>
      </c>
      <c r="C252" s="97" t="s">
        <v>2731</v>
      </c>
      <c r="D252" s="84" t="s">
        <v>2914</v>
      </c>
      <c r="E252" s="84"/>
      <c r="F252" s="84" t="s">
        <v>1775</v>
      </c>
      <c r="G252" s="107">
        <v>43368</v>
      </c>
      <c r="H252" s="84"/>
      <c r="I252" s="94">
        <v>3.9299999999999997</v>
      </c>
      <c r="J252" s="97" t="s">
        <v>176</v>
      </c>
      <c r="K252" s="98">
        <v>4.6996000000000003E-2</v>
      </c>
      <c r="L252" s="98">
        <v>5.1200000000000009E-2</v>
      </c>
      <c r="M252" s="94">
        <v>2614412.42</v>
      </c>
      <c r="N252" s="96">
        <v>100.22</v>
      </c>
      <c r="O252" s="94">
        <v>9503.3349999999973</v>
      </c>
      <c r="P252" s="95">
        <f t="shared" si="6"/>
        <v>2.334811886648152E-3</v>
      </c>
      <c r="Q252" s="95">
        <f>O252/'סכום נכסי הקרן'!$C$42</f>
        <v>1.7486759227528526E-4</v>
      </c>
    </row>
    <row r="253" spans="2:17" s="132" customFormat="1">
      <c r="B253" s="87" t="s">
        <v>3192</v>
      </c>
      <c r="C253" s="97" t="s">
        <v>2731</v>
      </c>
      <c r="D253" s="84">
        <v>6483</v>
      </c>
      <c r="E253" s="84"/>
      <c r="F253" s="84" t="s">
        <v>1775</v>
      </c>
      <c r="G253" s="107">
        <v>43333</v>
      </c>
      <c r="H253" s="84"/>
      <c r="I253" s="94">
        <v>3.9</v>
      </c>
      <c r="J253" s="97" t="s">
        <v>176</v>
      </c>
      <c r="K253" s="98">
        <v>4.8587999999999992E-2</v>
      </c>
      <c r="L253" s="98">
        <v>5.21E-2</v>
      </c>
      <c r="M253" s="94">
        <v>5236503.0099999988</v>
      </c>
      <c r="N253" s="96">
        <v>100.67</v>
      </c>
      <c r="O253" s="94">
        <v>19120.048159999995</v>
      </c>
      <c r="P253" s="95">
        <f t="shared" si="6"/>
        <v>4.697478907904765E-3</v>
      </c>
      <c r="Q253" s="95">
        <f>O253/'סכום נכסי הקרן'!$C$42</f>
        <v>3.5182141700010555E-4</v>
      </c>
    </row>
    <row r="254" spans="2:17" s="132" customFormat="1">
      <c r="B254" s="145"/>
      <c r="C254" s="145"/>
      <c r="D254" s="145"/>
      <c r="E254" s="145"/>
    </row>
    <row r="255" spans="2:17" s="132" customFormat="1">
      <c r="B255" s="145"/>
      <c r="C255" s="145"/>
      <c r="D255" s="145"/>
      <c r="E255" s="145"/>
    </row>
    <row r="256" spans="2:17" s="132" customFormat="1">
      <c r="B256" s="145"/>
      <c r="C256" s="145"/>
      <c r="D256" s="145"/>
      <c r="E256" s="145"/>
    </row>
    <row r="257" spans="2:51" s="132" customFormat="1">
      <c r="B257" s="146" t="s">
        <v>273</v>
      </c>
      <c r="C257" s="145"/>
      <c r="D257" s="145"/>
      <c r="E257" s="145"/>
    </row>
    <row r="258" spans="2:51" s="132" customFormat="1">
      <c r="B258" s="146" t="s">
        <v>127</v>
      </c>
      <c r="C258" s="145"/>
      <c r="D258" s="145"/>
      <c r="E258" s="145"/>
    </row>
    <row r="259" spans="2:51" s="132" customFormat="1">
      <c r="B259" s="146" t="s">
        <v>255</v>
      </c>
      <c r="C259" s="145"/>
      <c r="D259" s="145"/>
      <c r="E259" s="145"/>
    </row>
    <row r="260" spans="2:51" s="132" customFormat="1">
      <c r="B260" s="146" t="s">
        <v>263</v>
      </c>
      <c r="C260" s="145"/>
      <c r="D260" s="145"/>
      <c r="E260" s="145"/>
    </row>
    <row r="263" spans="2:51" s="132" customFormat="1">
      <c r="B263" s="87" t="s">
        <v>2725</v>
      </c>
      <c r="C263" s="97" t="s">
        <v>2726</v>
      </c>
      <c r="D263" s="84" t="s">
        <v>2727</v>
      </c>
      <c r="E263" s="84"/>
      <c r="F263" s="84" t="s">
        <v>2728</v>
      </c>
      <c r="G263" s="107"/>
      <c r="H263" s="84" t="s">
        <v>2724</v>
      </c>
      <c r="I263" s="94">
        <v>3.56</v>
      </c>
      <c r="J263" s="97" t="s">
        <v>177</v>
      </c>
      <c r="K263" s="84"/>
      <c r="L263" s="98">
        <v>1.7399999999999999E-2</v>
      </c>
      <c r="M263" s="94"/>
      <c r="N263" s="96">
        <v>0</v>
      </c>
      <c r="O263" s="94">
        <v>6140.0496199999998</v>
      </c>
      <c r="P263" s="95">
        <v>1.4906257377351314E-3</v>
      </c>
      <c r="Q263" s="95">
        <v>1.1162814224829796E-4</v>
      </c>
      <c r="R263" s="176"/>
      <c r="AY263" s="132" t="s">
        <v>181</v>
      </c>
    </row>
    <row r="264" spans="2:51" s="132" customFormat="1">
      <c r="B264" s="87" t="s">
        <v>2729</v>
      </c>
      <c r="C264" s="97" t="s">
        <v>2726</v>
      </c>
      <c r="D264" s="84" t="s">
        <v>2730</v>
      </c>
      <c r="E264" s="84"/>
      <c r="F264" s="84" t="s">
        <v>2728</v>
      </c>
      <c r="G264" s="107"/>
      <c r="H264" s="84" t="s">
        <v>2724</v>
      </c>
      <c r="I264" s="94">
        <v>2.6</v>
      </c>
      <c r="J264" s="97" t="s">
        <v>177</v>
      </c>
      <c r="K264" s="84"/>
      <c r="L264" s="98">
        <v>2.41E-2</v>
      </c>
      <c r="M264" s="94"/>
      <c r="N264" s="96">
        <v>0</v>
      </c>
      <c r="O264" s="94">
        <v>206985.82164000001</v>
      </c>
      <c r="P264" s="95">
        <v>5.0800104561013006E-2</v>
      </c>
      <c r="Q264" s="95">
        <v>3.8042555918706383E-3</v>
      </c>
      <c r="R264" s="177"/>
      <c r="AY264" s="132" t="s">
        <v>182</v>
      </c>
    </row>
  </sheetData>
  <sheetProtection sheet="1" objects="1" scenarios="1"/>
  <mergeCells count="1">
    <mergeCell ref="B6:Q6"/>
  </mergeCells>
  <phoneticPr fontId="6" type="noConversion"/>
  <conditionalFormatting sqref="B202:B203 B206:B208">
    <cfRule type="cellIs" dxfId="290" priority="306" operator="equal">
      <formula>2958465</formula>
    </cfRule>
    <cfRule type="cellIs" dxfId="289" priority="307" operator="equal">
      <formula>"NR3"</formula>
    </cfRule>
    <cfRule type="cellIs" dxfId="288" priority="308" operator="equal">
      <formula>"דירוג פנימי"</formula>
    </cfRule>
  </conditionalFormatting>
  <conditionalFormatting sqref="B202:B203 B206:B208">
    <cfRule type="cellIs" dxfId="287" priority="305" operator="equal">
      <formula>2958465</formula>
    </cfRule>
  </conditionalFormatting>
  <conditionalFormatting sqref="B11:B16 B30:B31">
    <cfRule type="cellIs" dxfId="286" priority="304" operator="equal">
      <formula>"NR3"</formula>
    </cfRule>
  </conditionalFormatting>
  <conditionalFormatting sqref="B17:B29">
    <cfRule type="cellIs" dxfId="285" priority="280" operator="equal">
      <formula>"NR3"</formula>
    </cfRule>
  </conditionalFormatting>
  <conditionalFormatting sqref="B32">
    <cfRule type="cellIs" dxfId="284" priority="279" operator="equal">
      <formula>"NR3"</formula>
    </cfRule>
  </conditionalFormatting>
  <conditionalFormatting sqref="B33">
    <cfRule type="cellIs" dxfId="283" priority="278" operator="equal">
      <formula>"NR3"</formula>
    </cfRule>
  </conditionalFormatting>
  <conditionalFormatting sqref="B34">
    <cfRule type="cellIs" dxfId="282" priority="277" operator="equal">
      <formula>"NR3"</formula>
    </cfRule>
  </conditionalFormatting>
  <conditionalFormatting sqref="B35">
    <cfRule type="cellIs" dxfId="281" priority="276" operator="equal">
      <formula>"NR3"</formula>
    </cfRule>
  </conditionalFormatting>
  <conditionalFormatting sqref="B36">
    <cfRule type="cellIs" dxfId="280" priority="275" operator="equal">
      <formula>"NR3"</formula>
    </cfRule>
  </conditionalFormatting>
  <conditionalFormatting sqref="B240">
    <cfRule type="cellIs" dxfId="279" priority="6" operator="equal">
      <formula>2958465</formula>
    </cfRule>
  </conditionalFormatting>
  <conditionalFormatting sqref="B38:B39">
    <cfRule type="cellIs" dxfId="278" priority="274" operator="equal">
      <formula>"NR3"</formula>
    </cfRule>
  </conditionalFormatting>
  <conditionalFormatting sqref="B37">
    <cfRule type="cellIs" dxfId="277" priority="273" operator="equal">
      <formula>"NR3"</formula>
    </cfRule>
  </conditionalFormatting>
  <conditionalFormatting sqref="B40">
    <cfRule type="cellIs" dxfId="276" priority="272" operator="equal">
      <formula>"NR3"</formula>
    </cfRule>
  </conditionalFormatting>
  <conditionalFormatting sqref="B41">
    <cfRule type="cellIs" dxfId="275" priority="271" operator="equal">
      <formula>"NR3"</formula>
    </cfRule>
  </conditionalFormatting>
  <conditionalFormatting sqref="B42">
    <cfRule type="cellIs" dxfId="274" priority="270" operator="equal">
      <formula>"NR3"</formula>
    </cfRule>
  </conditionalFormatting>
  <conditionalFormatting sqref="B43">
    <cfRule type="cellIs" dxfId="273" priority="269" operator="equal">
      <formula>"NR3"</formula>
    </cfRule>
  </conditionalFormatting>
  <conditionalFormatting sqref="B44">
    <cfRule type="cellIs" dxfId="272" priority="268" operator="equal">
      <formula>"NR3"</formula>
    </cfRule>
  </conditionalFormatting>
  <conditionalFormatting sqref="B45:B46">
    <cfRule type="cellIs" dxfId="271" priority="267" operator="equal">
      <formula>"NR3"</formula>
    </cfRule>
  </conditionalFormatting>
  <conditionalFormatting sqref="B47:B49">
    <cfRule type="cellIs" dxfId="270" priority="264" operator="equal">
      <formula>2958465</formula>
    </cfRule>
    <cfRule type="cellIs" dxfId="269" priority="265" operator="equal">
      <formula>"NR3"</formula>
    </cfRule>
    <cfRule type="cellIs" dxfId="268" priority="266" operator="equal">
      <formula>"דירוג פנימי"</formula>
    </cfRule>
  </conditionalFormatting>
  <conditionalFormatting sqref="B47:B49">
    <cfRule type="cellIs" dxfId="267" priority="263" operator="equal">
      <formula>2958465</formula>
    </cfRule>
  </conditionalFormatting>
  <conditionalFormatting sqref="B50:B79">
    <cfRule type="cellIs" dxfId="266" priority="260" operator="equal">
      <formula>2958465</formula>
    </cfRule>
    <cfRule type="cellIs" dxfId="265" priority="261" operator="equal">
      <formula>"NR3"</formula>
    </cfRule>
    <cfRule type="cellIs" dxfId="264" priority="262" operator="equal">
      <formula>"דירוג פנימי"</formula>
    </cfRule>
  </conditionalFormatting>
  <conditionalFormatting sqref="B50:B79">
    <cfRule type="cellIs" dxfId="263" priority="259" operator="equal">
      <formula>2958465</formula>
    </cfRule>
  </conditionalFormatting>
  <conditionalFormatting sqref="B80">
    <cfRule type="cellIs" dxfId="262" priority="258" operator="equal">
      <formula>"NR3"</formula>
    </cfRule>
  </conditionalFormatting>
  <conditionalFormatting sqref="B81">
    <cfRule type="cellIs" dxfId="261" priority="257" operator="equal">
      <formula>"NR3"</formula>
    </cfRule>
  </conditionalFormatting>
  <conditionalFormatting sqref="B82">
    <cfRule type="cellIs" dxfId="260" priority="256" operator="equal">
      <formula>"NR3"</formula>
    </cfRule>
  </conditionalFormatting>
  <conditionalFormatting sqref="B100">
    <cfRule type="cellIs" dxfId="259" priority="255" operator="equal">
      <formula>"NR3"</formula>
    </cfRule>
  </conditionalFormatting>
  <conditionalFormatting sqref="B101:B112">
    <cfRule type="cellIs" dxfId="258" priority="252" operator="equal">
      <formula>2958465</formula>
    </cfRule>
    <cfRule type="cellIs" dxfId="257" priority="253" operator="equal">
      <formula>"NR3"</formula>
    </cfRule>
    <cfRule type="cellIs" dxfId="256" priority="254" operator="equal">
      <formula>"דירוג פנימי"</formula>
    </cfRule>
  </conditionalFormatting>
  <conditionalFormatting sqref="B101:B112">
    <cfRule type="cellIs" dxfId="255" priority="251" operator="equal">
      <formula>2958465</formula>
    </cfRule>
  </conditionalFormatting>
  <conditionalFormatting sqref="B113:B116">
    <cfRule type="cellIs" dxfId="254" priority="248" operator="equal">
      <formula>2958465</formula>
    </cfRule>
    <cfRule type="cellIs" dxfId="253" priority="249" operator="equal">
      <formula>"NR3"</formula>
    </cfRule>
    <cfRule type="cellIs" dxfId="252" priority="250" operator="equal">
      <formula>"דירוג פנימי"</formula>
    </cfRule>
  </conditionalFormatting>
  <conditionalFormatting sqref="B113:B116">
    <cfRule type="cellIs" dxfId="251" priority="247" operator="equal">
      <formula>2958465</formula>
    </cfRule>
  </conditionalFormatting>
  <conditionalFormatting sqref="B117">
    <cfRule type="cellIs" dxfId="250" priority="244" operator="equal">
      <formula>2958465</formula>
    </cfRule>
    <cfRule type="cellIs" dxfId="249" priority="245" operator="equal">
      <formula>"NR3"</formula>
    </cfRule>
    <cfRule type="cellIs" dxfId="248" priority="246" operator="equal">
      <formula>"דירוג פנימי"</formula>
    </cfRule>
  </conditionalFormatting>
  <conditionalFormatting sqref="B117">
    <cfRule type="cellIs" dxfId="247" priority="243" operator="equal">
      <formula>2958465</formula>
    </cfRule>
  </conditionalFormatting>
  <conditionalFormatting sqref="B118:B119">
    <cfRule type="cellIs" dxfId="246" priority="240" operator="equal">
      <formula>2958465</formula>
    </cfRule>
    <cfRule type="cellIs" dxfId="245" priority="241" operator="equal">
      <formula>"NR3"</formula>
    </cfRule>
    <cfRule type="cellIs" dxfId="244" priority="242" operator="equal">
      <formula>"דירוג פנימי"</formula>
    </cfRule>
  </conditionalFormatting>
  <conditionalFormatting sqref="B118:B119">
    <cfRule type="cellIs" dxfId="243" priority="239" operator="equal">
      <formula>2958465</formula>
    </cfRule>
  </conditionalFormatting>
  <conditionalFormatting sqref="B120">
    <cfRule type="cellIs" dxfId="242" priority="236" operator="equal">
      <formula>2958465</formula>
    </cfRule>
    <cfRule type="cellIs" dxfId="241" priority="237" operator="equal">
      <formula>"NR3"</formula>
    </cfRule>
    <cfRule type="cellIs" dxfId="240" priority="238" operator="equal">
      <formula>"דירוג פנימי"</formula>
    </cfRule>
  </conditionalFormatting>
  <conditionalFormatting sqref="B120">
    <cfRule type="cellIs" dxfId="239" priority="235" operator="equal">
      <formula>2958465</formula>
    </cfRule>
  </conditionalFormatting>
  <conditionalFormatting sqref="B121">
    <cfRule type="cellIs" dxfId="238" priority="232" operator="equal">
      <formula>2958465</formula>
    </cfRule>
    <cfRule type="cellIs" dxfId="237" priority="233" operator="equal">
      <formula>"NR3"</formula>
    </cfRule>
    <cfRule type="cellIs" dxfId="236" priority="234" operator="equal">
      <formula>"דירוג פנימי"</formula>
    </cfRule>
  </conditionalFormatting>
  <conditionalFormatting sqref="B121">
    <cfRule type="cellIs" dxfId="235" priority="231" operator="equal">
      <formula>2958465</formula>
    </cfRule>
  </conditionalFormatting>
  <conditionalFormatting sqref="B122">
    <cfRule type="cellIs" dxfId="234" priority="228" operator="equal">
      <formula>2958465</formula>
    </cfRule>
    <cfRule type="cellIs" dxfId="233" priority="229" operator="equal">
      <formula>"NR3"</formula>
    </cfRule>
    <cfRule type="cellIs" dxfId="232" priority="230" operator="equal">
      <formula>"דירוג פנימי"</formula>
    </cfRule>
  </conditionalFormatting>
  <conditionalFormatting sqref="B122">
    <cfRule type="cellIs" dxfId="231" priority="227" operator="equal">
      <formula>2958465</formula>
    </cfRule>
  </conditionalFormatting>
  <conditionalFormatting sqref="B123:B138">
    <cfRule type="cellIs" dxfId="230" priority="224" operator="equal">
      <formula>2958465</formula>
    </cfRule>
    <cfRule type="cellIs" dxfId="229" priority="225" operator="equal">
      <formula>"NR3"</formula>
    </cfRule>
    <cfRule type="cellIs" dxfId="228" priority="226" operator="equal">
      <formula>"דירוג פנימי"</formula>
    </cfRule>
  </conditionalFormatting>
  <conditionalFormatting sqref="B123:B138">
    <cfRule type="cellIs" dxfId="227" priority="223" operator="equal">
      <formula>2958465</formula>
    </cfRule>
  </conditionalFormatting>
  <conditionalFormatting sqref="B139">
    <cfRule type="cellIs" dxfId="226" priority="220" operator="equal">
      <formula>2958465</formula>
    </cfRule>
    <cfRule type="cellIs" dxfId="225" priority="221" operator="equal">
      <formula>"NR3"</formula>
    </cfRule>
    <cfRule type="cellIs" dxfId="224" priority="222" operator="equal">
      <formula>"דירוג פנימי"</formula>
    </cfRule>
  </conditionalFormatting>
  <conditionalFormatting sqref="B139">
    <cfRule type="cellIs" dxfId="223" priority="219" operator="equal">
      <formula>2958465</formula>
    </cfRule>
  </conditionalFormatting>
  <conditionalFormatting sqref="B140:B145">
    <cfRule type="cellIs" dxfId="222" priority="216" operator="equal">
      <formula>2958465</formula>
    </cfRule>
    <cfRule type="cellIs" dxfId="221" priority="217" operator="equal">
      <formula>"NR3"</formula>
    </cfRule>
    <cfRule type="cellIs" dxfId="220" priority="218" operator="equal">
      <formula>"דירוג פנימי"</formula>
    </cfRule>
  </conditionalFormatting>
  <conditionalFormatting sqref="B140:B145">
    <cfRule type="cellIs" dxfId="219" priority="215" operator="equal">
      <formula>2958465</formula>
    </cfRule>
  </conditionalFormatting>
  <conditionalFormatting sqref="B146:B149">
    <cfRule type="cellIs" dxfId="218" priority="212" operator="equal">
      <formula>2958465</formula>
    </cfRule>
    <cfRule type="cellIs" dxfId="217" priority="213" operator="equal">
      <formula>"NR3"</formula>
    </cfRule>
    <cfRule type="cellIs" dxfId="216" priority="214" operator="equal">
      <formula>"דירוג פנימי"</formula>
    </cfRule>
  </conditionalFormatting>
  <conditionalFormatting sqref="B146:B149">
    <cfRule type="cellIs" dxfId="215" priority="211" operator="equal">
      <formula>2958465</formula>
    </cfRule>
  </conditionalFormatting>
  <conditionalFormatting sqref="B150">
    <cfRule type="cellIs" dxfId="214" priority="208" operator="equal">
      <formula>2958465</formula>
    </cfRule>
    <cfRule type="cellIs" dxfId="213" priority="209" operator="equal">
      <formula>"NR3"</formula>
    </cfRule>
    <cfRule type="cellIs" dxfId="212" priority="210" operator="equal">
      <formula>"דירוג פנימי"</formula>
    </cfRule>
  </conditionalFormatting>
  <conditionalFormatting sqref="B150">
    <cfRule type="cellIs" dxfId="211" priority="207" operator="equal">
      <formula>2958465</formula>
    </cfRule>
  </conditionalFormatting>
  <conditionalFormatting sqref="B151">
    <cfRule type="cellIs" dxfId="210" priority="204" operator="equal">
      <formula>2958465</formula>
    </cfRule>
    <cfRule type="cellIs" dxfId="209" priority="205" operator="equal">
      <formula>"NR3"</formula>
    </cfRule>
    <cfRule type="cellIs" dxfId="208" priority="206" operator="equal">
      <formula>"דירוג פנימי"</formula>
    </cfRule>
  </conditionalFormatting>
  <conditionalFormatting sqref="B151">
    <cfRule type="cellIs" dxfId="207" priority="203" operator="equal">
      <formula>2958465</formula>
    </cfRule>
  </conditionalFormatting>
  <conditionalFormatting sqref="B152">
    <cfRule type="cellIs" dxfId="206" priority="200" operator="equal">
      <formula>2958465</formula>
    </cfRule>
    <cfRule type="cellIs" dxfId="205" priority="201" operator="equal">
      <formula>"NR3"</formula>
    </cfRule>
    <cfRule type="cellIs" dxfId="204" priority="202" operator="equal">
      <formula>"דירוג פנימי"</formula>
    </cfRule>
  </conditionalFormatting>
  <conditionalFormatting sqref="B152">
    <cfRule type="cellIs" dxfId="203" priority="199" operator="equal">
      <formula>2958465</formula>
    </cfRule>
  </conditionalFormatting>
  <conditionalFormatting sqref="B153:B156">
    <cfRule type="cellIs" dxfId="202" priority="196" operator="equal">
      <formula>2958465</formula>
    </cfRule>
    <cfRule type="cellIs" dxfId="201" priority="197" operator="equal">
      <formula>"NR3"</formula>
    </cfRule>
    <cfRule type="cellIs" dxfId="200" priority="198" operator="equal">
      <formula>"דירוג פנימי"</formula>
    </cfRule>
  </conditionalFormatting>
  <conditionalFormatting sqref="B153:B156">
    <cfRule type="cellIs" dxfId="199" priority="195" operator="equal">
      <formula>2958465</formula>
    </cfRule>
  </conditionalFormatting>
  <conditionalFormatting sqref="B157">
    <cfRule type="cellIs" dxfId="198" priority="192" operator="equal">
      <formula>2958465</formula>
    </cfRule>
    <cfRule type="cellIs" dxfId="197" priority="193" operator="equal">
      <formula>"NR3"</formula>
    </cfRule>
    <cfRule type="cellIs" dxfId="196" priority="194" operator="equal">
      <formula>"דירוג פנימי"</formula>
    </cfRule>
  </conditionalFormatting>
  <conditionalFormatting sqref="B157">
    <cfRule type="cellIs" dxfId="195" priority="191" operator="equal">
      <formula>2958465</formula>
    </cfRule>
  </conditionalFormatting>
  <conditionalFormatting sqref="B158">
    <cfRule type="cellIs" dxfId="194" priority="188" operator="equal">
      <formula>2958465</formula>
    </cfRule>
    <cfRule type="cellIs" dxfId="193" priority="189" operator="equal">
      <formula>"NR3"</formula>
    </cfRule>
    <cfRule type="cellIs" dxfId="192" priority="190" operator="equal">
      <formula>"דירוג פנימי"</formula>
    </cfRule>
  </conditionalFormatting>
  <conditionalFormatting sqref="B158">
    <cfRule type="cellIs" dxfId="191" priority="187" operator="equal">
      <formula>2958465</formula>
    </cfRule>
  </conditionalFormatting>
  <conditionalFormatting sqref="B161:B163">
    <cfRule type="cellIs" dxfId="190" priority="184" operator="equal">
      <formula>2958465</formula>
    </cfRule>
    <cfRule type="cellIs" dxfId="189" priority="185" operator="equal">
      <formula>"NR3"</formula>
    </cfRule>
    <cfRule type="cellIs" dxfId="188" priority="186" operator="equal">
      <formula>"דירוג פנימי"</formula>
    </cfRule>
  </conditionalFormatting>
  <conditionalFormatting sqref="B161:B163">
    <cfRule type="cellIs" dxfId="187" priority="183" operator="equal">
      <formula>2958465</formula>
    </cfRule>
  </conditionalFormatting>
  <conditionalFormatting sqref="B159">
    <cfRule type="cellIs" dxfId="186" priority="182" operator="equal">
      <formula>"NR3"</formula>
    </cfRule>
  </conditionalFormatting>
  <conditionalFormatting sqref="B160">
    <cfRule type="cellIs" dxfId="185" priority="181" operator="equal">
      <formula>"NR3"</formula>
    </cfRule>
  </conditionalFormatting>
  <conditionalFormatting sqref="B164">
    <cfRule type="cellIs" dxfId="184" priority="178" operator="equal">
      <formula>2958465</formula>
    </cfRule>
    <cfRule type="cellIs" dxfId="183" priority="179" operator="equal">
      <formula>"NR3"</formula>
    </cfRule>
    <cfRule type="cellIs" dxfId="182" priority="180" operator="equal">
      <formula>"דירוג פנימי"</formula>
    </cfRule>
  </conditionalFormatting>
  <conditionalFormatting sqref="B164">
    <cfRule type="cellIs" dxfId="181" priority="177" operator="equal">
      <formula>2958465</formula>
    </cfRule>
  </conditionalFormatting>
  <conditionalFormatting sqref="B165:B166">
    <cfRule type="cellIs" dxfId="180" priority="174" operator="equal">
      <formula>2958465</formula>
    </cfRule>
    <cfRule type="cellIs" dxfId="179" priority="175" operator="equal">
      <formula>"NR3"</formula>
    </cfRule>
    <cfRule type="cellIs" dxfId="178" priority="176" operator="equal">
      <formula>"דירוג פנימי"</formula>
    </cfRule>
  </conditionalFormatting>
  <conditionalFormatting sqref="B165:B166">
    <cfRule type="cellIs" dxfId="177" priority="173" operator="equal">
      <formula>2958465</formula>
    </cfRule>
  </conditionalFormatting>
  <conditionalFormatting sqref="B167">
    <cfRule type="cellIs" dxfId="176" priority="170" operator="equal">
      <formula>2958465</formula>
    </cfRule>
    <cfRule type="cellIs" dxfId="175" priority="171" operator="equal">
      <formula>"NR3"</formula>
    </cfRule>
    <cfRule type="cellIs" dxfId="174" priority="172" operator="equal">
      <formula>"דירוג פנימי"</formula>
    </cfRule>
  </conditionalFormatting>
  <conditionalFormatting sqref="B167">
    <cfRule type="cellIs" dxfId="173" priority="169" operator="equal">
      <formula>2958465</formula>
    </cfRule>
  </conditionalFormatting>
  <conditionalFormatting sqref="B168">
    <cfRule type="cellIs" dxfId="172" priority="165" operator="equal">
      <formula>2958465</formula>
    </cfRule>
  </conditionalFormatting>
  <conditionalFormatting sqref="B168">
    <cfRule type="cellIs" dxfId="171" priority="166" operator="equal">
      <formula>2958465</formula>
    </cfRule>
    <cfRule type="cellIs" dxfId="170" priority="167" operator="equal">
      <formula>"NR3"</formula>
    </cfRule>
    <cfRule type="cellIs" dxfId="169" priority="168" operator="equal">
      <formula>"דירוג פנימי"</formula>
    </cfRule>
  </conditionalFormatting>
  <conditionalFormatting sqref="B169:B182">
    <cfRule type="cellIs" dxfId="168" priority="162" operator="equal">
      <formula>2958465</formula>
    </cfRule>
    <cfRule type="cellIs" dxfId="167" priority="163" operator="equal">
      <formula>"NR3"</formula>
    </cfRule>
    <cfRule type="cellIs" dxfId="166" priority="164" operator="equal">
      <formula>"דירוג פנימי"</formula>
    </cfRule>
  </conditionalFormatting>
  <conditionalFormatting sqref="B169:B182">
    <cfRule type="cellIs" dxfId="165" priority="161" operator="equal">
      <formula>2958465</formula>
    </cfRule>
  </conditionalFormatting>
  <conditionalFormatting sqref="B183">
    <cfRule type="cellIs" dxfId="164" priority="158" operator="equal">
      <formula>2958465</formula>
    </cfRule>
    <cfRule type="cellIs" dxfId="163" priority="159" operator="equal">
      <formula>"NR3"</formula>
    </cfRule>
    <cfRule type="cellIs" dxfId="162" priority="160" operator="equal">
      <formula>"דירוג פנימי"</formula>
    </cfRule>
  </conditionalFormatting>
  <conditionalFormatting sqref="B183">
    <cfRule type="cellIs" dxfId="161" priority="157" operator="equal">
      <formula>2958465</formula>
    </cfRule>
  </conditionalFormatting>
  <conditionalFormatting sqref="B184:B185">
    <cfRule type="cellIs" dxfId="160" priority="154" operator="equal">
      <formula>2958465</formula>
    </cfRule>
    <cfRule type="cellIs" dxfId="159" priority="155" operator="equal">
      <formula>"NR3"</formula>
    </cfRule>
    <cfRule type="cellIs" dxfId="158" priority="156" operator="equal">
      <formula>"דירוג פנימי"</formula>
    </cfRule>
  </conditionalFormatting>
  <conditionalFormatting sqref="B184:B185">
    <cfRule type="cellIs" dxfId="157" priority="153" operator="equal">
      <formula>2958465</formula>
    </cfRule>
  </conditionalFormatting>
  <conditionalFormatting sqref="B186">
    <cfRule type="cellIs" dxfId="156" priority="150" operator="equal">
      <formula>2958465</formula>
    </cfRule>
    <cfRule type="cellIs" dxfId="155" priority="151" operator="equal">
      <formula>"NR3"</formula>
    </cfRule>
    <cfRule type="cellIs" dxfId="154" priority="152" operator="equal">
      <formula>"דירוג פנימי"</formula>
    </cfRule>
  </conditionalFormatting>
  <conditionalFormatting sqref="B186">
    <cfRule type="cellIs" dxfId="153" priority="149" operator="equal">
      <formula>2958465</formula>
    </cfRule>
  </conditionalFormatting>
  <conditionalFormatting sqref="B187:B188">
    <cfRule type="cellIs" dxfId="152" priority="146" operator="equal">
      <formula>2958465</formula>
    </cfRule>
    <cfRule type="cellIs" dxfId="151" priority="147" operator="equal">
      <formula>"NR3"</formula>
    </cfRule>
    <cfRule type="cellIs" dxfId="150" priority="148" operator="equal">
      <formula>"דירוג פנימי"</formula>
    </cfRule>
  </conditionalFormatting>
  <conditionalFormatting sqref="B187:B188">
    <cfRule type="cellIs" dxfId="149" priority="145" operator="equal">
      <formula>2958465</formula>
    </cfRule>
  </conditionalFormatting>
  <conditionalFormatting sqref="B189:B196">
    <cfRule type="cellIs" dxfId="148" priority="142" operator="equal">
      <formula>2958465</formula>
    </cfRule>
    <cfRule type="cellIs" dxfId="147" priority="143" operator="equal">
      <formula>"NR3"</formula>
    </cfRule>
    <cfRule type="cellIs" dxfId="146" priority="144" operator="equal">
      <formula>"דירוג פנימי"</formula>
    </cfRule>
  </conditionalFormatting>
  <conditionalFormatting sqref="B189:B196">
    <cfRule type="cellIs" dxfId="145" priority="141" operator="equal">
      <formula>2958465</formula>
    </cfRule>
  </conditionalFormatting>
  <conditionalFormatting sqref="B197">
    <cfRule type="cellIs" dxfId="144" priority="138" operator="equal">
      <formula>2958465</formula>
    </cfRule>
    <cfRule type="cellIs" dxfId="143" priority="139" operator="equal">
      <formula>"NR3"</formula>
    </cfRule>
    <cfRule type="cellIs" dxfId="142" priority="140" operator="equal">
      <formula>"דירוג פנימי"</formula>
    </cfRule>
  </conditionalFormatting>
  <conditionalFormatting sqref="B197">
    <cfRule type="cellIs" dxfId="141" priority="137" operator="equal">
      <formula>2958465</formula>
    </cfRule>
  </conditionalFormatting>
  <conditionalFormatting sqref="B198">
    <cfRule type="cellIs" dxfId="140" priority="134" operator="equal">
      <formula>2958465</formula>
    </cfRule>
    <cfRule type="cellIs" dxfId="139" priority="135" operator="equal">
      <formula>"NR3"</formula>
    </cfRule>
    <cfRule type="cellIs" dxfId="138" priority="136" operator="equal">
      <formula>"דירוג פנימי"</formula>
    </cfRule>
  </conditionalFormatting>
  <conditionalFormatting sqref="B198">
    <cfRule type="cellIs" dxfId="137" priority="133" operator="equal">
      <formula>2958465</formula>
    </cfRule>
  </conditionalFormatting>
  <conditionalFormatting sqref="B199">
    <cfRule type="cellIs" dxfId="136" priority="130" operator="equal">
      <formula>2958465</formula>
    </cfRule>
    <cfRule type="cellIs" dxfId="135" priority="131" operator="equal">
      <formula>"NR3"</formula>
    </cfRule>
    <cfRule type="cellIs" dxfId="134" priority="132" operator="equal">
      <formula>"דירוג פנימי"</formula>
    </cfRule>
  </conditionalFormatting>
  <conditionalFormatting sqref="B199">
    <cfRule type="cellIs" dxfId="133" priority="129" operator="equal">
      <formula>2958465</formula>
    </cfRule>
  </conditionalFormatting>
  <conditionalFormatting sqref="B200:B201">
    <cfRule type="cellIs" dxfId="132" priority="128" operator="equal">
      <formula>"NR3"</formula>
    </cfRule>
  </conditionalFormatting>
  <conditionalFormatting sqref="B204:B205">
    <cfRule type="cellIs" dxfId="131" priority="125" operator="equal">
      <formula>2958465</formula>
    </cfRule>
    <cfRule type="cellIs" dxfId="130" priority="126" operator="equal">
      <formula>"NR3"</formula>
    </cfRule>
    <cfRule type="cellIs" dxfId="129" priority="127" operator="equal">
      <formula>"דירוג פנימי"</formula>
    </cfRule>
  </conditionalFormatting>
  <conditionalFormatting sqref="B204:B205">
    <cfRule type="cellIs" dxfId="128" priority="124" operator="equal">
      <formula>2958465</formula>
    </cfRule>
  </conditionalFormatting>
  <conditionalFormatting sqref="B209">
    <cfRule type="cellIs" dxfId="127" priority="120" operator="equal">
      <formula>2958465</formula>
    </cfRule>
    <cfRule type="cellIs" dxfId="126" priority="121" operator="equal">
      <formula>"NR3"</formula>
    </cfRule>
    <cfRule type="cellIs" dxfId="125" priority="122" operator="equal">
      <formula>"דירוג פנימי"</formula>
    </cfRule>
  </conditionalFormatting>
  <conditionalFormatting sqref="B209">
    <cfRule type="cellIs" dxfId="124" priority="119" operator="equal">
      <formula>2958465</formula>
    </cfRule>
  </conditionalFormatting>
  <conditionalFormatting sqref="B210:B211">
    <cfRule type="cellIs" dxfId="123" priority="116" operator="equal">
      <formula>2958465</formula>
    </cfRule>
    <cfRule type="cellIs" dxfId="122" priority="117" operator="equal">
      <formula>"NR3"</formula>
    </cfRule>
    <cfRule type="cellIs" dxfId="121" priority="118" operator="equal">
      <formula>"דירוג פנימי"</formula>
    </cfRule>
  </conditionalFormatting>
  <conditionalFormatting sqref="B210:B211">
    <cfRule type="cellIs" dxfId="120" priority="115" operator="equal">
      <formula>2958465</formula>
    </cfRule>
  </conditionalFormatting>
  <conditionalFormatting sqref="B212">
    <cfRule type="cellIs" dxfId="119" priority="112" operator="equal">
      <formula>2958465</formula>
    </cfRule>
    <cfRule type="cellIs" dxfId="118" priority="113" operator="equal">
      <formula>"NR3"</formula>
    </cfRule>
    <cfRule type="cellIs" dxfId="117" priority="114" operator="equal">
      <formula>"דירוג פנימי"</formula>
    </cfRule>
  </conditionalFormatting>
  <conditionalFormatting sqref="B212">
    <cfRule type="cellIs" dxfId="116" priority="111" operator="equal">
      <formula>2958465</formula>
    </cfRule>
  </conditionalFormatting>
  <conditionalFormatting sqref="B213">
    <cfRule type="cellIs" dxfId="115" priority="108" operator="equal">
      <formula>2958465</formula>
    </cfRule>
    <cfRule type="cellIs" dxfId="114" priority="109" operator="equal">
      <formula>"NR3"</formula>
    </cfRule>
    <cfRule type="cellIs" dxfId="113" priority="110" operator="equal">
      <formula>"דירוג פנימי"</formula>
    </cfRule>
  </conditionalFormatting>
  <conditionalFormatting sqref="B213">
    <cfRule type="cellIs" dxfId="112" priority="107" operator="equal">
      <formula>2958465</formula>
    </cfRule>
  </conditionalFormatting>
  <conditionalFormatting sqref="B214">
    <cfRule type="cellIs" dxfId="111" priority="104" operator="equal">
      <formula>2958465</formula>
    </cfRule>
    <cfRule type="cellIs" dxfId="110" priority="105" operator="equal">
      <formula>"NR3"</formula>
    </cfRule>
    <cfRule type="cellIs" dxfId="109" priority="106" operator="equal">
      <formula>"דירוג פנימי"</formula>
    </cfRule>
  </conditionalFormatting>
  <conditionalFormatting sqref="B214">
    <cfRule type="cellIs" dxfId="108" priority="103" operator="equal">
      <formula>2958465</formula>
    </cfRule>
  </conditionalFormatting>
  <conditionalFormatting sqref="B216">
    <cfRule type="cellIs" dxfId="107" priority="100" operator="equal">
      <formula>2958465</formula>
    </cfRule>
    <cfRule type="cellIs" dxfId="106" priority="101" operator="equal">
      <formula>"NR3"</formula>
    </cfRule>
    <cfRule type="cellIs" dxfId="105" priority="102" operator="equal">
      <formula>"דירוג פנימי"</formula>
    </cfRule>
  </conditionalFormatting>
  <conditionalFormatting sqref="B216">
    <cfRule type="cellIs" dxfId="104" priority="99" operator="equal">
      <formula>2958465</formula>
    </cfRule>
  </conditionalFormatting>
  <conditionalFormatting sqref="B215">
    <cfRule type="cellIs" dxfId="103" priority="96" operator="equal">
      <formula>2958465</formula>
    </cfRule>
    <cfRule type="cellIs" dxfId="102" priority="97" operator="equal">
      <formula>"NR3"</formula>
    </cfRule>
    <cfRule type="cellIs" dxfId="101" priority="98" operator="equal">
      <formula>"דירוג פנימי"</formula>
    </cfRule>
  </conditionalFormatting>
  <conditionalFormatting sqref="B215">
    <cfRule type="cellIs" dxfId="100" priority="95" operator="equal">
      <formula>2958465</formula>
    </cfRule>
  </conditionalFormatting>
  <conditionalFormatting sqref="B218:B220">
    <cfRule type="cellIs" dxfId="99" priority="92" operator="equal">
      <formula>2958465</formula>
    </cfRule>
    <cfRule type="cellIs" dxfId="98" priority="93" operator="equal">
      <formula>"NR3"</formula>
    </cfRule>
    <cfRule type="cellIs" dxfId="97" priority="94" operator="equal">
      <formula>"דירוג פנימי"</formula>
    </cfRule>
  </conditionalFormatting>
  <conditionalFormatting sqref="B218:B220">
    <cfRule type="cellIs" dxfId="96" priority="91" operator="equal">
      <formula>2958465</formula>
    </cfRule>
  </conditionalFormatting>
  <conditionalFormatting sqref="B221">
    <cfRule type="cellIs" dxfId="95" priority="88" operator="equal">
      <formula>2958465</formula>
    </cfRule>
    <cfRule type="cellIs" dxfId="94" priority="89" operator="equal">
      <formula>"NR3"</formula>
    </cfRule>
    <cfRule type="cellIs" dxfId="93" priority="90" operator="equal">
      <formula>"דירוג פנימי"</formula>
    </cfRule>
  </conditionalFormatting>
  <conditionalFormatting sqref="B221">
    <cfRule type="cellIs" dxfId="92" priority="87" operator="equal">
      <formula>2958465</formula>
    </cfRule>
  </conditionalFormatting>
  <conditionalFormatting sqref="B222:B224">
    <cfRule type="cellIs" dxfId="91" priority="84" operator="equal">
      <formula>2958465</formula>
    </cfRule>
    <cfRule type="cellIs" dxfId="90" priority="85" operator="equal">
      <formula>"NR3"</formula>
    </cfRule>
    <cfRule type="cellIs" dxfId="89" priority="86" operator="equal">
      <formula>"דירוג פנימי"</formula>
    </cfRule>
  </conditionalFormatting>
  <conditionalFormatting sqref="B222:B224">
    <cfRule type="cellIs" dxfId="88" priority="83" operator="equal">
      <formula>2958465</formula>
    </cfRule>
  </conditionalFormatting>
  <conditionalFormatting sqref="B225">
    <cfRule type="cellIs" dxfId="87" priority="80" operator="equal">
      <formula>2958465</formula>
    </cfRule>
    <cfRule type="cellIs" dxfId="86" priority="81" operator="equal">
      <formula>"NR3"</formula>
    </cfRule>
    <cfRule type="cellIs" dxfId="85" priority="82" operator="equal">
      <formula>"דירוג פנימי"</formula>
    </cfRule>
  </conditionalFormatting>
  <conditionalFormatting sqref="B225">
    <cfRule type="cellIs" dxfId="84" priority="79" operator="equal">
      <formula>2958465</formula>
    </cfRule>
  </conditionalFormatting>
  <conditionalFormatting sqref="B226:B227">
    <cfRule type="cellIs" dxfId="83" priority="76" operator="equal">
      <formula>2958465</formula>
    </cfRule>
    <cfRule type="cellIs" dxfId="82" priority="77" operator="equal">
      <formula>"NR3"</formula>
    </cfRule>
    <cfRule type="cellIs" dxfId="81" priority="78" operator="equal">
      <formula>"דירוג פנימי"</formula>
    </cfRule>
  </conditionalFormatting>
  <conditionalFormatting sqref="B226:B227">
    <cfRule type="cellIs" dxfId="80" priority="75" operator="equal">
      <formula>2958465</formula>
    </cfRule>
  </conditionalFormatting>
  <conditionalFormatting sqref="B228">
    <cfRule type="cellIs" dxfId="79" priority="72" operator="equal">
      <formula>2958465</formula>
    </cfRule>
    <cfRule type="cellIs" dxfId="78" priority="73" operator="equal">
      <formula>"NR3"</formula>
    </cfRule>
    <cfRule type="cellIs" dxfId="77" priority="74" operator="equal">
      <formula>"דירוג פנימי"</formula>
    </cfRule>
  </conditionalFormatting>
  <conditionalFormatting sqref="B228">
    <cfRule type="cellIs" dxfId="76" priority="71" operator="equal">
      <formula>2958465</formula>
    </cfRule>
  </conditionalFormatting>
  <conditionalFormatting sqref="B229:B236">
    <cfRule type="cellIs" dxfId="75" priority="68" operator="equal">
      <formula>2958465</formula>
    </cfRule>
    <cfRule type="cellIs" dxfId="74" priority="69" operator="equal">
      <formula>"NR3"</formula>
    </cfRule>
    <cfRule type="cellIs" dxfId="73" priority="70" operator="equal">
      <formula>"דירוג פנימי"</formula>
    </cfRule>
  </conditionalFormatting>
  <conditionalFormatting sqref="B229:B236">
    <cfRule type="cellIs" dxfId="72" priority="67" operator="equal">
      <formula>2958465</formula>
    </cfRule>
  </conditionalFormatting>
  <conditionalFormatting sqref="B238">
    <cfRule type="cellIs" dxfId="71" priority="64" operator="equal">
      <formula>2958465</formula>
    </cfRule>
    <cfRule type="cellIs" dxfId="70" priority="65" operator="equal">
      <formula>"NR3"</formula>
    </cfRule>
    <cfRule type="cellIs" dxfId="69" priority="66" operator="equal">
      <formula>"דירוג פנימי"</formula>
    </cfRule>
  </conditionalFormatting>
  <conditionalFormatting sqref="B238">
    <cfRule type="cellIs" dxfId="68" priority="63" operator="equal">
      <formula>2958465</formula>
    </cfRule>
  </conditionalFormatting>
  <conditionalFormatting sqref="B239">
    <cfRule type="cellIs" dxfId="67" priority="60" operator="equal">
      <formula>2958465</formula>
    </cfRule>
    <cfRule type="cellIs" dxfId="66" priority="61" operator="equal">
      <formula>"NR3"</formula>
    </cfRule>
    <cfRule type="cellIs" dxfId="65" priority="62" operator="equal">
      <formula>"דירוג פנימי"</formula>
    </cfRule>
  </conditionalFormatting>
  <conditionalFormatting sqref="B239">
    <cfRule type="cellIs" dxfId="64" priority="59" operator="equal">
      <formula>2958465</formula>
    </cfRule>
  </conditionalFormatting>
  <conditionalFormatting sqref="B237">
    <cfRule type="cellIs" dxfId="63" priority="56" operator="equal">
      <formula>2958465</formula>
    </cfRule>
    <cfRule type="cellIs" dxfId="62" priority="57" operator="equal">
      <formula>"NR3"</formula>
    </cfRule>
    <cfRule type="cellIs" dxfId="61" priority="58" operator="equal">
      <formula>"דירוג פנימי"</formula>
    </cfRule>
  </conditionalFormatting>
  <conditionalFormatting sqref="B237">
    <cfRule type="cellIs" dxfId="60" priority="55" operator="equal">
      <formula>2958465</formula>
    </cfRule>
  </conditionalFormatting>
  <conditionalFormatting sqref="B241">
    <cfRule type="cellIs" dxfId="59" priority="52" operator="equal">
      <formula>2958465</formula>
    </cfRule>
    <cfRule type="cellIs" dxfId="58" priority="53" operator="equal">
      <formula>"NR3"</formula>
    </cfRule>
    <cfRule type="cellIs" dxfId="57" priority="54" operator="equal">
      <formula>"דירוג פנימי"</formula>
    </cfRule>
  </conditionalFormatting>
  <conditionalFormatting sqref="B241">
    <cfRule type="cellIs" dxfId="56" priority="51" operator="equal">
      <formula>2958465</formula>
    </cfRule>
  </conditionalFormatting>
  <conditionalFormatting sqref="B242:B243">
    <cfRule type="cellIs" dxfId="55" priority="48" operator="equal">
      <formula>2958465</formula>
    </cfRule>
    <cfRule type="cellIs" dxfId="54" priority="49" operator="equal">
      <formula>"NR3"</formula>
    </cfRule>
    <cfRule type="cellIs" dxfId="53" priority="50" operator="equal">
      <formula>"דירוג פנימי"</formula>
    </cfRule>
  </conditionalFormatting>
  <conditionalFormatting sqref="B242:B243">
    <cfRule type="cellIs" dxfId="52" priority="47" operator="equal">
      <formula>2958465</formula>
    </cfRule>
  </conditionalFormatting>
  <conditionalFormatting sqref="B244">
    <cfRule type="cellIs" dxfId="51" priority="44" operator="equal">
      <formula>2958465</formula>
    </cfRule>
    <cfRule type="cellIs" dxfId="50" priority="45" operator="equal">
      <formula>"NR3"</formula>
    </cfRule>
    <cfRule type="cellIs" dxfId="49" priority="46" operator="equal">
      <formula>"דירוג פנימי"</formula>
    </cfRule>
  </conditionalFormatting>
  <conditionalFormatting sqref="B244">
    <cfRule type="cellIs" dxfId="48" priority="43" operator="equal">
      <formula>2958465</formula>
    </cfRule>
  </conditionalFormatting>
  <conditionalFormatting sqref="B245">
    <cfRule type="cellIs" dxfId="47" priority="40" operator="equal">
      <formula>2958465</formula>
    </cfRule>
    <cfRule type="cellIs" dxfId="46" priority="41" operator="equal">
      <formula>"NR3"</formula>
    </cfRule>
    <cfRule type="cellIs" dxfId="45" priority="42" operator="equal">
      <formula>"דירוג פנימי"</formula>
    </cfRule>
  </conditionalFormatting>
  <conditionalFormatting sqref="B245">
    <cfRule type="cellIs" dxfId="44" priority="39" operator="equal">
      <formula>2958465</formula>
    </cfRule>
  </conditionalFormatting>
  <conditionalFormatting sqref="B247">
    <cfRule type="cellIs" dxfId="43" priority="36" operator="equal">
      <formula>2958465</formula>
    </cfRule>
    <cfRule type="cellIs" dxfId="42" priority="37" operator="equal">
      <formula>"NR3"</formula>
    </cfRule>
    <cfRule type="cellIs" dxfId="41" priority="38" operator="equal">
      <formula>"דירוג פנימי"</formula>
    </cfRule>
  </conditionalFormatting>
  <conditionalFormatting sqref="B247">
    <cfRule type="cellIs" dxfId="40" priority="35" operator="equal">
      <formula>2958465</formula>
    </cfRule>
  </conditionalFormatting>
  <conditionalFormatting sqref="B248">
    <cfRule type="cellIs" dxfId="39" priority="32" operator="equal">
      <formula>2958465</formula>
    </cfRule>
    <cfRule type="cellIs" dxfId="38" priority="33" operator="equal">
      <formula>"NR3"</formula>
    </cfRule>
    <cfRule type="cellIs" dxfId="37" priority="34" operator="equal">
      <formula>"דירוג פנימי"</formula>
    </cfRule>
  </conditionalFormatting>
  <conditionalFormatting sqref="B248">
    <cfRule type="cellIs" dxfId="36" priority="31" operator="equal">
      <formula>2958465</formula>
    </cfRule>
  </conditionalFormatting>
  <conditionalFormatting sqref="B249">
    <cfRule type="cellIs" dxfId="35" priority="30" operator="equal">
      <formula>"NR3"</formula>
    </cfRule>
  </conditionalFormatting>
  <conditionalFormatting sqref="B250">
    <cfRule type="cellIs" dxfId="34" priority="27" operator="equal">
      <formula>2958465</formula>
    </cfRule>
    <cfRule type="cellIs" dxfId="33" priority="28" operator="equal">
      <formula>"NR3"</formula>
    </cfRule>
    <cfRule type="cellIs" dxfId="32" priority="29" operator="equal">
      <formula>"דירוג פנימי"</formula>
    </cfRule>
  </conditionalFormatting>
  <conditionalFormatting sqref="B250">
    <cfRule type="cellIs" dxfId="31" priority="26" operator="equal">
      <formula>2958465</formula>
    </cfRule>
  </conditionalFormatting>
  <conditionalFormatting sqref="B251:B252">
    <cfRule type="cellIs" dxfId="30" priority="23" operator="equal">
      <formula>2958465</formula>
    </cfRule>
    <cfRule type="cellIs" dxfId="29" priority="24" operator="equal">
      <formula>"NR3"</formula>
    </cfRule>
    <cfRule type="cellIs" dxfId="28" priority="25" operator="equal">
      <formula>"דירוג פנימי"</formula>
    </cfRule>
  </conditionalFormatting>
  <conditionalFormatting sqref="B251:B252">
    <cfRule type="cellIs" dxfId="27" priority="22" operator="equal">
      <formula>2958465</formula>
    </cfRule>
  </conditionalFormatting>
  <conditionalFormatting sqref="B253">
    <cfRule type="cellIs" dxfId="26" priority="19" operator="equal">
      <formula>2958465</formula>
    </cfRule>
    <cfRule type="cellIs" dxfId="25" priority="20" operator="equal">
      <formula>"NR3"</formula>
    </cfRule>
    <cfRule type="cellIs" dxfId="24" priority="21" operator="equal">
      <formula>"דירוג פנימי"</formula>
    </cfRule>
  </conditionalFormatting>
  <conditionalFormatting sqref="B253">
    <cfRule type="cellIs" dxfId="23" priority="18" operator="equal">
      <formula>2958465</formula>
    </cfRule>
  </conditionalFormatting>
  <conditionalFormatting sqref="B240">
    <cfRule type="cellIs" dxfId="22" priority="7" operator="equal">
      <formula>2958465</formula>
    </cfRule>
    <cfRule type="cellIs" dxfId="21" priority="8" operator="equal">
      <formula>"NR3"</formula>
    </cfRule>
    <cfRule type="cellIs" dxfId="20" priority="9" operator="equal">
      <formula>"דירוג פנימי"</formula>
    </cfRule>
  </conditionalFormatting>
  <conditionalFormatting sqref="B246">
    <cfRule type="cellIs" dxfId="19" priority="11" operator="equal">
      <formula>2958465</formula>
    </cfRule>
    <cfRule type="cellIs" dxfId="18" priority="12" operator="equal">
      <formula>"NR3"</formula>
    </cfRule>
    <cfRule type="cellIs" dxfId="17" priority="13" operator="equal">
      <formula>"דירוג פנימי"</formula>
    </cfRule>
  </conditionalFormatting>
  <conditionalFormatting sqref="B246">
    <cfRule type="cellIs" dxfId="16" priority="10" operator="equal">
      <formula>2958465</formula>
    </cfRule>
  </conditionalFormatting>
  <conditionalFormatting sqref="B217">
    <cfRule type="cellIs" dxfId="15" priority="3" operator="equal">
      <formula>2958465</formula>
    </cfRule>
    <cfRule type="cellIs" dxfId="14" priority="4" operator="equal">
      <formula>"NR3"</formula>
    </cfRule>
    <cfRule type="cellIs" dxfId="13" priority="5" operator="equal">
      <formula>"דירוג פנימי"</formula>
    </cfRule>
  </conditionalFormatting>
  <conditionalFormatting sqref="B217">
    <cfRule type="cellIs" dxfId="12" priority="2" operator="equal">
      <formula>2958465</formula>
    </cfRule>
  </conditionalFormatting>
  <conditionalFormatting sqref="B263:B264">
    <cfRule type="cellIs" dxfId="11" priority="1" operator="equal">
      <formula>"NR3"</formula>
    </cfRule>
  </conditionalFormatting>
  <dataValidations count="1">
    <dataValidation allowBlank="1" showInputMessage="1" showErrorMessage="1" sqref="D1:Q9 C5:C9 B1:B9 B249 B80 B159:B160 B200:B201 R1:XFD1048576 A1:A1048576 B254:Q262 B265:Q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48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32.4257812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5.42578125" style="1" bestFit="1" customWidth="1"/>
    <col min="12" max="12" width="7.28515625" style="1" bestFit="1" customWidth="1"/>
    <col min="13" max="13" width="13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192</v>
      </c>
      <c r="C1" s="78" t="s" vm="1">
        <v>274</v>
      </c>
    </row>
    <row r="2" spans="2:64">
      <c r="B2" s="57" t="s">
        <v>191</v>
      </c>
      <c r="C2" s="78" t="s">
        <v>275</v>
      </c>
    </row>
    <row r="3" spans="2:64">
      <c r="B3" s="57" t="s">
        <v>193</v>
      </c>
      <c r="C3" s="78" t="s">
        <v>276</v>
      </c>
    </row>
    <row r="4" spans="2:64">
      <c r="B4" s="57" t="s">
        <v>194</v>
      </c>
      <c r="C4" s="78">
        <v>2102</v>
      </c>
    </row>
    <row r="6" spans="2:64" ht="26.25" customHeight="1">
      <c r="B6" s="192" t="s">
        <v>225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4"/>
    </row>
    <row r="7" spans="2:64" s="3" customFormat="1" ht="63">
      <c r="B7" s="60" t="s">
        <v>131</v>
      </c>
      <c r="C7" s="61" t="s">
        <v>49</v>
      </c>
      <c r="D7" s="61" t="s">
        <v>132</v>
      </c>
      <c r="E7" s="61" t="s">
        <v>15</v>
      </c>
      <c r="F7" s="61" t="s">
        <v>74</v>
      </c>
      <c r="G7" s="61" t="s">
        <v>18</v>
      </c>
      <c r="H7" s="61" t="s">
        <v>116</v>
      </c>
      <c r="I7" s="61" t="s">
        <v>58</v>
      </c>
      <c r="J7" s="61" t="s">
        <v>19</v>
      </c>
      <c r="K7" s="61" t="s">
        <v>257</v>
      </c>
      <c r="L7" s="61" t="s">
        <v>256</v>
      </c>
      <c r="M7" s="61" t="s">
        <v>125</v>
      </c>
      <c r="N7" s="61" t="s">
        <v>195</v>
      </c>
      <c r="O7" s="63" t="s">
        <v>197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264</v>
      </c>
      <c r="L8" s="33"/>
      <c r="M8" s="33" t="s">
        <v>260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 t="s">
        <v>44</v>
      </c>
      <c r="C10" s="80"/>
      <c r="D10" s="80"/>
      <c r="E10" s="80"/>
      <c r="F10" s="80"/>
      <c r="G10" s="88">
        <v>0.66773732015213438</v>
      </c>
      <c r="H10" s="80"/>
      <c r="I10" s="80"/>
      <c r="J10" s="89">
        <v>4.8863581433351549E-3</v>
      </c>
      <c r="K10" s="88"/>
      <c r="L10" s="90"/>
      <c r="M10" s="88">
        <v>1731874.2019099996</v>
      </c>
      <c r="N10" s="89">
        <f>M10/$M$10</f>
        <v>1</v>
      </c>
      <c r="O10" s="89">
        <f>M10/'סכום נכסי הקרן'!$C$42</f>
        <v>3.1867620347139497E-2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81" t="s">
        <v>250</v>
      </c>
      <c r="C11" s="82"/>
      <c r="D11" s="82"/>
      <c r="E11" s="82"/>
      <c r="F11" s="82"/>
      <c r="G11" s="91">
        <v>0.66773732015213438</v>
      </c>
      <c r="H11" s="82"/>
      <c r="I11" s="82"/>
      <c r="J11" s="92">
        <v>4.8863581433351549E-3</v>
      </c>
      <c r="K11" s="91"/>
      <c r="L11" s="93"/>
      <c r="M11" s="91">
        <v>1731874.2019099996</v>
      </c>
      <c r="N11" s="92">
        <f t="shared" ref="N11:N28" si="0">M11/$M$10</f>
        <v>1</v>
      </c>
      <c r="O11" s="92">
        <f>M11/'סכום נכסי הקרן'!$C$42</f>
        <v>3.1867620347139497E-2</v>
      </c>
    </row>
    <row r="12" spans="2:64">
      <c r="B12" s="102" t="s">
        <v>246</v>
      </c>
      <c r="C12" s="82"/>
      <c r="D12" s="82"/>
      <c r="E12" s="82"/>
      <c r="F12" s="82"/>
      <c r="G12" s="91">
        <v>3.5347199887528271</v>
      </c>
      <c r="H12" s="82"/>
      <c r="I12" s="82"/>
      <c r="J12" s="92">
        <v>1.4623802661509445E-3</v>
      </c>
      <c r="K12" s="91"/>
      <c r="L12" s="93"/>
      <c r="M12" s="91">
        <v>246684.28963999994</v>
      </c>
      <c r="N12" s="92">
        <f t="shared" si="0"/>
        <v>0.14243776445653147</v>
      </c>
      <c r="O12" s="92">
        <f>M12/'סכום נכסי הקרן'!$C$42</f>
        <v>4.5391526007960252E-3</v>
      </c>
    </row>
    <row r="13" spans="2:64">
      <c r="B13" s="87" t="s">
        <v>2915</v>
      </c>
      <c r="C13" s="84" t="s">
        <v>2916</v>
      </c>
      <c r="D13" s="84" t="s">
        <v>343</v>
      </c>
      <c r="E13" s="84" t="s">
        <v>333</v>
      </c>
      <c r="F13" s="84" t="s">
        <v>334</v>
      </c>
      <c r="G13" s="94">
        <v>2.0499999999999998</v>
      </c>
      <c r="H13" s="97" t="s">
        <v>177</v>
      </c>
      <c r="I13" s="98">
        <v>6.2E-2</v>
      </c>
      <c r="J13" s="95">
        <v>-5.3E-3</v>
      </c>
      <c r="K13" s="94">
        <v>1723891.9599999997</v>
      </c>
      <c r="L13" s="96">
        <v>148.16999999999999</v>
      </c>
      <c r="M13" s="94">
        <v>2554.2908499999994</v>
      </c>
      <c r="N13" s="95">
        <f t="shared" si="0"/>
        <v>1.4748708925757983E-3</v>
      </c>
      <c r="O13" s="95">
        <f>M13/'סכום נכסי הקרן'!$C$42</f>
        <v>4.7000625665652301E-5</v>
      </c>
    </row>
    <row r="14" spans="2:64">
      <c r="B14" s="87" t="s">
        <v>2917</v>
      </c>
      <c r="C14" s="84" t="s">
        <v>2918</v>
      </c>
      <c r="D14" s="84" t="s">
        <v>343</v>
      </c>
      <c r="E14" s="84" t="s">
        <v>333</v>
      </c>
      <c r="F14" s="84" t="s">
        <v>334</v>
      </c>
      <c r="G14" s="94">
        <v>5.1099999999999994</v>
      </c>
      <c r="H14" s="97" t="s">
        <v>177</v>
      </c>
      <c r="I14" s="98">
        <v>5.6500000000000002E-2</v>
      </c>
      <c r="J14" s="95">
        <v>6.4000000000000003E-3</v>
      </c>
      <c r="K14" s="94">
        <v>1882542.9199999997</v>
      </c>
      <c r="L14" s="96">
        <v>158.07</v>
      </c>
      <c r="M14" s="94">
        <v>2975.7355799999996</v>
      </c>
      <c r="N14" s="95">
        <f t="shared" si="0"/>
        <v>1.7182169332612069E-3</v>
      </c>
      <c r="O14" s="95">
        <f>M14/'סכום נכסי הקרן'!$C$42</f>
        <v>5.4755484903194461E-5</v>
      </c>
    </row>
    <row r="15" spans="2:64">
      <c r="B15" s="87" t="s">
        <v>2919</v>
      </c>
      <c r="C15" s="84" t="s">
        <v>2920</v>
      </c>
      <c r="D15" s="84" t="s">
        <v>358</v>
      </c>
      <c r="E15" s="84" t="s">
        <v>333</v>
      </c>
      <c r="F15" s="84" t="s">
        <v>334</v>
      </c>
      <c r="G15" s="94">
        <v>2.0500000000000007</v>
      </c>
      <c r="H15" s="97" t="s">
        <v>177</v>
      </c>
      <c r="I15" s="98">
        <v>0.06</v>
      </c>
      <c r="J15" s="95">
        <v>-1.4000000000000002E-3</v>
      </c>
      <c r="K15" s="94">
        <v>8674332.3499999996</v>
      </c>
      <c r="L15" s="96">
        <v>145.66999999999999</v>
      </c>
      <c r="M15" s="94">
        <v>12635.899619999997</v>
      </c>
      <c r="N15" s="95">
        <f t="shared" si="0"/>
        <v>7.2960839800399356E-3</v>
      </c>
      <c r="O15" s="95">
        <f>M15/'סכום נכסי הקרן'!$C$42</f>
        <v>2.3250883429675918E-4</v>
      </c>
    </row>
    <row r="16" spans="2:64">
      <c r="B16" s="87" t="s">
        <v>2921</v>
      </c>
      <c r="C16" s="84" t="s">
        <v>2922</v>
      </c>
      <c r="D16" s="84" t="s">
        <v>358</v>
      </c>
      <c r="E16" s="84" t="s">
        <v>333</v>
      </c>
      <c r="F16" s="84" t="s">
        <v>334</v>
      </c>
      <c r="G16" s="94">
        <v>3.6799999999999993</v>
      </c>
      <c r="H16" s="97" t="s">
        <v>177</v>
      </c>
      <c r="I16" s="98">
        <v>5.0499999999999996E-2</v>
      </c>
      <c r="J16" s="95">
        <v>2.2999999999999995E-3</v>
      </c>
      <c r="K16" s="94">
        <v>11636008.179999998</v>
      </c>
      <c r="L16" s="96">
        <v>148.63999999999999</v>
      </c>
      <c r="M16" s="94">
        <v>17295.762600000002</v>
      </c>
      <c r="N16" s="95">
        <f t="shared" si="0"/>
        <v>9.9867314732936998E-3</v>
      </c>
      <c r="O16" s="95">
        <f>M16/'סכום נכסי הקרן'!$C$42</f>
        <v>3.1825336709975273E-4</v>
      </c>
    </row>
    <row r="17" spans="2:15">
      <c r="B17" s="87" t="s">
        <v>2923</v>
      </c>
      <c r="C17" s="84" t="s">
        <v>2924</v>
      </c>
      <c r="D17" s="84" t="s">
        <v>358</v>
      </c>
      <c r="E17" s="84" t="s">
        <v>333</v>
      </c>
      <c r="F17" s="84" t="s">
        <v>334</v>
      </c>
      <c r="G17" s="94">
        <v>0.76000000000000012</v>
      </c>
      <c r="H17" s="97" t="s">
        <v>177</v>
      </c>
      <c r="I17" s="98">
        <v>4.8000000000000001E-2</v>
      </c>
      <c r="J17" s="95">
        <v>-3.7000000000000006E-3</v>
      </c>
      <c r="K17" s="94">
        <v>24999999.999999996</v>
      </c>
      <c r="L17" s="96">
        <v>126.88</v>
      </c>
      <c r="M17" s="94">
        <v>31720.000869999993</v>
      </c>
      <c r="N17" s="95">
        <f t="shared" si="0"/>
        <v>1.8315418541957351E-2</v>
      </c>
      <c r="O17" s="95">
        <f>M17/'סכום נכסי הקרן'!$C$42</f>
        <v>5.8366880459405606E-4</v>
      </c>
    </row>
    <row r="18" spans="2:15">
      <c r="B18" s="87" t="s">
        <v>2925</v>
      </c>
      <c r="C18" s="84">
        <v>3534</v>
      </c>
      <c r="D18" s="84" t="s">
        <v>343</v>
      </c>
      <c r="E18" s="84" t="s">
        <v>333</v>
      </c>
      <c r="F18" s="84" t="s">
        <v>334</v>
      </c>
      <c r="G18" s="94">
        <v>4.1499999999999995</v>
      </c>
      <c r="H18" s="97" t="s">
        <v>177</v>
      </c>
      <c r="I18" s="98">
        <v>5.5099999999999996E-2</v>
      </c>
      <c r="J18" s="95">
        <v>1.9000000000000002E-3</v>
      </c>
      <c r="K18" s="94">
        <v>49999999.999999993</v>
      </c>
      <c r="L18" s="96">
        <v>157.59</v>
      </c>
      <c r="M18" s="94">
        <v>78794.99877999998</v>
      </c>
      <c r="N18" s="95">
        <f t="shared" si="0"/>
        <v>4.5496952776997786E-2</v>
      </c>
      <c r="O18" s="95">
        <f>M18/'סכום נכסי הקרן'!$C$42</f>
        <v>1.4498796180490996E-3</v>
      </c>
    </row>
    <row r="19" spans="2:15">
      <c r="B19" s="87" t="s">
        <v>2926</v>
      </c>
      <c r="C19" s="84" t="s">
        <v>2927</v>
      </c>
      <c r="D19" s="84" t="s">
        <v>343</v>
      </c>
      <c r="E19" s="84" t="s">
        <v>333</v>
      </c>
      <c r="F19" s="84" t="s">
        <v>334</v>
      </c>
      <c r="G19" s="94">
        <v>5.5099999999999989</v>
      </c>
      <c r="H19" s="97" t="s">
        <v>177</v>
      </c>
      <c r="I19" s="98">
        <v>5.7500000000000002E-2</v>
      </c>
      <c r="J19" s="95">
        <v>6.5000000000000006E-3</v>
      </c>
      <c r="K19" s="94">
        <v>867293.08999999985</v>
      </c>
      <c r="L19" s="96">
        <v>175.63</v>
      </c>
      <c r="M19" s="94">
        <v>1523.2267699999998</v>
      </c>
      <c r="N19" s="95">
        <f t="shared" si="0"/>
        <v>8.7952506499612223E-4</v>
      </c>
      <c r="O19" s="95">
        <f>M19/'סכום נכסי הקרן'!$C$42</f>
        <v>2.8028370857089616E-5</v>
      </c>
    </row>
    <row r="20" spans="2:15">
      <c r="B20" s="87" t="s">
        <v>2928</v>
      </c>
      <c r="C20" s="84" t="s">
        <v>2929</v>
      </c>
      <c r="D20" s="84" t="s">
        <v>358</v>
      </c>
      <c r="E20" s="84" t="s">
        <v>333</v>
      </c>
      <c r="F20" s="84" t="s">
        <v>334</v>
      </c>
      <c r="G20" s="94">
        <v>1.78</v>
      </c>
      <c r="H20" s="97" t="s">
        <v>177</v>
      </c>
      <c r="I20" s="98">
        <v>5.2499999999999998E-2</v>
      </c>
      <c r="J20" s="95">
        <v>-2.8999999999999998E-3</v>
      </c>
      <c r="K20" s="94">
        <v>666426.74999999988</v>
      </c>
      <c r="L20" s="96">
        <v>146.52000000000001</v>
      </c>
      <c r="M20" s="94">
        <v>976.4484799999999</v>
      </c>
      <c r="N20" s="95">
        <f t="shared" si="0"/>
        <v>5.6381028074852229E-4</v>
      </c>
      <c r="O20" s="95">
        <f>M20/'סכום נכסי הקרן'!$C$42</f>
        <v>1.7967291974708041E-5</v>
      </c>
    </row>
    <row r="21" spans="2:15">
      <c r="B21" s="87" t="s">
        <v>2930</v>
      </c>
      <c r="C21" s="84" t="s">
        <v>2931</v>
      </c>
      <c r="D21" s="84" t="s">
        <v>358</v>
      </c>
      <c r="E21" s="84" t="s">
        <v>333</v>
      </c>
      <c r="F21" s="84" t="s">
        <v>334</v>
      </c>
      <c r="G21" s="94">
        <v>5.1100000000000003</v>
      </c>
      <c r="H21" s="97" t="s">
        <v>177</v>
      </c>
      <c r="I21" s="98">
        <v>5.5999999999999994E-2</v>
      </c>
      <c r="J21" s="95">
        <v>5.8000000000000005E-3</v>
      </c>
      <c r="K21" s="94">
        <v>7523299.6399999987</v>
      </c>
      <c r="L21" s="96">
        <v>158.16999999999999</v>
      </c>
      <c r="M21" s="94">
        <v>11899.602699999998</v>
      </c>
      <c r="N21" s="95">
        <f t="shared" si="0"/>
        <v>6.8709394059201911E-3</v>
      </c>
      <c r="O21" s="95">
        <f>M21/'סכום נכסי הקרן'!$C$42</f>
        <v>2.1896048841606484E-4</v>
      </c>
    </row>
    <row r="22" spans="2:15">
      <c r="B22" s="87" t="s">
        <v>2932</v>
      </c>
      <c r="C22" s="84" t="s">
        <v>2933</v>
      </c>
      <c r="D22" s="84" t="s">
        <v>358</v>
      </c>
      <c r="E22" s="84" t="s">
        <v>333</v>
      </c>
      <c r="F22" s="84" t="s">
        <v>334</v>
      </c>
      <c r="G22" s="94">
        <v>3.18</v>
      </c>
      <c r="H22" s="97" t="s">
        <v>177</v>
      </c>
      <c r="I22" s="98">
        <v>5.0999999999999997E-2</v>
      </c>
      <c r="J22" s="95">
        <v>1.0000000000000002E-3</v>
      </c>
      <c r="K22" s="94">
        <v>10235921.68</v>
      </c>
      <c r="L22" s="96">
        <v>146.65</v>
      </c>
      <c r="M22" s="94">
        <v>15010.978729999997</v>
      </c>
      <c r="N22" s="95">
        <f t="shared" si="0"/>
        <v>8.6674763752731705E-3</v>
      </c>
      <c r="O22" s="95">
        <f>M22/'סכום נכסי הקרן'!$C$42</f>
        <v>2.7621184649500615E-4</v>
      </c>
    </row>
    <row r="23" spans="2:15">
      <c r="B23" s="87" t="s">
        <v>2934</v>
      </c>
      <c r="C23" s="84" t="s">
        <v>2935</v>
      </c>
      <c r="D23" s="84" t="s">
        <v>358</v>
      </c>
      <c r="E23" s="84" t="s">
        <v>333</v>
      </c>
      <c r="F23" s="84" t="s">
        <v>334</v>
      </c>
      <c r="G23" s="94">
        <v>4.2300000000000004</v>
      </c>
      <c r="H23" s="97" t="s">
        <v>177</v>
      </c>
      <c r="I23" s="98">
        <v>5.5E-2</v>
      </c>
      <c r="J23" s="95">
        <v>2E-3</v>
      </c>
      <c r="K23" s="94">
        <v>9999999.9999999981</v>
      </c>
      <c r="L23" s="96">
        <v>154.55000000000001</v>
      </c>
      <c r="M23" s="94">
        <v>15454.999789999998</v>
      </c>
      <c r="N23" s="95">
        <f t="shared" si="0"/>
        <v>8.9238581953327983E-3</v>
      </c>
      <c r="O23" s="95">
        <f>M23/'סכום נכסי הקרן'!$C$42</f>
        <v>2.8438212500057501E-4</v>
      </c>
    </row>
    <row r="24" spans="2:15">
      <c r="B24" s="87" t="s">
        <v>2936</v>
      </c>
      <c r="C24" s="84" t="s">
        <v>2937</v>
      </c>
      <c r="D24" s="84" t="s">
        <v>358</v>
      </c>
      <c r="E24" s="84" t="s">
        <v>333</v>
      </c>
      <c r="F24" s="84" t="s">
        <v>334</v>
      </c>
      <c r="G24" s="94">
        <v>4.1599999999999993</v>
      </c>
      <c r="H24" s="97" t="s">
        <v>177</v>
      </c>
      <c r="I24" s="98">
        <v>5.0499999999999996E-2</v>
      </c>
      <c r="J24" s="95">
        <v>3.3999999999999998E-3</v>
      </c>
      <c r="K24" s="94">
        <v>12994370.669999998</v>
      </c>
      <c r="L24" s="96">
        <v>145.72999999999999</v>
      </c>
      <c r="M24" s="94">
        <v>18936.696189999999</v>
      </c>
      <c r="N24" s="95">
        <f t="shared" si="0"/>
        <v>1.0934221532439042E-2</v>
      </c>
      <c r="O24" s="95">
        <f>M24/'סכום נכסי הקרן'!$C$42</f>
        <v>3.4844762058728522E-4</v>
      </c>
    </row>
    <row r="25" spans="2:15">
      <c r="B25" s="87" t="s">
        <v>2938</v>
      </c>
      <c r="C25" s="84" t="s">
        <v>2939</v>
      </c>
      <c r="D25" s="84" t="s">
        <v>358</v>
      </c>
      <c r="E25" s="84" t="s">
        <v>333</v>
      </c>
      <c r="F25" s="84" t="s">
        <v>334</v>
      </c>
      <c r="G25" s="94">
        <v>4.6700000000000008</v>
      </c>
      <c r="H25" s="97" t="s">
        <v>177</v>
      </c>
      <c r="I25" s="98">
        <v>5.0499999999999996E-2</v>
      </c>
      <c r="J25" s="95">
        <v>4.5000000000000005E-3</v>
      </c>
      <c r="K25" s="94">
        <v>14287440.839999998</v>
      </c>
      <c r="L25" s="96">
        <v>149.97999999999999</v>
      </c>
      <c r="M25" s="94">
        <v>21428.302789999994</v>
      </c>
      <c r="N25" s="95">
        <f t="shared" si="0"/>
        <v>1.2372897965896001E-2</v>
      </c>
      <c r="O25" s="95">
        <f>M25/'סכום נכסי הקרן'!$C$42</f>
        <v>3.9429481497106828E-4</v>
      </c>
    </row>
    <row r="26" spans="2:15">
      <c r="B26" s="87" t="s">
        <v>2940</v>
      </c>
      <c r="C26" s="84" t="s">
        <v>2941</v>
      </c>
      <c r="D26" s="84" t="s">
        <v>435</v>
      </c>
      <c r="E26" s="84" t="s">
        <v>396</v>
      </c>
      <c r="F26" s="84" t="s">
        <v>334</v>
      </c>
      <c r="G26" s="94">
        <v>2.0300000000000002</v>
      </c>
      <c r="H26" s="97" t="s">
        <v>177</v>
      </c>
      <c r="I26" s="98">
        <v>6.5000000000000002E-2</v>
      </c>
      <c r="J26" s="95">
        <v>-2.0000000000000001E-4</v>
      </c>
      <c r="K26" s="94">
        <v>2640081.3499999996</v>
      </c>
      <c r="L26" s="96">
        <v>147.84</v>
      </c>
      <c r="M26" s="94">
        <v>3903.0961599999991</v>
      </c>
      <c r="N26" s="95">
        <f t="shared" si="0"/>
        <v>2.253683411702458E-3</v>
      </c>
      <c r="O26" s="95">
        <f>M26/'סכום נכסי הקרן'!$C$42</f>
        <v>7.1819527346780011E-5</v>
      </c>
    </row>
    <row r="27" spans="2:15">
      <c r="B27" s="87" t="s">
        <v>2942</v>
      </c>
      <c r="C27" s="84" t="s">
        <v>2943</v>
      </c>
      <c r="D27" s="84" t="s">
        <v>435</v>
      </c>
      <c r="E27" s="84" t="s">
        <v>396</v>
      </c>
      <c r="F27" s="84" t="s">
        <v>334</v>
      </c>
      <c r="G27" s="94">
        <v>4.17</v>
      </c>
      <c r="H27" s="97" t="s">
        <v>177</v>
      </c>
      <c r="I27" s="98">
        <v>6.2E-2</v>
      </c>
      <c r="J27" s="95">
        <v>2.5999999999999994E-3</v>
      </c>
      <c r="K27" s="94">
        <v>4999999.9999999991</v>
      </c>
      <c r="L27" s="96">
        <v>158.38999999999999</v>
      </c>
      <c r="M27" s="94">
        <v>7919.4996999999994</v>
      </c>
      <c r="N27" s="95">
        <f t="shared" si="0"/>
        <v>4.5727915406707769E-3</v>
      </c>
      <c r="O27" s="95">
        <f>M27/'סכום נכסי הקרן'!$C$42</f>
        <v>1.4572398474470744E-4</v>
      </c>
    </row>
    <row r="28" spans="2:15">
      <c r="B28" s="87" t="s">
        <v>2944</v>
      </c>
      <c r="C28" s="84" t="s">
        <v>2945</v>
      </c>
      <c r="D28" s="84" t="s">
        <v>590</v>
      </c>
      <c r="E28" s="84" t="s">
        <v>578</v>
      </c>
      <c r="F28" s="84" t="s">
        <v>334</v>
      </c>
      <c r="G28" s="94">
        <v>1.9200000000000002</v>
      </c>
      <c r="H28" s="97" t="s">
        <v>177</v>
      </c>
      <c r="I28" s="98">
        <v>6.3E-2</v>
      </c>
      <c r="J28" s="95">
        <v>-5.0000000000000001E-4</v>
      </c>
      <c r="K28" s="94">
        <v>2499999.9999999995</v>
      </c>
      <c r="L28" s="96">
        <v>146.19</v>
      </c>
      <c r="M28" s="94">
        <v>3654.7500299999992</v>
      </c>
      <c r="N28" s="95">
        <f t="shared" si="0"/>
        <v>2.110286085426617E-3</v>
      </c>
      <c r="O28" s="95">
        <f>M28/'סכום נכסי הקרן'!$C$42</f>
        <v>6.724979579422661E-5</v>
      </c>
    </row>
    <row r="29" spans="2:15">
      <c r="B29" s="83"/>
      <c r="C29" s="84"/>
      <c r="D29" s="84"/>
      <c r="E29" s="84"/>
      <c r="F29" s="84"/>
      <c r="G29" s="84"/>
      <c r="H29" s="84"/>
      <c r="I29" s="84"/>
      <c r="J29" s="95"/>
      <c r="K29" s="94"/>
      <c r="L29" s="96"/>
      <c r="M29" s="84"/>
      <c r="N29" s="95"/>
      <c r="O29" s="84"/>
    </row>
    <row r="30" spans="2:15">
      <c r="B30" s="102" t="s">
        <v>67</v>
      </c>
      <c r="C30" s="82"/>
      <c r="D30" s="82"/>
      <c r="E30" s="82"/>
      <c r="F30" s="82"/>
      <c r="G30" s="91">
        <v>0.19154260783215146</v>
      </c>
      <c r="H30" s="82"/>
      <c r="I30" s="82"/>
      <c r="J30" s="92">
        <v>5.4550676015655119E-3</v>
      </c>
      <c r="K30" s="91"/>
      <c r="L30" s="93"/>
      <c r="M30" s="91">
        <v>1485189.9122699995</v>
      </c>
      <c r="N30" s="92">
        <f t="shared" ref="N30:N41" si="1">M30/$M$10</f>
        <v>0.85756223554346844</v>
      </c>
      <c r="O30" s="92">
        <f>M30/'סכום נכסי הקרן'!$C$42</f>
        <v>2.7328467746343468E-2</v>
      </c>
    </row>
    <row r="31" spans="2:15">
      <c r="B31" s="87" t="s">
        <v>2946</v>
      </c>
      <c r="C31" s="84" t="s">
        <v>2947</v>
      </c>
      <c r="D31" s="84" t="s">
        <v>343</v>
      </c>
      <c r="E31" s="84" t="s">
        <v>333</v>
      </c>
      <c r="F31" s="84" t="s">
        <v>334</v>
      </c>
      <c r="G31" s="94">
        <v>0.02</v>
      </c>
      <c r="H31" s="97" t="s">
        <v>177</v>
      </c>
      <c r="I31" s="98">
        <v>4.7020000000000005E-3</v>
      </c>
      <c r="J31" s="95">
        <v>2.6200000000000001E-2</v>
      </c>
      <c r="K31" s="94">
        <v>103999999.99999999</v>
      </c>
      <c r="L31" s="96">
        <v>100.46</v>
      </c>
      <c r="M31" s="94">
        <v>104478.40184999998</v>
      </c>
      <c r="N31" s="95">
        <f t="shared" si="1"/>
        <v>6.0326784552120385E-2</v>
      </c>
      <c r="O31" s="95">
        <f>M31/'סכום נכסי הקרן'!$C$42</f>
        <v>1.9224710668706523E-3</v>
      </c>
    </row>
    <row r="32" spans="2:15">
      <c r="B32" s="87" t="s">
        <v>2948</v>
      </c>
      <c r="C32" s="84" t="s">
        <v>2949</v>
      </c>
      <c r="D32" s="84" t="s">
        <v>343</v>
      </c>
      <c r="E32" s="84" t="s">
        <v>333</v>
      </c>
      <c r="F32" s="84" t="s">
        <v>334</v>
      </c>
      <c r="G32" s="94">
        <v>0.37</v>
      </c>
      <c r="H32" s="97" t="s">
        <v>177</v>
      </c>
      <c r="I32" s="98">
        <v>5.0000000000000001E-3</v>
      </c>
      <c r="J32" s="95">
        <v>3.4999999999999992E-3</v>
      </c>
      <c r="K32" s="94">
        <v>149999999.99999997</v>
      </c>
      <c r="L32" s="96">
        <v>100.37</v>
      </c>
      <c r="M32" s="94">
        <v>150554.99733000001</v>
      </c>
      <c r="N32" s="95">
        <f t="shared" si="1"/>
        <v>8.6931832094940986E-2</v>
      </c>
      <c r="O32" s="95">
        <f>M32/'סכום נכסי הקרן'!$C$42</f>
        <v>2.7703106212828557E-3</v>
      </c>
    </row>
    <row r="33" spans="2:15">
      <c r="B33" s="87" t="s">
        <v>2950</v>
      </c>
      <c r="C33" s="84" t="s">
        <v>2951</v>
      </c>
      <c r="D33" s="84" t="s">
        <v>343</v>
      </c>
      <c r="E33" s="84" t="s">
        <v>333</v>
      </c>
      <c r="F33" s="84" t="s">
        <v>334</v>
      </c>
      <c r="G33" s="94">
        <v>0.26</v>
      </c>
      <c r="H33" s="97" t="s">
        <v>177</v>
      </c>
      <c r="I33" s="98">
        <v>5.0000000000000001E-3</v>
      </c>
      <c r="J33" s="95">
        <v>3.8E-3</v>
      </c>
      <c r="K33" s="94">
        <v>199999999.99999997</v>
      </c>
      <c r="L33" s="96">
        <v>100.4</v>
      </c>
      <c r="M33" s="94">
        <v>200800.00574999998</v>
      </c>
      <c r="N33" s="95">
        <f t="shared" si="1"/>
        <v>0.11594375938422516</v>
      </c>
      <c r="O33" s="95">
        <f>M33/'סכום נכסי הקרן'!$C$42</f>
        <v>3.69485170567658E-3</v>
      </c>
    </row>
    <row r="34" spans="2:15">
      <c r="B34" s="87" t="s">
        <v>2952</v>
      </c>
      <c r="C34" s="84" t="s">
        <v>2953</v>
      </c>
      <c r="D34" s="84" t="s">
        <v>358</v>
      </c>
      <c r="E34" s="84" t="s">
        <v>333</v>
      </c>
      <c r="F34" s="84" t="s">
        <v>334</v>
      </c>
      <c r="G34" s="94">
        <v>0.37</v>
      </c>
      <c r="H34" s="97" t="s">
        <v>177</v>
      </c>
      <c r="I34" s="98">
        <v>4.7999999999999996E-3</v>
      </c>
      <c r="J34" s="95">
        <v>3.4999999999999996E-3</v>
      </c>
      <c r="K34" s="94">
        <v>149999999.99999997</v>
      </c>
      <c r="L34" s="96">
        <v>100.35</v>
      </c>
      <c r="M34" s="94">
        <v>150524.99383999998</v>
      </c>
      <c r="N34" s="95">
        <f t="shared" si="1"/>
        <v>8.6914507805470692E-2</v>
      </c>
      <c r="O34" s="95">
        <f>M34/'סכום נכסי הקרן'!$C$42</f>
        <v>2.7697585374032324E-3</v>
      </c>
    </row>
    <row r="35" spans="2:15">
      <c r="B35" s="87" t="s">
        <v>2954</v>
      </c>
      <c r="C35" s="84" t="s">
        <v>2955</v>
      </c>
      <c r="D35" s="84" t="s">
        <v>358</v>
      </c>
      <c r="E35" s="84" t="s">
        <v>333</v>
      </c>
      <c r="F35" s="84" t="s">
        <v>334</v>
      </c>
      <c r="G35" s="94">
        <v>9.0000000000000011E-2</v>
      </c>
      <c r="H35" s="97" t="s">
        <v>177</v>
      </c>
      <c r="I35" s="98">
        <v>5.5000000000000005E-3</v>
      </c>
      <c r="J35" s="95">
        <v>4.4000000000000003E-3</v>
      </c>
      <c r="K35" s="94">
        <v>179999999.99999997</v>
      </c>
      <c r="L35" s="96">
        <v>100.51</v>
      </c>
      <c r="M35" s="94">
        <v>180918.00147999995</v>
      </c>
      <c r="N35" s="95">
        <f t="shared" si="1"/>
        <v>0.10446370832273748</v>
      </c>
      <c r="O35" s="95">
        <f>M35/'סכום נכסי הקרן'!$C$42</f>
        <v>3.3290097968833145E-3</v>
      </c>
    </row>
    <row r="36" spans="2:15">
      <c r="B36" s="87" t="s">
        <v>2956</v>
      </c>
      <c r="C36" s="84" t="s">
        <v>2957</v>
      </c>
      <c r="D36" s="84" t="s">
        <v>358</v>
      </c>
      <c r="E36" s="84" t="s">
        <v>333</v>
      </c>
      <c r="F36" s="84" t="s">
        <v>334</v>
      </c>
      <c r="G36" s="94">
        <v>0.1</v>
      </c>
      <c r="H36" s="97" t="s">
        <v>177</v>
      </c>
      <c r="I36" s="98">
        <v>5.5000000000000005E-3</v>
      </c>
      <c r="J36" s="95">
        <v>4.0000000000000001E-3</v>
      </c>
      <c r="K36" s="94">
        <v>134999999.99999997</v>
      </c>
      <c r="L36" s="96">
        <v>100.51</v>
      </c>
      <c r="M36" s="94">
        <v>135688.50036999997</v>
      </c>
      <c r="N36" s="95">
        <f t="shared" si="1"/>
        <v>7.834778081477034E-2</v>
      </c>
      <c r="O36" s="95">
        <f>M36/'סכום נכסי הקרן'!$C$42</f>
        <v>2.496757334046001E-3</v>
      </c>
    </row>
    <row r="37" spans="2:15">
      <c r="B37" s="87" t="s">
        <v>2958</v>
      </c>
      <c r="C37" s="84" t="s">
        <v>2959</v>
      </c>
      <c r="D37" s="84" t="s">
        <v>432</v>
      </c>
      <c r="E37" s="84" t="s">
        <v>368</v>
      </c>
      <c r="F37" s="84" t="s">
        <v>334</v>
      </c>
      <c r="G37" s="94">
        <v>0.18999999999999997</v>
      </c>
      <c r="H37" s="97" t="s">
        <v>177</v>
      </c>
      <c r="I37" s="98">
        <v>5.1000000000000004E-3</v>
      </c>
      <c r="J37" s="95">
        <v>4.3E-3</v>
      </c>
      <c r="K37" s="94">
        <v>99999999.999999985</v>
      </c>
      <c r="L37" s="96">
        <v>100.43</v>
      </c>
      <c r="M37" s="94">
        <v>100430.00355999998</v>
      </c>
      <c r="N37" s="95">
        <f t="shared" si="1"/>
        <v>5.7989202361950209E-2</v>
      </c>
      <c r="O37" s="95">
        <f>M37/'סכום נכסי הקרן'!$C$42</f>
        <v>1.8479778851040742E-3</v>
      </c>
    </row>
    <row r="38" spans="2:15">
      <c r="B38" s="87" t="s">
        <v>2960</v>
      </c>
      <c r="C38" s="84" t="s">
        <v>2961</v>
      </c>
      <c r="D38" s="84" t="s">
        <v>432</v>
      </c>
      <c r="E38" s="84" t="s">
        <v>368</v>
      </c>
      <c r="F38" s="84" t="s">
        <v>334</v>
      </c>
      <c r="G38" s="94">
        <v>0.09</v>
      </c>
      <c r="H38" s="97" t="s">
        <v>177</v>
      </c>
      <c r="I38" s="98">
        <v>5.0000000000000001E-3</v>
      </c>
      <c r="J38" s="95">
        <v>4.4000000000000003E-3</v>
      </c>
      <c r="K38" s="94">
        <v>39999999.999999993</v>
      </c>
      <c r="L38" s="96">
        <v>100.46</v>
      </c>
      <c r="M38" s="94">
        <v>40184.001749999996</v>
      </c>
      <c r="N38" s="95">
        <f t="shared" si="1"/>
        <v>2.3202610042740414E-2</v>
      </c>
      <c r="O38" s="95">
        <f>M38/'סכום נכסי הקרן'!$C$42</f>
        <v>7.3941196790477763E-4</v>
      </c>
    </row>
    <row r="39" spans="2:15">
      <c r="B39" s="87" t="s">
        <v>2962</v>
      </c>
      <c r="C39" s="84" t="s">
        <v>2963</v>
      </c>
      <c r="D39" s="84" t="s">
        <v>367</v>
      </c>
      <c r="E39" s="84" t="s">
        <v>368</v>
      </c>
      <c r="F39" s="84" t="s">
        <v>334</v>
      </c>
      <c r="G39" s="94">
        <v>0.19</v>
      </c>
      <c r="H39" s="97" t="s">
        <v>177</v>
      </c>
      <c r="I39" s="98">
        <v>4.1999999999999997E-3</v>
      </c>
      <c r="J39" s="95">
        <v>3.8E-3</v>
      </c>
      <c r="K39" s="94">
        <v>169999999.99999997</v>
      </c>
      <c r="L39" s="96">
        <v>100.35</v>
      </c>
      <c r="M39" s="94">
        <v>170595.00698999997</v>
      </c>
      <c r="N39" s="95">
        <f t="shared" si="1"/>
        <v>9.8503116913375724E-2</v>
      </c>
      <c r="O39" s="95">
        <f>M39/'סכום נכסי הקרן'!$C$42</f>
        <v>3.139059932805353E-3</v>
      </c>
    </row>
    <row r="40" spans="2:15">
      <c r="B40" s="87" t="s">
        <v>2964</v>
      </c>
      <c r="C40" s="84" t="s">
        <v>2965</v>
      </c>
      <c r="D40" s="84" t="s">
        <v>367</v>
      </c>
      <c r="E40" s="84" t="s">
        <v>368</v>
      </c>
      <c r="F40" s="84" t="s">
        <v>334</v>
      </c>
      <c r="G40" s="94">
        <v>0.37000000000000005</v>
      </c>
      <c r="H40" s="97" t="s">
        <v>177</v>
      </c>
      <c r="I40" s="98">
        <v>3.3E-3</v>
      </c>
      <c r="J40" s="95">
        <v>2.7000000000000001E-3</v>
      </c>
      <c r="K40" s="94">
        <v>39999999.999999993</v>
      </c>
      <c r="L40" s="96">
        <v>100.23</v>
      </c>
      <c r="M40" s="94">
        <v>40092.001369999991</v>
      </c>
      <c r="N40" s="95">
        <f t="shared" si="1"/>
        <v>2.3149488182100338E-2</v>
      </c>
      <c r="O40" s="95">
        <f>M40/'סכום נכסי הקרן'!$C$42</f>
        <v>7.3771910061776603E-4</v>
      </c>
    </row>
    <row r="41" spans="2:15">
      <c r="B41" s="87" t="s">
        <v>2966</v>
      </c>
      <c r="C41" s="84" t="s">
        <v>2967</v>
      </c>
      <c r="D41" s="84" t="s">
        <v>367</v>
      </c>
      <c r="E41" s="84" t="s">
        <v>368</v>
      </c>
      <c r="F41" s="84" t="s">
        <v>334</v>
      </c>
      <c r="G41" s="94">
        <v>0.09</v>
      </c>
      <c r="H41" s="97" t="s">
        <v>177</v>
      </c>
      <c r="I41" s="98">
        <v>4.4000000000000003E-3</v>
      </c>
      <c r="J41" s="95">
        <v>4.0000000000000001E-3</v>
      </c>
      <c r="K41" s="94">
        <v>209999999.99999997</v>
      </c>
      <c r="L41" s="96">
        <v>100.44</v>
      </c>
      <c r="M41" s="94">
        <v>210923.99797999996</v>
      </c>
      <c r="N41" s="95">
        <f t="shared" si="1"/>
        <v>0.12178944506903687</v>
      </c>
      <c r="O41" s="95">
        <f>M41/'סכום נכסי הקרן'!$C$42</f>
        <v>3.8811397977488674E-3</v>
      </c>
    </row>
    <row r="45" spans="2:15">
      <c r="B45" s="99" t="s">
        <v>273</v>
      </c>
    </row>
    <row r="46" spans="2:15">
      <c r="B46" s="99" t="s">
        <v>127</v>
      </c>
    </row>
    <row r="47" spans="2:15">
      <c r="B47" s="99" t="s">
        <v>255</v>
      </c>
    </row>
    <row r="48" spans="2:15">
      <c r="B48" s="99" t="s">
        <v>263</v>
      </c>
    </row>
  </sheetData>
  <sheetProtection sheet="1" objects="1" scenarios="1"/>
  <mergeCells count="1">
    <mergeCell ref="B6:O6"/>
  </mergeCells>
  <phoneticPr fontId="6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AS862"/>
  <sheetViews>
    <sheetView rightToLeft="1" zoomScale="90" zoomScaleNormal="9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41.7109375" style="2" bestFit="1" customWidth="1"/>
    <col min="4" max="4" width="7.140625" style="1" bestFit="1" customWidth="1"/>
    <col min="5" max="5" width="7.5703125" style="1" bestFit="1" customWidth="1"/>
    <col min="6" max="6" width="9.7109375" style="1" bestFit="1" customWidth="1"/>
    <col min="7" max="7" width="13.140625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9.5703125" style="3" customWidth="1"/>
    <col min="12" max="12" width="6.140625" style="3" customWidth="1"/>
    <col min="13" max="14" width="5.7109375" style="3" customWidth="1"/>
    <col min="15" max="15" width="6.85546875" style="3" customWidth="1"/>
    <col min="16" max="16" width="6.42578125" style="3" customWidth="1"/>
    <col min="17" max="17" width="6.7109375" style="3" customWidth="1"/>
    <col min="18" max="18" width="7.28515625" style="3" customWidth="1"/>
    <col min="19" max="30" width="5.7109375" style="3" customWidth="1"/>
    <col min="31" max="45" width="9.140625" style="3"/>
    <col min="46" max="16384" width="9.140625" style="1"/>
  </cols>
  <sheetData>
    <row r="1" spans="2:45">
      <c r="B1" s="57" t="s">
        <v>192</v>
      </c>
      <c r="C1" s="78" t="s" vm="1">
        <v>274</v>
      </c>
    </row>
    <row r="2" spans="2:45">
      <c r="B2" s="57" t="s">
        <v>191</v>
      </c>
      <c r="C2" s="78" t="s">
        <v>275</v>
      </c>
    </row>
    <row r="3" spans="2:45">
      <c r="B3" s="57" t="s">
        <v>193</v>
      </c>
      <c r="C3" s="78" t="s">
        <v>276</v>
      </c>
    </row>
    <row r="4" spans="2:45">
      <c r="B4" s="57" t="s">
        <v>194</v>
      </c>
      <c r="C4" s="78">
        <v>2102</v>
      </c>
    </row>
    <row r="6" spans="2:45" ht="26.25" customHeight="1">
      <c r="B6" s="192" t="s">
        <v>226</v>
      </c>
      <c r="C6" s="193"/>
      <c r="D6" s="193"/>
      <c r="E6" s="193"/>
      <c r="F6" s="193"/>
      <c r="G6" s="193"/>
      <c r="H6" s="193"/>
      <c r="I6" s="193"/>
      <c r="J6" s="194"/>
    </row>
    <row r="7" spans="2:45" s="3" customFormat="1" ht="78.75">
      <c r="B7" s="60" t="s">
        <v>131</v>
      </c>
      <c r="C7" s="62" t="s">
        <v>60</v>
      </c>
      <c r="D7" s="62" t="s">
        <v>98</v>
      </c>
      <c r="E7" s="62" t="s">
        <v>61</v>
      </c>
      <c r="F7" s="62" t="s">
        <v>116</v>
      </c>
      <c r="G7" s="62" t="s">
        <v>239</v>
      </c>
      <c r="H7" s="62" t="s">
        <v>195</v>
      </c>
      <c r="I7" s="64" t="s">
        <v>196</v>
      </c>
      <c r="J7" s="77" t="s">
        <v>267</v>
      </c>
    </row>
    <row r="8" spans="2:45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261</v>
      </c>
      <c r="H8" s="33" t="s">
        <v>20</v>
      </c>
      <c r="I8" s="18" t="s">
        <v>20</v>
      </c>
      <c r="J8" s="18"/>
    </row>
    <row r="9" spans="2:4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2:45" s="141" customFormat="1" ht="18" customHeight="1">
      <c r="B10" s="119" t="s">
        <v>45</v>
      </c>
      <c r="C10" s="119"/>
      <c r="D10" s="119"/>
      <c r="E10" s="156">
        <v>5.6207165359648981E-2</v>
      </c>
      <c r="F10" s="120"/>
      <c r="G10" s="121">
        <v>1234859.8048099997</v>
      </c>
      <c r="H10" s="122">
        <f>G10/$G$10</f>
        <v>1</v>
      </c>
      <c r="I10" s="122">
        <f>G10/'סכום נכסי הקרן'!$C$42</f>
        <v>2.2722229708271192E-2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</row>
    <row r="11" spans="2:45" s="132" customFormat="1" ht="22.5" customHeight="1">
      <c r="B11" s="81" t="s">
        <v>254</v>
      </c>
      <c r="C11" s="106"/>
      <c r="D11" s="106"/>
      <c r="E11" s="156">
        <v>5.6207165359648981E-2</v>
      </c>
      <c r="F11" s="123" t="s">
        <v>177</v>
      </c>
      <c r="G11" s="91">
        <v>1234859.8048099997</v>
      </c>
      <c r="H11" s="92">
        <f t="shared" ref="H11:H40" si="0">G11/$G$10</f>
        <v>1</v>
      </c>
      <c r="I11" s="92">
        <f>G11/'סכום נכסי הקרן'!$C$42</f>
        <v>2.2722229708271192E-2</v>
      </c>
      <c r="J11" s="82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</row>
    <row r="12" spans="2:45" s="132" customFormat="1">
      <c r="B12" s="102" t="s">
        <v>99</v>
      </c>
      <c r="C12" s="106"/>
      <c r="D12" s="106"/>
      <c r="E12" s="156">
        <v>5.7590478624939968E-2</v>
      </c>
      <c r="F12" s="123" t="s">
        <v>177</v>
      </c>
      <c r="G12" s="91">
        <v>1205198.6873900001</v>
      </c>
      <c r="H12" s="92">
        <f t="shared" si="0"/>
        <v>0.97598017418296057</v>
      </c>
      <c r="I12" s="92">
        <f>G12/'סכום נכסי הקרן'!$C$42</f>
        <v>2.2176445708503759E-2</v>
      </c>
      <c r="J12" s="82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</row>
    <row r="13" spans="2:45" s="132" customFormat="1">
      <c r="B13" s="87" t="s">
        <v>2968</v>
      </c>
      <c r="C13" s="107">
        <v>43100</v>
      </c>
      <c r="D13" s="101" t="s">
        <v>2969</v>
      </c>
      <c r="E13" s="157">
        <f>'[7]מצגת נדל"ן '!$M$8</f>
        <v>5.0317925395005576E-2</v>
      </c>
      <c r="F13" s="97" t="s">
        <v>177</v>
      </c>
      <c r="G13" s="94">
        <v>13244.151199999997</v>
      </c>
      <c r="H13" s="95">
        <f t="shared" si="0"/>
        <v>1.0725226579091538E-2</v>
      </c>
      <c r="I13" s="95">
        <f>G13/'סכום נכסי הקרן'!$C$42</f>
        <v>2.4370106200337355E-4</v>
      </c>
      <c r="J13" s="84" t="s">
        <v>2970</v>
      </c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</row>
    <row r="14" spans="2:45" s="132" customFormat="1">
      <c r="B14" s="87" t="s">
        <v>2971</v>
      </c>
      <c r="C14" s="107">
        <v>43100</v>
      </c>
      <c r="D14" s="101" t="s">
        <v>2969</v>
      </c>
      <c r="E14" s="157">
        <f>'[7]מצגת נדל"ן '!$M$10</f>
        <v>4.2127756761691226E-2</v>
      </c>
      <c r="F14" s="97" t="s">
        <v>177</v>
      </c>
      <c r="G14" s="94">
        <v>36657.240249999995</v>
      </c>
      <c r="H14" s="95">
        <f t="shared" si="0"/>
        <v>2.9685345743066131E-2</v>
      </c>
      <c r="I14" s="95">
        <f>G14/'סכום נכסי הקרן'!$C$42</f>
        <v>6.7451724494339903E-4</v>
      </c>
      <c r="J14" s="84" t="s">
        <v>2972</v>
      </c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</row>
    <row r="15" spans="2:45" s="132" customFormat="1">
      <c r="B15" s="87" t="s">
        <v>2973</v>
      </c>
      <c r="C15" s="107">
        <v>43100</v>
      </c>
      <c r="D15" s="101" t="s">
        <v>2969</v>
      </c>
      <c r="E15" s="157">
        <f>'[7]מצגת נדל"ן '!$M$11</f>
        <v>5.5254427329499846E-2</v>
      </c>
      <c r="F15" s="97" t="s">
        <v>177</v>
      </c>
      <c r="G15" s="94">
        <v>73881.273440000004</v>
      </c>
      <c r="H15" s="95">
        <f t="shared" si="0"/>
        <v>5.9829685242178292E-2</v>
      </c>
      <c r="I15" s="95">
        <f>G15/'סכום נכסי הקרן'!$C$42</f>
        <v>1.3594638514463381E-3</v>
      </c>
      <c r="J15" s="84" t="s">
        <v>2974</v>
      </c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</row>
    <row r="16" spans="2:45" s="132" customFormat="1">
      <c r="B16" s="87" t="s">
        <v>2975</v>
      </c>
      <c r="C16" s="107">
        <v>43100</v>
      </c>
      <c r="D16" s="101" t="s">
        <v>2969</v>
      </c>
      <c r="E16" s="157">
        <f>'[7]מצגת נדל"ן '!$M$12</f>
        <v>5.8829829829829823E-2</v>
      </c>
      <c r="F16" s="97" t="s">
        <v>177</v>
      </c>
      <c r="G16" s="94">
        <v>30119.999799999998</v>
      </c>
      <c r="H16" s="95">
        <f t="shared" si="0"/>
        <v>2.4391432681408219E-2</v>
      </c>
      <c r="I16" s="95">
        <f>G16/'סכום נכסי הקרן'!$C$42</f>
        <v>5.5422773630079065E-4</v>
      </c>
      <c r="J16" s="84" t="s">
        <v>2976</v>
      </c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</row>
    <row r="17" spans="2:45" s="132" customFormat="1">
      <c r="B17" s="87" t="s">
        <v>2977</v>
      </c>
      <c r="C17" s="107">
        <v>43100</v>
      </c>
      <c r="D17" s="101" t="s">
        <v>2978</v>
      </c>
      <c r="E17" s="157">
        <f>'[7]מצגת נדל"ן '!$M$14</f>
        <v>5.9094547623275269E-2</v>
      </c>
      <c r="F17" s="97" t="s">
        <v>177</v>
      </c>
      <c r="G17" s="94">
        <v>66085.420559999984</v>
      </c>
      <c r="H17" s="95">
        <f t="shared" si="0"/>
        <v>5.3516537102094877E-2</v>
      </c>
      <c r="I17" s="95">
        <f>G17/'סכום נכסי הקרן'!$C$42</f>
        <v>1.2160150492250177E-3</v>
      </c>
      <c r="J17" s="84" t="s">
        <v>2979</v>
      </c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</row>
    <row r="18" spans="2:45" s="132" customFormat="1">
      <c r="B18" s="87" t="s">
        <v>2980</v>
      </c>
      <c r="C18" s="107">
        <v>43100</v>
      </c>
      <c r="D18" s="101" t="s">
        <v>2969</v>
      </c>
      <c r="E18" s="157">
        <f>'[7]מצגת נדל"ן '!$M$15</f>
        <v>5.8075955491049831E-2</v>
      </c>
      <c r="F18" s="97" t="s">
        <v>177</v>
      </c>
      <c r="G18" s="94">
        <v>82860.000269999975</v>
      </c>
      <c r="H18" s="95">
        <f t="shared" si="0"/>
        <v>6.710073479373567E-2</v>
      </c>
      <c r="I18" s="95">
        <f>G18/'סכום נכסי הקרן'!$C$42</f>
        <v>1.524678309577047E-3</v>
      </c>
      <c r="J18" s="84" t="s">
        <v>2981</v>
      </c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</row>
    <row r="19" spans="2:45" s="132" customFormat="1">
      <c r="B19" s="87" t="s">
        <v>2982</v>
      </c>
      <c r="C19" s="107">
        <v>43100</v>
      </c>
      <c r="D19" s="101" t="s">
        <v>2969</v>
      </c>
      <c r="E19" s="157">
        <f>'[7]מצגת נדל"ן '!$M$16</f>
        <v>3.7574826663131805E-2</v>
      </c>
      <c r="F19" s="97" t="s">
        <v>177</v>
      </c>
      <c r="G19" s="94">
        <v>36901.592999999993</v>
      </c>
      <c r="H19" s="95">
        <f t="shared" si="0"/>
        <v>2.9883224683694209E-2</v>
      </c>
      <c r="I19" s="95">
        <f>G19/'סכום נכסי הקרן'!$C$42</f>
        <v>6.790134956867795E-4</v>
      </c>
      <c r="J19" s="84" t="s">
        <v>2983</v>
      </c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</row>
    <row r="20" spans="2:45" s="132" customFormat="1">
      <c r="B20" s="87" t="s">
        <v>2984</v>
      </c>
      <c r="C20" s="107">
        <v>43100</v>
      </c>
      <c r="D20" s="101" t="s">
        <v>2969</v>
      </c>
      <c r="E20" s="157">
        <f>'[7]מצגת נדל"ן '!$M$17</f>
        <v>2.9607592932320327E-2</v>
      </c>
      <c r="F20" s="97" t="s">
        <v>177</v>
      </c>
      <c r="G20" s="94">
        <v>64529.276999999995</v>
      </c>
      <c r="H20" s="95">
        <f t="shared" si="0"/>
        <v>5.2256358777447387E-2</v>
      </c>
      <c r="I20" s="95">
        <f>G20/'סכום נכסי הקרן'!$C$42</f>
        <v>1.1873809878589932E-3</v>
      </c>
      <c r="J20" s="84" t="s">
        <v>2985</v>
      </c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</row>
    <row r="21" spans="2:45" s="132" customFormat="1">
      <c r="B21" s="87" t="s">
        <v>2986</v>
      </c>
      <c r="C21" s="107">
        <v>43100</v>
      </c>
      <c r="D21" s="101" t="s">
        <v>2969</v>
      </c>
      <c r="E21" s="157">
        <f>'[7]מצגת נדל"ן '!$M$18</f>
        <v>1.9626127653517858E-2</v>
      </c>
      <c r="F21" s="97" t="s">
        <v>177</v>
      </c>
      <c r="G21" s="94">
        <v>16050.778999999999</v>
      </c>
      <c r="H21" s="95">
        <f t="shared" si="0"/>
        <v>1.2998057704590713E-2</v>
      </c>
      <c r="I21" s="95">
        <f>G21/'סכום נכסי הקרן'!$C$42</f>
        <v>2.9534485292507433E-4</v>
      </c>
      <c r="J21" s="84" t="s">
        <v>2987</v>
      </c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</row>
    <row r="22" spans="2:45" s="132" customFormat="1">
      <c r="B22" s="87" t="s">
        <v>2988</v>
      </c>
      <c r="C22" s="107">
        <v>43100</v>
      </c>
      <c r="D22" s="101" t="s">
        <v>2969</v>
      </c>
      <c r="E22" s="157">
        <f>'[7]מצגת נדל"ן '!$M$20</f>
        <v>1.5098970704671404E-3</v>
      </c>
      <c r="F22" s="97" t="s">
        <v>177</v>
      </c>
      <c r="G22" s="94">
        <v>8439.9999999999982</v>
      </c>
      <c r="H22" s="95">
        <f t="shared" si="0"/>
        <v>6.8347839707185295E-3</v>
      </c>
      <c r="I22" s="95">
        <f>G22/'סכום נכסי הקרן'!$C$42</f>
        <v>1.5530153138907632E-4</v>
      </c>
      <c r="J22" s="84" t="s">
        <v>2989</v>
      </c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</row>
    <row r="23" spans="2:45" s="132" customFormat="1">
      <c r="B23" s="87" t="s">
        <v>2990</v>
      </c>
      <c r="C23" s="107">
        <v>43100</v>
      </c>
      <c r="D23" s="101" t="s">
        <v>2969</v>
      </c>
      <c r="E23" s="157">
        <f>'[7]מצגת נדל"ן '!$M$21</f>
        <v>3.4771863534308084E-2</v>
      </c>
      <c r="F23" s="97" t="s">
        <v>177</v>
      </c>
      <c r="G23" s="94">
        <v>15274.993999999999</v>
      </c>
      <c r="H23" s="95">
        <f t="shared" si="0"/>
        <v>1.2369820396211106E-2</v>
      </c>
      <c r="I23" s="95">
        <f>G23/'סכום נכסי הקרן'!$C$42</f>
        <v>2.8106990049276689E-4</v>
      </c>
      <c r="J23" s="84" t="s">
        <v>2991</v>
      </c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</row>
    <row r="24" spans="2:45" s="132" customFormat="1">
      <c r="B24" s="87" t="s">
        <v>2992</v>
      </c>
      <c r="C24" s="107">
        <v>43100</v>
      </c>
      <c r="D24" s="101" t="s">
        <v>2969</v>
      </c>
      <c r="E24" s="157">
        <f>'[7]מצגת נדל"ן '!$M$19</f>
        <v>6.3785791531486571E-2</v>
      </c>
      <c r="F24" s="97" t="s">
        <v>177</v>
      </c>
      <c r="G24" s="94">
        <v>19287.145999999997</v>
      </c>
      <c r="H24" s="95">
        <f t="shared" si="0"/>
        <v>1.561889529878057E-2</v>
      </c>
      <c r="I24" s="95">
        <f>G24/'סכום נכסי הקרן'!$C$42</f>
        <v>3.5489612676832912E-4</v>
      </c>
      <c r="J24" s="84" t="s">
        <v>2993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</row>
    <row r="25" spans="2:45" s="132" customFormat="1">
      <c r="B25" s="87" t="s">
        <v>2994</v>
      </c>
      <c r="C25" s="107">
        <v>43100</v>
      </c>
      <c r="D25" s="101" t="s">
        <v>2969</v>
      </c>
      <c r="E25" s="158">
        <f>'[7]מצגת נדל"ן '!$M$22</f>
        <v>3.372470062883208E-2</v>
      </c>
      <c r="F25" s="97" t="s">
        <v>177</v>
      </c>
      <c r="G25" s="94">
        <v>7647.5999999999995</v>
      </c>
      <c r="H25" s="95">
        <f t="shared" si="0"/>
        <v>6.1930916936572319E-3</v>
      </c>
      <c r="I25" s="95">
        <f>G25/'סכום נכסי הקרן'!$C$42</f>
        <v>1.407208520676659E-4</v>
      </c>
      <c r="J25" s="84" t="s">
        <v>2995</v>
      </c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</row>
    <row r="26" spans="2:45" s="132" customFormat="1">
      <c r="B26" s="87" t="s">
        <v>2996</v>
      </c>
      <c r="C26" s="107">
        <v>43100</v>
      </c>
      <c r="D26" s="101" t="s">
        <v>2969</v>
      </c>
      <c r="E26" s="157">
        <f>'[7]מצגת נדל"ן '!$M$24</f>
        <v>6.7899977822133514E-2</v>
      </c>
      <c r="F26" s="97" t="s">
        <v>177</v>
      </c>
      <c r="G26" s="94">
        <v>37575.000099999997</v>
      </c>
      <c r="H26" s="95">
        <f t="shared" si="0"/>
        <v>3.0428555495643033E-2</v>
      </c>
      <c r="I26" s="95">
        <f>G26/'סכום נכסי הקרן'!$C$42</f>
        <v>6.9140462766287877E-4</v>
      </c>
      <c r="J26" s="84" t="s">
        <v>2997</v>
      </c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</row>
    <row r="27" spans="2:45" s="132" customFormat="1">
      <c r="B27" s="87" t="s">
        <v>2998</v>
      </c>
      <c r="C27" s="107">
        <v>43100</v>
      </c>
      <c r="D27" s="101" t="s">
        <v>2969</v>
      </c>
      <c r="E27" s="158">
        <v>7.2999999999999995E-2</v>
      </c>
      <c r="F27" s="97" t="s">
        <v>177</v>
      </c>
      <c r="G27" s="94">
        <v>148240.19586000001</v>
      </c>
      <c r="H27" s="95">
        <f t="shared" si="0"/>
        <v>0.12004617470143408</v>
      </c>
      <c r="I27" s="95">
        <f>G27/'סכום נכסי הקרן'!$C$42</f>
        <v>2.7277167571652392E-3</v>
      </c>
      <c r="J27" s="84" t="s">
        <v>2999</v>
      </c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</row>
    <row r="28" spans="2:45" s="132" customFormat="1">
      <c r="B28" s="87" t="s">
        <v>3000</v>
      </c>
      <c r="C28" s="107">
        <v>43100</v>
      </c>
      <c r="D28" s="101" t="s">
        <v>2969</v>
      </c>
      <c r="E28" s="157">
        <f>'[7]מצגת נדל"ן '!$M$26</f>
        <v>6.1343632253202711E-2</v>
      </c>
      <c r="F28" s="97" t="s">
        <v>177</v>
      </c>
      <c r="G28" s="94">
        <v>66350.000019999992</v>
      </c>
      <c r="H28" s="95">
        <f t="shared" si="0"/>
        <v>5.3730795804960922E-2</v>
      </c>
      <c r="I28" s="95">
        <f>G28/'סכום נכסי הקרן'!$C$42</f>
        <v>1.2208834846885361E-3</v>
      </c>
      <c r="J28" s="84" t="s">
        <v>3001</v>
      </c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</row>
    <row r="29" spans="2:45" s="132" customFormat="1">
      <c r="B29" s="87" t="s">
        <v>3002</v>
      </c>
      <c r="C29" s="107">
        <v>43100</v>
      </c>
      <c r="D29" s="101" t="s">
        <v>2969</v>
      </c>
      <c r="E29" s="157">
        <f>'[7]מצגת נדל"ן '!$M$28</f>
        <v>4.9934605091607763E-2</v>
      </c>
      <c r="F29" s="97" t="s">
        <v>177</v>
      </c>
      <c r="G29" s="94">
        <v>29205.000209999995</v>
      </c>
      <c r="H29" s="95">
        <f t="shared" si="0"/>
        <v>2.3650458210916981E-2</v>
      </c>
      <c r="I29" s="95">
        <f>G29/'סכום נכסי הקרן'!$C$42</f>
        <v>5.3739114417432408E-4</v>
      </c>
      <c r="J29" s="84" t="s">
        <v>3003</v>
      </c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</row>
    <row r="30" spans="2:45" s="132" customFormat="1">
      <c r="B30" s="87" t="s">
        <v>3004</v>
      </c>
      <c r="C30" s="107">
        <v>43100</v>
      </c>
      <c r="D30" s="101" t="s">
        <v>2969</v>
      </c>
      <c r="E30" s="157">
        <f>'[7]מצגת נדל"ן '!$M$27</f>
        <v>5.9006006006005994E-2</v>
      </c>
      <c r="F30" s="97" t="s">
        <v>177</v>
      </c>
      <c r="G30" s="94">
        <v>73464.000449999992</v>
      </c>
      <c r="H30" s="95">
        <f t="shared" si="0"/>
        <v>5.9491774016649158E-2</v>
      </c>
      <c r="I30" s="95">
        <f>G30/'סכום נכסי הקרן'!$C$42</f>
        <v>1.3517857549588618E-3</v>
      </c>
      <c r="J30" s="84" t="s">
        <v>3005</v>
      </c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</row>
    <row r="31" spans="2:45" s="132" customFormat="1">
      <c r="B31" s="87" t="s">
        <v>3006</v>
      </c>
      <c r="C31" s="107">
        <v>43100</v>
      </c>
      <c r="D31" s="101" t="s">
        <v>2969</v>
      </c>
      <c r="E31" s="157">
        <f>'[7]מצגת נדל"ן '!$M$29</f>
        <v>4.7246863274648762E-2</v>
      </c>
      <c r="F31" s="97" t="s">
        <v>177</v>
      </c>
      <c r="G31" s="94">
        <v>30666.615999999995</v>
      </c>
      <c r="H31" s="95">
        <f t="shared" si="0"/>
        <v>2.4834087141348389E-2</v>
      </c>
      <c r="I31" s="95">
        <f>G31/'סכום נכסי הקרן'!$C$42</f>
        <v>5.6428583262094201E-4</v>
      </c>
      <c r="J31" s="84" t="s">
        <v>3007</v>
      </c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</row>
    <row r="32" spans="2:45" s="132" customFormat="1">
      <c r="B32" s="87" t="s">
        <v>3008</v>
      </c>
      <c r="C32" s="107">
        <v>43100</v>
      </c>
      <c r="D32" s="101" t="s">
        <v>2969</v>
      </c>
      <c r="E32" s="157">
        <f>'[7]מצגת נדל"ן '!$M$30</f>
        <v>5.2929359823399559E-2</v>
      </c>
      <c r="F32" s="97" t="s">
        <v>177</v>
      </c>
      <c r="G32" s="94">
        <v>29391.000359999995</v>
      </c>
      <c r="H32" s="95">
        <f t="shared" si="0"/>
        <v>2.3801082718472814E-2</v>
      </c>
      <c r="I32" s="95">
        <f>G32/'סכום נכסי הקרן'!$C$42</f>
        <v>5.4081366883470302E-4</v>
      </c>
      <c r="J32" s="84" t="s">
        <v>3009</v>
      </c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</row>
    <row r="33" spans="2:45" s="132" customFormat="1">
      <c r="B33" s="87" t="s">
        <v>3010</v>
      </c>
      <c r="C33" s="107">
        <v>43100</v>
      </c>
      <c r="D33" s="101" t="s">
        <v>2969</v>
      </c>
      <c r="E33" s="157">
        <f>'[7]מצגת נדל"ן '!$M$32</f>
        <v>5.8161573785087649E-2</v>
      </c>
      <c r="F33" s="97" t="s">
        <v>177</v>
      </c>
      <c r="G33" s="94">
        <v>69705.67938999999</v>
      </c>
      <c r="H33" s="95">
        <f t="shared" si="0"/>
        <v>5.6448253573793489E-2</v>
      </c>
      <c r="I33" s="95">
        <f>G33/'סכום נכסי הקרן'!$C$42</f>
        <v>1.2826301843344757E-3</v>
      </c>
      <c r="J33" s="84" t="s">
        <v>3011</v>
      </c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</row>
    <row r="34" spans="2:45" s="132" customFormat="1">
      <c r="B34" s="87" t="s">
        <v>3012</v>
      </c>
      <c r="C34" s="107">
        <v>43100</v>
      </c>
      <c r="D34" s="101" t="s">
        <v>2969</v>
      </c>
      <c r="E34" s="157">
        <f>'[7]מצגת נדל"ן '!$M$35</f>
        <v>5.7281762213160621E-2</v>
      </c>
      <c r="F34" s="97" t="s">
        <v>177</v>
      </c>
      <c r="G34" s="94">
        <v>25302.961919999994</v>
      </c>
      <c r="H34" s="95">
        <f t="shared" si="0"/>
        <v>2.0490554329682151E-2</v>
      </c>
      <c r="I34" s="95">
        <f>G34/'סכום נכסי הקרן'!$C$42</f>
        <v>4.6559108232884866E-4</v>
      </c>
      <c r="J34" s="84" t="s">
        <v>3013</v>
      </c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</row>
    <row r="35" spans="2:45" s="132" customFormat="1">
      <c r="B35" s="87" t="s">
        <v>3014</v>
      </c>
      <c r="C35" s="107">
        <v>43100</v>
      </c>
      <c r="D35" s="101" t="s">
        <v>2969</v>
      </c>
      <c r="E35" s="157">
        <f>'[7]מצגת נדל"ן '!$M$31</f>
        <v>6.1860215053763441E-2</v>
      </c>
      <c r="F35" s="97" t="s">
        <v>177</v>
      </c>
      <c r="G35" s="94">
        <v>19399.999999999996</v>
      </c>
      <c r="H35" s="95">
        <f t="shared" si="0"/>
        <v>1.5710285430324582E-2</v>
      </c>
      <c r="I35" s="95">
        <f>G35/'סכום נכסי הקרן'!$C$42</f>
        <v>3.5697271433034129E-4</v>
      </c>
      <c r="J35" s="84" t="s">
        <v>3015</v>
      </c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</row>
    <row r="36" spans="2:45" s="132" customFormat="1">
      <c r="B36" s="87" t="s">
        <v>3016</v>
      </c>
      <c r="C36" s="107">
        <v>43100</v>
      </c>
      <c r="D36" s="101" t="s">
        <v>2969</v>
      </c>
      <c r="E36" s="157">
        <f>'[7]מצגת נדל"ן '!$M$34</f>
        <v>6.1873780646118461E-2</v>
      </c>
      <c r="F36" s="97" t="s">
        <v>177</v>
      </c>
      <c r="G36" s="94">
        <v>39648.000999999989</v>
      </c>
      <c r="H36" s="95">
        <f t="shared" si="0"/>
        <v>3.2107289301638892E-2</v>
      </c>
      <c r="I36" s="95">
        <f>G36/'סכום נכסי הקרן'!$C$42</f>
        <v>7.2954920282175702E-4</v>
      </c>
      <c r="J36" s="84" t="s">
        <v>3017</v>
      </c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</row>
    <row r="37" spans="2:45" s="132" customFormat="1">
      <c r="B37" s="87" t="s">
        <v>3018</v>
      </c>
      <c r="C37" s="107">
        <v>43100</v>
      </c>
      <c r="D37" s="101" t="s">
        <v>2969</v>
      </c>
      <c r="E37" s="157">
        <f>'[7]מצגת נדל"ן '!$M$33</f>
        <v>5.9868323017320139E-2</v>
      </c>
      <c r="F37" s="97" t="s">
        <v>177</v>
      </c>
      <c r="G37" s="94">
        <v>45912.526999999995</v>
      </c>
      <c r="H37" s="95">
        <f t="shared" si="0"/>
        <v>3.7180355876158977E-2</v>
      </c>
      <c r="I37" s="95">
        <f>G37/'סכום נכסי הקרן'!$C$42</f>
        <v>8.4482058685335479E-4</v>
      </c>
      <c r="J37" s="84" t="s">
        <v>3019</v>
      </c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</row>
    <row r="38" spans="2:45" s="132" customFormat="1">
      <c r="B38" s="87" t="s">
        <v>3020</v>
      </c>
      <c r="C38" s="107">
        <v>43100</v>
      </c>
      <c r="D38" s="101" t="s">
        <v>2969</v>
      </c>
      <c r="E38" s="157">
        <f>'[7]מצגת נדל"ן '!$M$37</f>
        <v>4.7557003422961944E-2</v>
      </c>
      <c r="F38" s="97" t="s">
        <v>177</v>
      </c>
      <c r="G38" s="94">
        <v>15937.804999999998</v>
      </c>
      <c r="H38" s="95">
        <f t="shared" si="0"/>
        <v>1.2906570396023418E-2</v>
      </c>
      <c r="I38" s="95">
        <f>G38/'סכום נכסי הקרן'!$C$42</f>
        <v>2.9326605728441677E-4</v>
      </c>
      <c r="J38" s="84" t="s">
        <v>2997</v>
      </c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</row>
    <row r="39" spans="2:45" s="132" customFormat="1">
      <c r="B39" s="87" t="s">
        <v>3021</v>
      </c>
      <c r="C39" s="107">
        <v>43100</v>
      </c>
      <c r="D39" s="101" t="s">
        <v>2969</v>
      </c>
      <c r="E39" s="158">
        <v>7.9699999999999993E-2</v>
      </c>
      <c r="F39" s="97" t="s">
        <v>177</v>
      </c>
      <c r="G39" s="94">
        <v>24632.597999999994</v>
      </c>
      <c r="H39" s="95">
        <f t="shared" si="0"/>
        <v>1.9947687910847549E-2</v>
      </c>
      <c r="I39" s="95">
        <f>G39/'סכום נכסי הקרן'!$C$42</f>
        <v>4.5325594685918227E-4</v>
      </c>
      <c r="J39" s="84" t="s">
        <v>3019</v>
      </c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8"/>
      <c r="AP39" s="148"/>
      <c r="AQ39" s="148"/>
      <c r="AR39" s="148"/>
      <c r="AS39" s="148"/>
    </row>
    <row r="40" spans="2:45" s="132" customFormat="1">
      <c r="B40" s="87" t="s">
        <v>3022</v>
      </c>
      <c r="C40" s="107">
        <v>43100</v>
      </c>
      <c r="D40" s="101" t="s">
        <v>2978</v>
      </c>
      <c r="E40" s="158">
        <v>7.7600000000000002E-2</v>
      </c>
      <c r="F40" s="97" t="s">
        <v>177</v>
      </c>
      <c r="G40" s="94">
        <v>78787.827559999991</v>
      </c>
      <c r="H40" s="95">
        <f t="shared" si="0"/>
        <v>6.3803054608391432E-2</v>
      </c>
      <c r="I40" s="95">
        <f>G40/'סכום נכסי הקרן'!$C$42</f>
        <v>1.449747662901241E-3</v>
      </c>
      <c r="J40" s="84" t="s">
        <v>3023</v>
      </c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</row>
    <row r="41" spans="2:45" s="132" customFormat="1">
      <c r="B41" s="105"/>
      <c r="C41" s="101"/>
      <c r="D41" s="101"/>
      <c r="E41" s="84"/>
      <c r="F41" s="84"/>
      <c r="G41" s="84"/>
      <c r="H41" s="95"/>
      <c r="I41" s="84"/>
      <c r="J41" s="84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</row>
    <row r="42" spans="2:45" s="132" customFormat="1">
      <c r="B42" s="102" t="s">
        <v>100</v>
      </c>
      <c r="C42" s="106"/>
      <c r="D42" s="106"/>
      <c r="E42" s="156">
        <v>0</v>
      </c>
      <c r="F42" s="123" t="s">
        <v>177</v>
      </c>
      <c r="G42" s="91">
        <v>29661.117419999995</v>
      </c>
      <c r="H42" s="92">
        <f t="shared" ref="H42:H45" si="1">G42/$G$10</f>
        <v>2.401982581703983E-2</v>
      </c>
      <c r="I42" s="92">
        <f>G42/'סכום נכסי הקרן'!$C$42</f>
        <v>5.4578399976744178E-4</v>
      </c>
      <c r="J42" s="82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</row>
    <row r="43" spans="2:45" s="132" customFormat="1">
      <c r="B43" s="87" t="s">
        <v>3024</v>
      </c>
      <c r="C43" s="107">
        <v>43100</v>
      </c>
      <c r="D43" s="101" t="s">
        <v>28</v>
      </c>
      <c r="E43" s="159">
        <v>0</v>
      </c>
      <c r="F43" s="97" t="s">
        <v>177</v>
      </c>
      <c r="G43" s="94">
        <v>6559.9999999999991</v>
      </c>
      <c r="H43" s="95">
        <f t="shared" si="1"/>
        <v>5.3123439393262511E-3</v>
      </c>
      <c r="I43" s="95">
        <f>G43/'סכום נכסי הקרן'!$C$42</f>
        <v>1.2070829927871335E-4</v>
      </c>
      <c r="J43" s="84" t="s">
        <v>3025</v>
      </c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</row>
    <row r="44" spans="2:45" s="132" customFormat="1">
      <c r="B44" s="87" t="s">
        <v>3026</v>
      </c>
      <c r="C44" s="107">
        <v>43100</v>
      </c>
      <c r="D44" s="101" t="s">
        <v>28</v>
      </c>
      <c r="E44" s="159">
        <v>0</v>
      </c>
      <c r="F44" s="97" t="s">
        <v>177</v>
      </c>
      <c r="G44" s="94">
        <v>4967.9999999999991</v>
      </c>
      <c r="H44" s="95">
        <f t="shared" si="1"/>
        <v>4.0231287638068311E-3</v>
      </c>
      <c r="I44" s="95">
        <f>G44/'סכום נכסי הקרן'!$C$42</f>
        <v>9.1414455917171938E-5</v>
      </c>
      <c r="J44" s="84" t="s">
        <v>3007</v>
      </c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</row>
    <row r="45" spans="2:45" s="132" customFormat="1">
      <c r="B45" s="87" t="s">
        <v>3027</v>
      </c>
      <c r="C45" s="107">
        <v>43100</v>
      </c>
      <c r="D45" s="101" t="s">
        <v>28</v>
      </c>
      <c r="E45" s="159">
        <v>0</v>
      </c>
      <c r="F45" s="97" t="s">
        <v>177</v>
      </c>
      <c r="G45" s="94">
        <v>18133.117420000002</v>
      </c>
      <c r="H45" s="95">
        <f t="shared" si="1"/>
        <v>1.4684353113906753E-2</v>
      </c>
      <c r="I45" s="95">
        <f>G45/'סכום נכסי הקרן'!$C$42</f>
        <v>3.336612445715566E-4</v>
      </c>
      <c r="J45" s="84" t="s">
        <v>3028</v>
      </c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</row>
    <row r="46" spans="2:45" s="132" customFormat="1">
      <c r="B46" s="145"/>
      <c r="C46" s="145"/>
      <c r="F46" s="148"/>
      <c r="G46" s="148"/>
      <c r="H46" s="148"/>
      <c r="I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</row>
    <row r="47" spans="2:45" s="132" customFormat="1">
      <c r="B47" s="145"/>
      <c r="C47" s="145"/>
      <c r="F47" s="148"/>
      <c r="G47" s="148"/>
      <c r="H47" s="148"/>
      <c r="I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</row>
    <row r="48" spans="2:45" s="132" customFormat="1">
      <c r="B48" s="145"/>
      <c r="C48" s="145"/>
      <c r="F48" s="148"/>
      <c r="G48" s="148"/>
      <c r="H48" s="148"/>
      <c r="I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</row>
    <row r="49" spans="2:45" s="132" customFormat="1">
      <c r="B49" s="147"/>
      <c r="C49" s="145"/>
      <c r="F49" s="148"/>
      <c r="G49" s="148"/>
      <c r="H49" s="148"/>
      <c r="I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</row>
    <row r="50" spans="2:45" s="132" customFormat="1">
      <c r="B50" s="147"/>
      <c r="C50" s="145"/>
      <c r="F50" s="148"/>
      <c r="G50" s="148"/>
      <c r="H50" s="148"/>
      <c r="I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</row>
    <row r="51" spans="2:45" s="132" customFormat="1">
      <c r="B51" s="145"/>
      <c r="C51" s="145"/>
      <c r="F51" s="148"/>
      <c r="G51" s="148"/>
      <c r="H51" s="148"/>
      <c r="I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8"/>
      <c r="AP51" s="148"/>
      <c r="AQ51" s="148"/>
      <c r="AR51" s="148"/>
      <c r="AS51" s="148"/>
    </row>
    <row r="52" spans="2:45" s="132" customFormat="1">
      <c r="B52" s="145"/>
      <c r="C52" s="145"/>
      <c r="F52" s="148"/>
      <c r="G52" s="148"/>
      <c r="H52" s="148"/>
      <c r="I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8"/>
      <c r="AP52" s="148"/>
      <c r="AQ52" s="148"/>
      <c r="AR52" s="148"/>
      <c r="AS52" s="148"/>
    </row>
    <row r="53" spans="2:45" s="132" customFormat="1">
      <c r="B53" s="145"/>
      <c r="C53" s="145"/>
      <c r="F53" s="148"/>
      <c r="G53" s="148"/>
      <c r="H53" s="148"/>
      <c r="I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8"/>
      <c r="AP53" s="148"/>
      <c r="AQ53" s="148"/>
      <c r="AR53" s="148"/>
      <c r="AS53" s="148"/>
    </row>
    <row r="54" spans="2:45" s="132" customFormat="1">
      <c r="B54" s="145"/>
      <c r="C54" s="145"/>
      <c r="F54" s="148"/>
      <c r="G54" s="148"/>
      <c r="H54" s="148"/>
      <c r="I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8"/>
      <c r="AP54" s="148"/>
      <c r="AQ54" s="148"/>
      <c r="AR54" s="148"/>
      <c r="AS54" s="148"/>
    </row>
    <row r="55" spans="2:45" s="132" customFormat="1">
      <c r="B55" s="145"/>
      <c r="C55" s="145"/>
      <c r="F55" s="148"/>
      <c r="G55" s="148"/>
      <c r="H55" s="148"/>
      <c r="I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8"/>
      <c r="AP55" s="148"/>
      <c r="AQ55" s="148"/>
      <c r="AR55" s="148"/>
      <c r="AS55" s="148"/>
    </row>
    <row r="56" spans="2:45" s="132" customFormat="1">
      <c r="B56" s="145"/>
      <c r="C56" s="145"/>
      <c r="F56" s="148"/>
      <c r="G56" s="148"/>
      <c r="H56" s="148"/>
      <c r="I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</row>
    <row r="57" spans="2:45" s="132" customFormat="1">
      <c r="B57" s="145"/>
      <c r="C57" s="145"/>
      <c r="F57" s="148"/>
      <c r="G57" s="148"/>
      <c r="H57" s="148"/>
      <c r="I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</row>
    <row r="58" spans="2:45" s="132" customFormat="1">
      <c r="B58" s="145"/>
      <c r="C58" s="145"/>
      <c r="F58" s="148"/>
      <c r="G58" s="148"/>
      <c r="H58" s="148"/>
      <c r="I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</row>
    <row r="59" spans="2:45" s="132" customFormat="1">
      <c r="B59" s="145"/>
      <c r="C59" s="145"/>
      <c r="F59" s="148"/>
      <c r="G59" s="148"/>
      <c r="H59" s="148"/>
      <c r="I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8"/>
    </row>
    <row r="60" spans="2:45" s="132" customFormat="1">
      <c r="B60" s="145"/>
      <c r="C60" s="145"/>
      <c r="F60" s="148"/>
      <c r="G60" s="148"/>
      <c r="H60" s="148"/>
      <c r="I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8"/>
      <c r="AP60" s="148"/>
      <c r="AQ60" s="148"/>
      <c r="AR60" s="148"/>
      <c r="AS60" s="148"/>
    </row>
    <row r="61" spans="2:45" s="132" customFormat="1">
      <c r="B61" s="145"/>
      <c r="C61" s="145"/>
      <c r="F61" s="148"/>
      <c r="G61" s="148"/>
      <c r="H61" s="148"/>
      <c r="I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  <c r="AQ61" s="148"/>
      <c r="AR61" s="148"/>
      <c r="AS61" s="148"/>
    </row>
    <row r="62" spans="2:45" s="132" customFormat="1">
      <c r="B62" s="145"/>
      <c r="C62" s="145"/>
      <c r="F62" s="148"/>
      <c r="G62" s="148"/>
      <c r="H62" s="148"/>
      <c r="I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8"/>
      <c r="AP62" s="148"/>
      <c r="AQ62" s="148"/>
      <c r="AR62" s="148"/>
      <c r="AS62" s="148"/>
    </row>
    <row r="63" spans="2:45" s="132" customFormat="1">
      <c r="B63" s="145"/>
      <c r="C63" s="145"/>
      <c r="F63" s="148"/>
      <c r="G63" s="148"/>
      <c r="H63" s="148"/>
      <c r="I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8"/>
      <c r="AP63" s="148"/>
      <c r="AQ63" s="148"/>
      <c r="AR63" s="148"/>
      <c r="AS63" s="148"/>
    </row>
    <row r="64" spans="2:45" s="132" customFormat="1">
      <c r="B64" s="145"/>
      <c r="C64" s="145"/>
      <c r="F64" s="148"/>
      <c r="G64" s="148"/>
      <c r="H64" s="148"/>
      <c r="I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8"/>
      <c r="AP64" s="148"/>
      <c r="AQ64" s="148"/>
      <c r="AR64" s="148"/>
      <c r="AS64" s="148"/>
    </row>
    <row r="65" spans="2:45" s="132" customFormat="1">
      <c r="B65" s="145"/>
      <c r="C65" s="145"/>
      <c r="F65" s="148"/>
      <c r="G65" s="148"/>
      <c r="H65" s="148"/>
      <c r="I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  <c r="AR65" s="148"/>
      <c r="AS65" s="148"/>
    </row>
    <row r="66" spans="2:45" s="132" customFormat="1">
      <c r="B66" s="145"/>
      <c r="C66" s="145"/>
      <c r="F66" s="148"/>
      <c r="G66" s="148"/>
      <c r="H66" s="148"/>
      <c r="I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</row>
    <row r="67" spans="2:45" s="132" customFormat="1">
      <c r="B67" s="145"/>
      <c r="C67" s="145"/>
      <c r="F67" s="148"/>
      <c r="G67" s="148"/>
      <c r="H67" s="148"/>
      <c r="I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</row>
    <row r="68" spans="2:45" s="132" customFormat="1">
      <c r="B68" s="145"/>
      <c r="C68" s="145"/>
      <c r="F68" s="148"/>
      <c r="G68" s="148"/>
      <c r="H68" s="148"/>
      <c r="I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</row>
    <row r="69" spans="2:45" s="132" customFormat="1">
      <c r="B69" s="145"/>
      <c r="C69" s="145"/>
      <c r="F69" s="148"/>
      <c r="G69" s="148"/>
      <c r="H69" s="148"/>
      <c r="I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8"/>
      <c r="AP69" s="148"/>
      <c r="AQ69" s="148"/>
      <c r="AR69" s="148"/>
      <c r="AS69" s="148"/>
    </row>
    <row r="70" spans="2:45" s="132" customFormat="1">
      <c r="B70" s="145"/>
      <c r="C70" s="145"/>
      <c r="F70" s="148"/>
      <c r="G70" s="148"/>
      <c r="H70" s="148"/>
      <c r="I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8"/>
      <c r="AP70" s="148"/>
      <c r="AQ70" s="148"/>
      <c r="AR70" s="148"/>
      <c r="AS70" s="148"/>
    </row>
    <row r="71" spans="2:45" s="132" customFormat="1">
      <c r="B71" s="145"/>
      <c r="C71" s="145"/>
      <c r="F71" s="148"/>
      <c r="G71" s="148"/>
      <c r="H71" s="148"/>
      <c r="I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8"/>
      <c r="AP71" s="148"/>
      <c r="AQ71" s="148"/>
      <c r="AR71" s="148"/>
      <c r="AS71" s="148"/>
    </row>
    <row r="72" spans="2:45" s="132" customFormat="1">
      <c r="B72" s="145"/>
      <c r="C72" s="145"/>
      <c r="F72" s="148"/>
      <c r="G72" s="148"/>
      <c r="H72" s="148"/>
      <c r="I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  <c r="AB72" s="148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8"/>
      <c r="AP72" s="148"/>
      <c r="AQ72" s="148"/>
      <c r="AR72" s="148"/>
      <c r="AS72" s="148"/>
    </row>
    <row r="73" spans="2:45" s="132" customFormat="1">
      <c r="B73" s="145"/>
      <c r="C73" s="145"/>
      <c r="F73" s="148"/>
      <c r="G73" s="148"/>
      <c r="H73" s="148"/>
      <c r="I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8"/>
      <c r="AP73" s="148"/>
      <c r="AQ73" s="148"/>
      <c r="AR73" s="148"/>
      <c r="AS73" s="148"/>
    </row>
    <row r="74" spans="2:45" s="132" customFormat="1">
      <c r="B74" s="145"/>
      <c r="C74" s="145"/>
      <c r="F74" s="148"/>
      <c r="G74" s="148"/>
      <c r="H74" s="148"/>
      <c r="I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</row>
    <row r="75" spans="2:45" s="132" customFormat="1">
      <c r="B75" s="145"/>
      <c r="C75" s="145"/>
      <c r="F75" s="148"/>
      <c r="G75" s="148"/>
      <c r="H75" s="148"/>
      <c r="I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8"/>
      <c r="AP75" s="148"/>
      <c r="AQ75" s="148"/>
      <c r="AR75" s="148"/>
      <c r="AS75" s="148"/>
    </row>
    <row r="76" spans="2:45" s="132" customFormat="1">
      <c r="B76" s="145"/>
      <c r="C76" s="145"/>
      <c r="F76" s="148"/>
      <c r="G76" s="148"/>
      <c r="H76" s="148"/>
      <c r="I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8"/>
      <c r="AP76" s="148"/>
      <c r="AQ76" s="148"/>
      <c r="AR76" s="148"/>
      <c r="AS76" s="148"/>
    </row>
    <row r="77" spans="2:45" s="132" customFormat="1">
      <c r="B77" s="145"/>
      <c r="C77" s="145"/>
      <c r="F77" s="148"/>
      <c r="G77" s="148"/>
      <c r="H77" s="148"/>
      <c r="I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8"/>
      <c r="AP77" s="148"/>
      <c r="AQ77" s="148"/>
      <c r="AR77" s="148"/>
      <c r="AS77" s="148"/>
    </row>
    <row r="78" spans="2:45" s="132" customFormat="1">
      <c r="B78" s="145"/>
      <c r="C78" s="145"/>
      <c r="F78" s="148"/>
      <c r="G78" s="148"/>
      <c r="H78" s="148"/>
      <c r="I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8"/>
      <c r="AP78" s="148"/>
      <c r="AQ78" s="148"/>
      <c r="AR78" s="148"/>
      <c r="AS78" s="148"/>
    </row>
    <row r="79" spans="2:45" s="132" customFormat="1">
      <c r="B79" s="145"/>
      <c r="C79" s="145"/>
      <c r="F79" s="148"/>
      <c r="G79" s="148"/>
      <c r="H79" s="148"/>
      <c r="I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8"/>
      <c r="AP79" s="148"/>
      <c r="AQ79" s="148"/>
      <c r="AR79" s="148"/>
      <c r="AS79" s="148"/>
    </row>
    <row r="80" spans="2:45" s="132" customFormat="1">
      <c r="B80" s="145"/>
      <c r="C80" s="145"/>
      <c r="F80" s="148"/>
      <c r="G80" s="148"/>
      <c r="H80" s="148"/>
      <c r="I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  <c r="AE80" s="148"/>
      <c r="AF80" s="148"/>
      <c r="AG80" s="148"/>
      <c r="AH80" s="148"/>
      <c r="AI80" s="148"/>
      <c r="AJ80" s="148"/>
      <c r="AK80" s="148"/>
      <c r="AL80" s="148"/>
      <c r="AM80" s="148"/>
      <c r="AN80" s="148"/>
      <c r="AO80" s="148"/>
      <c r="AP80" s="148"/>
      <c r="AQ80" s="148"/>
      <c r="AR80" s="148"/>
      <c r="AS80" s="148"/>
    </row>
    <row r="81" spans="2:45" s="132" customFormat="1">
      <c r="B81" s="145"/>
      <c r="C81" s="145"/>
      <c r="F81" s="148"/>
      <c r="G81" s="148"/>
      <c r="H81" s="148"/>
      <c r="I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8"/>
      <c r="AP81" s="148"/>
      <c r="AQ81" s="148"/>
      <c r="AR81" s="148"/>
      <c r="AS81" s="148"/>
    </row>
    <row r="82" spans="2:45" s="132" customFormat="1">
      <c r="B82" s="145"/>
      <c r="C82" s="145"/>
      <c r="F82" s="148"/>
      <c r="G82" s="148"/>
      <c r="H82" s="148"/>
      <c r="I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</row>
    <row r="83" spans="2:45" s="132" customFormat="1">
      <c r="B83" s="145"/>
      <c r="C83" s="145"/>
      <c r="F83" s="148"/>
      <c r="G83" s="148"/>
      <c r="H83" s="148"/>
      <c r="I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8"/>
      <c r="AP83" s="148"/>
      <c r="AQ83" s="148"/>
      <c r="AR83" s="148"/>
      <c r="AS83" s="148"/>
    </row>
    <row r="84" spans="2:45" s="132" customFormat="1">
      <c r="B84" s="145"/>
      <c r="C84" s="145"/>
      <c r="F84" s="148"/>
      <c r="G84" s="148"/>
      <c r="H84" s="148"/>
      <c r="I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8"/>
      <c r="AP84" s="148"/>
      <c r="AQ84" s="148"/>
      <c r="AR84" s="148"/>
      <c r="AS84" s="148"/>
    </row>
    <row r="85" spans="2:45" s="132" customFormat="1">
      <c r="B85" s="145"/>
      <c r="C85" s="145"/>
      <c r="F85" s="148"/>
      <c r="G85" s="148"/>
      <c r="H85" s="148"/>
      <c r="I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  <c r="AD85" s="148"/>
      <c r="AE85" s="148"/>
      <c r="AF85" s="148"/>
      <c r="AG85" s="148"/>
      <c r="AH85" s="148"/>
      <c r="AI85" s="148"/>
      <c r="AJ85" s="148"/>
      <c r="AK85" s="148"/>
      <c r="AL85" s="148"/>
      <c r="AM85" s="148"/>
      <c r="AN85" s="148"/>
      <c r="AO85" s="148"/>
      <c r="AP85" s="148"/>
      <c r="AQ85" s="148"/>
      <c r="AR85" s="148"/>
      <c r="AS85" s="148"/>
    </row>
    <row r="86" spans="2:45" s="132" customFormat="1">
      <c r="B86" s="145"/>
      <c r="C86" s="145"/>
      <c r="F86" s="148"/>
      <c r="G86" s="148"/>
      <c r="H86" s="148"/>
      <c r="I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8"/>
      <c r="AP86" s="148"/>
      <c r="AQ86" s="148"/>
      <c r="AR86" s="148"/>
      <c r="AS86" s="148"/>
    </row>
    <row r="87" spans="2:45" s="132" customFormat="1">
      <c r="B87" s="145"/>
      <c r="C87" s="145"/>
      <c r="F87" s="148"/>
      <c r="G87" s="148"/>
      <c r="H87" s="148"/>
      <c r="I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  <c r="AD87" s="148"/>
      <c r="AE87" s="148"/>
      <c r="AF87" s="148"/>
      <c r="AG87" s="148"/>
      <c r="AH87" s="148"/>
      <c r="AI87" s="148"/>
      <c r="AJ87" s="148"/>
      <c r="AK87" s="148"/>
      <c r="AL87" s="148"/>
      <c r="AM87" s="148"/>
      <c r="AN87" s="148"/>
      <c r="AO87" s="148"/>
      <c r="AP87" s="148"/>
      <c r="AQ87" s="148"/>
      <c r="AR87" s="148"/>
      <c r="AS87" s="148"/>
    </row>
    <row r="88" spans="2:45" s="132" customFormat="1">
      <c r="B88" s="145"/>
      <c r="C88" s="145"/>
      <c r="F88" s="148"/>
      <c r="G88" s="148"/>
      <c r="H88" s="148"/>
      <c r="I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8"/>
      <c r="AP88" s="148"/>
      <c r="AQ88" s="148"/>
      <c r="AR88" s="148"/>
      <c r="AS88" s="148"/>
    </row>
    <row r="89" spans="2:45" s="132" customFormat="1">
      <c r="B89" s="145"/>
      <c r="C89" s="145"/>
      <c r="F89" s="148"/>
      <c r="G89" s="148"/>
      <c r="H89" s="148"/>
      <c r="I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  <c r="AD89" s="148"/>
      <c r="AE89" s="148"/>
      <c r="AF89" s="148"/>
      <c r="AG89" s="148"/>
      <c r="AH89" s="148"/>
      <c r="AI89" s="148"/>
      <c r="AJ89" s="148"/>
      <c r="AK89" s="148"/>
      <c r="AL89" s="148"/>
      <c r="AM89" s="148"/>
      <c r="AN89" s="148"/>
      <c r="AO89" s="148"/>
      <c r="AP89" s="148"/>
      <c r="AQ89" s="148"/>
      <c r="AR89" s="148"/>
      <c r="AS89" s="148"/>
    </row>
    <row r="90" spans="2:45" s="132" customFormat="1">
      <c r="B90" s="145"/>
      <c r="C90" s="145"/>
      <c r="F90" s="148"/>
      <c r="G90" s="148"/>
      <c r="H90" s="148"/>
      <c r="I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8"/>
      <c r="AP90" s="148"/>
      <c r="AQ90" s="148"/>
      <c r="AR90" s="148"/>
      <c r="AS90" s="148"/>
    </row>
    <row r="91" spans="2:45" s="132" customFormat="1">
      <c r="B91" s="145"/>
      <c r="C91" s="145"/>
      <c r="F91" s="148"/>
      <c r="G91" s="148"/>
      <c r="H91" s="148"/>
      <c r="I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  <c r="AE91" s="148"/>
      <c r="AF91" s="148"/>
      <c r="AG91" s="148"/>
      <c r="AH91" s="148"/>
      <c r="AI91" s="148"/>
      <c r="AJ91" s="148"/>
      <c r="AK91" s="148"/>
      <c r="AL91" s="148"/>
      <c r="AM91" s="148"/>
      <c r="AN91" s="148"/>
      <c r="AO91" s="148"/>
      <c r="AP91" s="148"/>
      <c r="AQ91" s="148"/>
      <c r="AR91" s="148"/>
      <c r="AS91" s="148"/>
    </row>
    <row r="92" spans="2:45" s="132" customFormat="1">
      <c r="B92" s="145"/>
      <c r="C92" s="145"/>
      <c r="F92" s="148"/>
      <c r="G92" s="148"/>
      <c r="H92" s="148"/>
      <c r="I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8"/>
      <c r="AP92" s="148"/>
      <c r="AQ92" s="148"/>
      <c r="AR92" s="148"/>
      <c r="AS92" s="148"/>
    </row>
    <row r="93" spans="2:45" s="132" customFormat="1">
      <c r="B93" s="145"/>
      <c r="C93" s="145"/>
      <c r="F93" s="148"/>
      <c r="G93" s="148"/>
      <c r="H93" s="148"/>
      <c r="I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8"/>
      <c r="AP93" s="148"/>
      <c r="AQ93" s="148"/>
      <c r="AR93" s="148"/>
      <c r="AS93" s="148"/>
    </row>
    <row r="94" spans="2:45" s="132" customFormat="1">
      <c r="B94" s="145"/>
      <c r="C94" s="145"/>
      <c r="F94" s="148"/>
      <c r="G94" s="148"/>
      <c r="H94" s="148"/>
      <c r="I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8"/>
      <c r="AP94" s="148"/>
      <c r="AQ94" s="148"/>
      <c r="AR94" s="148"/>
      <c r="AS94" s="148"/>
    </row>
    <row r="95" spans="2:45" s="132" customFormat="1">
      <c r="B95" s="145"/>
      <c r="C95" s="145"/>
      <c r="F95" s="148"/>
      <c r="G95" s="148"/>
      <c r="H95" s="148"/>
      <c r="I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  <c r="AD95" s="148"/>
      <c r="AE95" s="148"/>
      <c r="AF95" s="148"/>
      <c r="AG95" s="148"/>
      <c r="AH95" s="148"/>
      <c r="AI95" s="148"/>
      <c r="AJ95" s="148"/>
      <c r="AK95" s="148"/>
      <c r="AL95" s="148"/>
      <c r="AM95" s="148"/>
      <c r="AN95" s="148"/>
      <c r="AO95" s="148"/>
      <c r="AP95" s="148"/>
      <c r="AQ95" s="148"/>
      <c r="AR95" s="148"/>
      <c r="AS95" s="148"/>
    </row>
    <row r="96" spans="2:45" s="132" customFormat="1">
      <c r="B96" s="145"/>
      <c r="C96" s="145"/>
      <c r="F96" s="148"/>
      <c r="G96" s="148"/>
      <c r="H96" s="148"/>
      <c r="I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8"/>
      <c r="AQ96" s="148"/>
      <c r="AR96" s="148"/>
      <c r="AS96" s="148"/>
    </row>
    <row r="97" spans="2:45" s="132" customFormat="1">
      <c r="B97" s="145"/>
      <c r="C97" s="145"/>
      <c r="F97" s="148"/>
      <c r="G97" s="148"/>
      <c r="H97" s="148"/>
      <c r="I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  <c r="AE97" s="148"/>
      <c r="AF97" s="148"/>
      <c r="AG97" s="148"/>
      <c r="AH97" s="148"/>
      <c r="AI97" s="148"/>
      <c r="AJ97" s="148"/>
      <c r="AK97" s="148"/>
      <c r="AL97" s="148"/>
      <c r="AM97" s="148"/>
      <c r="AN97" s="148"/>
      <c r="AO97" s="148"/>
      <c r="AP97" s="148"/>
      <c r="AQ97" s="148"/>
      <c r="AR97" s="148"/>
      <c r="AS97" s="148"/>
    </row>
    <row r="98" spans="2:45" s="132" customFormat="1">
      <c r="B98" s="145"/>
      <c r="C98" s="145"/>
      <c r="F98" s="148"/>
      <c r="G98" s="148"/>
      <c r="H98" s="148"/>
      <c r="I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8"/>
      <c r="AP98" s="148"/>
      <c r="AQ98" s="148"/>
      <c r="AR98" s="148"/>
      <c r="AS98" s="148"/>
    </row>
    <row r="99" spans="2:45" s="132" customFormat="1">
      <c r="B99" s="145"/>
      <c r="C99" s="145"/>
      <c r="F99" s="148"/>
      <c r="G99" s="148"/>
      <c r="H99" s="148"/>
      <c r="I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8"/>
      <c r="AP99" s="148"/>
      <c r="AQ99" s="148"/>
      <c r="AR99" s="148"/>
      <c r="AS99" s="148"/>
    </row>
    <row r="100" spans="2:45" s="132" customFormat="1">
      <c r="B100" s="145"/>
      <c r="C100" s="145"/>
      <c r="F100" s="148"/>
      <c r="G100" s="148"/>
      <c r="H100" s="148"/>
      <c r="I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8"/>
      <c r="AP100" s="148"/>
      <c r="AQ100" s="148"/>
      <c r="AR100" s="148"/>
      <c r="AS100" s="148"/>
    </row>
    <row r="101" spans="2:45" s="132" customFormat="1">
      <c r="B101" s="145"/>
      <c r="C101" s="145"/>
      <c r="F101" s="148"/>
      <c r="G101" s="148"/>
      <c r="H101" s="148"/>
      <c r="I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8"/>
      <c r="AP101" s="148"/>
      <c r="AQ101" s="148"/>
      <c r="AR101" s="148"/>
      <c r="AS101" s="148"/>
    </row>
    <row r="102" spans="2:45" s="132" customFormat="1">
      <c r="B102" s="145"/>
      <c r="C102" s="145"/>
      <c r="F102" s="148"/>
      <c r="G102" s="148"/>
      <c r="H102" s="148"/>
      <c r="I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8"/>
      <c r="AP102" s="148"/>
      <c r="AQ102" s="148"/>
      <c r="AR102" s="148"/>
      <c r="AS102" s="148"/>
    </row>
    <row r="103" spans="2:45" s="132" customFormat="1">
      <c r="B103" s="145"/>
      <c r="C103" s="145"/>
      <c r="F103" s="148"/>
      <c r="G103" s="148"/>
      <c r="H103" s="148"/>
      <c r="I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8"/>
      <c r="AP103" s="148"/>
      <c r="AQ103" s="148"/>
      <c r="AR103" s="148"/>
      <c r="AS103" s="148"/>
    </row>
    <row r="104" spans="2:45" s="132" customFormat="1">
      <c r="B104" s="145"/>
      <c r="C104" s="145"/>
      <c r="F104" s="148"/>
      <c r="G104" s="148"/>
      <c r="H104" s="148"/>
      <c r="I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8"/>
      <c r="AP104" s="148"/>
      <c r="AQ104" s="148"/>
      <c r="AR104" s="148"/>
      <c r="AS104" s="148"/>
    </row>
    <row r="105" spans="2:45" s="132" customFormat="1">
      <c r="B105" s="145"/>
      <c r="C105" s="145"/>
      <c r="F105" s="148"/>
      <c r="G105" s="148"/>
      <c r="H105" s="148"/>
      <c r="I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8"/>
      <c r="AP105" s="148"/>
      <c r="AQ105" s="148"/>
      <c r="AR105" s="148"/>
      <c r="AS105" s="148"/>
    </row>
    <row r="106" spans="2:45" s="132" customFormat="1">
      <c r="B106" s="145"/>
      <c r="C106" s="145"/>
      <c r="F106" s="148"/>
      <c r="G106" s="148"/>
      <c r="H106" s="148"/>
      <c r="I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8"/>
      <c r="AP106" s="148"/>
      <c r="AQ106" s="148"/>
      <c r="AR106" s="148"/>
      <c r="AS106" s="148"/>
    </row>
    <row r="107" spans="2:45" s="132" customFormat="1">
      <c r="B107" s="145"/>
      <c r="C107" s="145"/>
      <c r="F107" s="148"/>
      <c r="G107" s="148"/>
      <c r="H107" s="148"/>
      <c r="I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8"/>
      <c r="AP107" s="148"/>
      <c r="AQ107" s="148"/>
      <c r="AR107" s="148"/>
      <c r="AS107" s="148"/>
    </row>
    <row r="108" spans="2:45" s="132" customFormat="1">
      <c r="B108" s="145"/>
      <c r="C108" s="145"/>
      <c r="F108" s="148"/>
      <c r="G108" s="148"/>
      <c r="H108" s="148"/>
      <c r="I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8"/>
      <c r="AP108" s="148"/>
      <c r="AQ108" s="148"/>
      <c r="AR108" s="148"/>
      <c r="AS108" s="148"/>
    </row>
    <row r="109" spans="2:45" s="132" customFormat="1">
      <c r="B109" s="145"/>
      <c r="C109" s="145"/>
      <c r="F109" s="148"/>
      <c r="G109" s="148"/>
      <c r="H109" s="148"/>
      <c r="I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8"/>
      <c r="AP109" s="148"/>
      <c r="AQ109" s="148"/>
      <c r="AR109" s="148"/>
      <c r="AS109" s="148"/>
    </row>
    <row r="110" spans="2:45" s="132" customFormat="1">
      <c r="B110" s="145"/>
      <c r="C110" s="145"/>
      <c r="F110" s="148"/>
      <c r="G110" s="148"/>
      <c r="H110" s="148"/>
      <c r="I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8"/>
      <c r="AP110" s="148"/>
      <c r="AQ110" s="148"/>
      <c r="AR110" s="148"/>
      <c r="AS110" s="148"/>
    </row>
    <row r="111" spans="2:45" s="132" customFormat="1">
      <c r="B111" s="145"/>
      <c r="C111" s="145"/>
      <c r="F111" s="148"/>
      <c r="G111" s="148"/>
      <c r="H111" s="148"/>
      <c r="I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8"/>
      <c r="AP111" s="148"/>
      <c r="AQ111" s="148"/>
      <c r="AR111" s="148"/>
      <c r="AS111" s="148"/>
    </row>
    <row r="112" spans="2:45" s="132" customFormat="1">
      <c r="B112" s="145"/>
      <c r="C112" s="145"/>
      <c r="F112" s="148"/>
      <c r="G112" s="148"/>
      <c r="H112" s="148"/>
      <c r="I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  <c r="AE112" s="148"/>
      <c r="AF112" s="148"/>
      <c r="AG112" s="148"/>
      <c r="AH112" s="148"/>
      <c r="AI112" s="148"/>
      <c r="AJ112" s="148"/>
      <c r="AK112" s="148"/>
      <c r="AL112" s="148"/>
      <c r="AM112" s="148"/>
      <c r="AN112" s="148"/>
      <c r="AO112" s="148"/>
      <c r="AP112" s="148"/>
      <c r="AQ112" s="148"/>
      <c r="AR112" s="148"/>
      <c r="AS112" s="148"/>
    </row>
    <row r="113" spans="2:45" s="132" customFormat="1">
      <c r="B113" s="145"/>
      <c r="C113" s="145"/>
      <c r="F113" s="148"/>
      <c r="G113" s="148"/>
      <c r="H113" s="148"/>
      <c r="I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  <c r="AE113" s="148"/>
      <c r="AF113" s="148"/>
      <c r="AG113" s="148"/>
      <c r="AH113" s="148"/>
      <c r="AI113" s="148"/>
      <c r="AJ113" s="148"/>
      <c r="AK113" s="148"/>
      <c r="AL113" s="148"/>
      <c r="AM113" s="148"/>
      <c r="AN113" s="148"/>
      <c r="AO113" s="148"/>
      <c r="AP113" s="148"/>
      <c r="AQ113" s="148"/>
      <c r="AR113" s="148"/>
      <c r="AS113" s="148"/>
    </row>
    <row r="114" spans="2:45" s="132" customFormat="1">
      <c r="B114" s="145"/>
      <c r="C114" s="145"/>
      <c r="F114" s="148"/>
      <c r="G114" s="148"/>
      <c r="H114" s="148"/>
      <c r="I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  <c r="AB114" s="148"/>
      <c r="AC114" s="148"/>
      <c r="AD114" s="148"/>
      <c r="AE114" s="148"/>
      <c r="AF114" s="148"/>
      <c r="AG114" s="148"/>
      <c r="AH114" s="148"/>
      <c r="AI114" s="148"/>
      <c r="AJ114" s="148"/>
      <c r="AK114" s="148"/>
      <c r="AL114" s="148"/>
      <c r="AM114" s="148"/>
      <c r="AN114" s="148"/>
      <c r="AO114" s="148"/>
      <c r="AP114" s="148"/>
      <c r="AQ114" s="148"/>
      <c r="AR114" s="148"/>
      <c r="AS114" s="148"/>
    </row>
    <row r="115" spans="2:45" s="132" customFormat="1">
      <c r="B115" s="145"/>
      <c r="C115" s="145"/>
      <c r="F115" s="148"/>
      <c r="G115" s="148"/>
      <c r="H115" s="148"/>
      <c r="I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8"/>
      <c r="AP115" s="148"/>
      <c r="AQ115" s="148"/>
      <c r="AR115" s="148"/>
      <c r="AS115" s="148"/>
    </row>
    <row r="116" spans="2:45" s="132" customFormat="1">
      <c r="B116" s="145"/>
      <c r="C116" s="145"/>
      <c r="F116" s="148"/>
      <c r="G116" s="148"/>
      <c r="H116" s="148"/>
      <c r="I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  <c r="AB116" s="148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8"/>
      <c r="AP116" s="148"/>
      <c r="AQ116" s="148"/>
      <c r="AR116" s="148"/>
      <c r="AS116" s="148"/>
    </row>
    <row r="117" spans="2:45" s="132" customFormat="1">
      <c r="B117" s="145"/>
      <c r="C117" s="145"/>
      <c r="F117" s="148"/>
      <c r="G117" s="148"/>
      <c r="H117" s="148"/>
      <c r="I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  <c r="AB117" s="148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8"/>
      <c r="AP117" s="148"/>
      <c r="AQ117" s="148"/>
      <c r="AR117" s="148"/>
      <c r="AS117" s="148"/>
    </row>
    <row r="118" spans="2:45" s="132" customFormat="1">
      <c r="B118" s="145"/>
      <c r="C118" s="145"/>
      <c r="F118" s="148"/>
      <c r="G118" s="148"/>
      <c r="H118" s="148"/>
      <c r="I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8"/>
      <c r="AP118" s="148"/>
      <c r="AQ118" s="148"/>
      <c r="AR118" s="148"/>
      <c r="AS118" s="148"/>
    </row>
    <row r="119" spans="2:45" s="132" customFormat="1">
      <c r="B119" s="145"/>
      <c r="C119" s="145"/>
      <c r="F119" s="148"/>
      <c r="G119" s="148"/>
      <c r="H119" s="148"/>
      <c r="I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148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8"/>
      <c r="AP119" s="148"/>
      <c r="AQ119" s="148"/>
      <c r="AR119" s="148"/>
      <c r="AS119" s="148"/>
    </row>
    <row r="120" spans="2:45" s="132" customFormat="1">
      <c r="B120" s="145"/>
      <c r="C120" s="145"/>
      <c r="F120" s="148"/>
      <c r="G120" s="148"/>
      <c r="H120" s="148"/>
      <c r="I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  <c r="AB120" s="148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8"/>
      <c r="AP120" s="148"/>
      <c r="AQ120" s="148"/>
      <c r="AR120" s="148"/>
      <c r="AS120" s="148"/>
    </row>
    <row r="121" spans="2:45" s="132" customFormat="1">
      <c r="B121" s="145"/>
      <c r="C121" s="145"/>
      <c r="F121" s="148"/>
      <c r="G121" s="148"/>
      <c r="H121" s="148"/>
      <c r="I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8"/>
      <c r="AP121" s="148"/>
      <c r="AQ121" s="148"/>
      <c r="AR121" s="148"/>
      <c r="AS121" s="148"/>
    </row>
    <row r="122" spans="2:45" s="132" customFormat="1">
      <c r="B122" s="145"/>
      <c r="C122" s="145"/>
      <c r="F122" s="148"/>
      <c r="G122" s="148"/>
      <c r="H122" s="148"/>
      <c r="I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8"/>
      <c r="AP122" s="148"/>
      <c r="AQ122" s="148"/>
      <c r="AR122" s="148"/>
      <c r="AS122" s="148"/>
    </row>
    <row r="123" spans="2:45" s="132" customFormat="1">
      <c r="B123" s="145"/>
      <c r="C123" s="145"/>
      <c r="F123" s="148"/>
      <c r="G123" s="148"/>
      <c r="H123" s="148"/>
      <c r="I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8"/>
      <c r="AP123" s="148"/>
      <c r="AQ123" s="148"/>
      <c r="AR123" s="148"/>
      <c r="AS123" s="148"/>
    </row>
    <row r="124" spans="2:45" s="132" customFormat="1">
      <c r="B124" s="145"/>
      <c r="C124" s="145"/>
      <c r="F124" s="148"/>
      <c r="G124" s="148"/>
      <c r="H124" s="148"/>
      <c r="I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8"/>
      <c r="AP124" s="148"/>
      <c r="AQ124" s="148"/>
      <c r="AR124" s="148"/>
      <c r="AS124" s="148"/>
    </row>
    <row r="125" spans="2:45" s="132" customFormat="1">
      <c r="B125" s="145"/>
      <c r="C125" s="145"/>
      <c r="F125" s="148"/>
      <c r="G125" s="148"/>
      <c r="H125" s="148"/>
      <c r="I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  <c r="AB125" s="148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8"/>
      <c r="AP125" s="148"/>
      <c r="AQ125" s="148"/>
      <c r="AR125" s="148"/>
      <c r="AS125" s="148"/>
    </row>
    <row r="126" spans="2:45" s="132" customFormat="1">
      <c r="B126" s="145"/>
      <c r="C126" s="145"/>
      <c r="F126" s="148"/>
      <c r="G126" s="148"/>
      <c r="H126" s="148"/>
      <c r="I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  <c r="AB126" s="148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8"/>
      <c r="AP126" s="148"/>
      <c r="AQ126" s="148"/>
      <c r="AR126" s="148"/>
      <c r="AS126" s="148"/>
    </row>
    <row r="127" spans="2:45" s="132" customFormat="1">
      <c r="B127" s="145"/>
      <c r="C127" s="145"/>
      <c r="F127" s="148"/>
      <c r="G127" s="148"/>
      <c r="H127" s="148"/>
      <c r="I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8"/>
      <c r="AP127" s="148"/>
      <c r="AQ127" s="148"/>
      <c r="AR127" s="148"/>
      <c r="AS127" s="148"/>
    </row>
    <row r="128" spans="2:45" s="132" customFormat="1">
      <c r="B128" s="145"/>
      <c r="C128" s="145"/>
      <c r="F128" s="148"/>
      <c r="G128" s="148"/>
      <c r="H128" s="148"/>
      <c r="I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  <c r="AB128" s="148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8"/>
      <c r="AP128" s="148"/>
      <c r="AQ128" s="148"/>
      <c r="AR128" s="148"/>
      <c r="AS128" s="148"/>
    </row>
    <row r="129" spans="2:45" s="132" customFormat="1">
      <c r="B129" s="145"/>
      <c r="C129" s="145"/>
      <c r="F129" s="148"/>
      <c r="G129" s="148"/>
      <c r="H129" s="148"/>
      <c r="I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  <c r="AB129" s="148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8"/>
      <c r="AP129" s="148"/>
      <c r="AQ129" s="148"/>
      <c r="AR129" s="148"/>
      <c r="AS129" s="148"/>
    </row>
    <row r="130" spans="2:45" s="132" customFormat="1">
      <c r="B130" s="145"/>
      <c r="C130" s="145"/>
      <c r="F130" s="148"/>
      <c r="G130" s="148"/>
      <c r="H130" s="148"/>
      <c r="I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8"/>
      <c r="AP130" s="148"/>
      <c r="AQ130" s="148"/>
      <c r="AR130" s="148"/>
      <c r="AS130" s="148"/>
    </row>
    <row r="131" spans="2:45" s="132" customFormat="1">
      <c r="B131" s="145"/>
      <c r="C131" s="145"/>
      <c r="F131" s="148"/>
      <c r="G131" s="148"/>
      <c r="H131" s="148"/>
      <c r="I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8"/>
      <c r="AP131" s="148"/>
      <c r="AQ131" s="148"/>
      <c r="AR131" s="148"/>
      <c r="AS131" s="148"/>
    </row>
    <row r="132" spans="2:45" s="132" customFormat="1">
      <c r="B132" s="145"/>
      <c r="C132" s="145"/>
      <c r="F132" s="148"/>
      <c r="G132" s="148"/>
      <c r="H132" s="148"/>
      <c r="I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8"/>
      <c r="AP132" s="148"/>
      <c r="AQ132" s="148"/>
      <c r="AR132" s="148"/>
      <c r="AS132" s="148"/>
    </row>
    <row r="133" spans="2:45" s="132" customFormat="1">
      <c r="B133" s="145"/>
      <c r="C133" s="145"/>
      <c r="F133" s="148"/>
      <c r="G133" s="148"/>
      <c r="H133" s="148"/>
      <c r="I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8"/>
      <c r="AP133" s="148"/>
      <c r="AQ133" s="148"/>
      <c r="AR133" s="148"/>
      <c r="AS133" s="148"/>
    </row>
    <row r="134" spans="2:45" s="132" customFormat="1">
      <c r="B134" s="145"/>
      <c r="C134" s="145"/>
      <c r="F134" s="148"/>
      <c r="G134" s="148"/>
      <c r="H134" s="148"/>
      <c r="I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  <c r="AE134" s="148"/>
      <c r="AF134" s="148"/>
      <c r="AG134" s="148"/>
      <c r="AH134" s="148"/>
      <c r="AI134" s="148"/>
      <c r="AJ134" s="148"/>
      <c r="AK134" s="148"/>
      <c r="AL134" s="148"/>
      <c r="AM134" s="148"/>
      <c r="AN134" s="148"/>
      <c r="AO134" s="148"/>
      <c r="AP134" s="148"/>
      <c r="AQ134" s="148"/>
      <c r="AR134" s="148"/>
      <c r="AS134" s="148"/>
    </row>
    <row r="135" spans="2:45" s="132" customFormat="1">
      <c r="B135" s="145"/>
      <c r="C135" s="145"/>
      <c r="F135" s="148"/>
      <c r="G135" s="148"/>
      <c r="H135" s="148"/>
      <c r="I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  <c r="AD135" s="148"/>
      <c r="AE135" s="148"/>
      <c r="AF135" s="148"/>
      <c r="AG135" s="148"/>
      <c r="AH135" s="148"/>
      <c r="AI135" s="148"/>
      <c r="AJ135" s="148"/>
      <c r="AK135" s="148"/>
      <c r="AL135" s="148"/>
      <c r="AM135" s="148"/>
      <c r="AN135" s="148"/>
      <c r="AO135" s="148"/>
      <c r="AP135" s="148"/>
      <c r="AQ135" s="148"/>
      <c r="AR135" s="148"/>
      <c r="AS135" s="148"/>
    </row>
    <row r="136" spans="2:45" s="132" customFormat="1">
      <c r="B136" s="145"/>
      <c r="C136" s="145"/>
      <c r="F136" s="148"/>
      <c r="G136" s="148"/>
      <c r="H136" s="148"/>
      <c r="I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  <c r="AD136" s="148"/>
      <c r="AE136" s="148"/>
      <c r="AF136" s="148"/>
      <c r="AG136" s="148"/>
      <c r="AH136" s="148"/>
      <c r="AI136" s="148"/>
      <c r="AJ136" s="148"/>
      <c r="AK136" s="148"/>
      <c r="AL136" s="148"/>
      <c r="AM136" s="148"/>
      <c r="AN136" s="148"/>
      <c r="AO136" s="148"/>
      <c r="AP136" s="148"/>
      <c r="AQ136" s="148"/>
      <c r="AR136" s="148"/>
      <c r="AS136" s="148"/>
    </row>
    <row r="137" spans="2:45" s="132" customFormat="1">
      <c r="B137" s="145"/>
      <c r="C137" s="145"/>
      <c r="F137" s="148"/>
      <c r="G137" s="148"/>
      <c r="H137" s="148"/>
      <c r="I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  <c r="AB137" s="148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8"/>
      <c r="AP137" s="148"/>
      <c r="AQ137" s="148"/>
      <c r="AR137" s="148"/>
      <c r="AS137" s="148"/>
    </row>
    <row r="138" spans="2:45" s="132" customFormat="1">
      <c r="B138" s="145"/>
      <c r="C138" s="145"/>
      <c r="F138" s="148"/>
      <c r="G138" s="148"/>
      <c r="H138" s="148"/>
      <c r="I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  <c r="AB138" s="148"/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8"/>
      <c r="AP138" s="148"/>
      <c r="AQ138" s="148"/>
      <c r="AR138" s="148"/>
      <c r="AS138" s="148"/>
    </row>
    <row r="139" spans="2:45" s="132" customFormat="1">
      <c r="B139" s="145"/>
      <c r="C139" s="145"/>
      <c r="F139" s="148"/>
      <c r="G139" s="148"/>
      <c r="H139" s="148"/>
      <c r="I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  <c r="AB139" s="148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8"/>
      <c r="AP139" s="148"/>
      <c r="AQ139" s="148"/>
      <c r="AR139" s="148"/>
      <c r="AS139" s="148"/>
    </row>
    <row r="140" spans="2:45" s="132" customFormat="1">
      <c r="B140" s="145"/>
      <c r="C140" s="145"/>
      <c r="F140" s="148"/>
      <c r="G140" s="148"/>
      <c r="H140" s="148"/>
      <c r="I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8"/>
      <c r="AP140" s="148"/>
      <c r="AQ140" s="148"/>
      <c r="AR140" s="148"/>
      <c r="AS140" s="148"/>
    </row>
    <row r="141" spans="2:45" s="132" customFormat="1">
      <c r="B141" s="145"/>
      <c r="C141" s="145"/>
      <c r="F141" s="148"/>
      <c r="G141" s="148"/>
      <c r="H141" s="148"/>
      <c r="I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8"/>
      <c r="AP141" s="148"/>
      <c r="AQ141" s="148"/>
      <c r="AR141" s="148"/>
      <c r="AS141" s="148"/>
    </row>
    <row r="142" spans="2:45" s="132" customFormat="1">
      <c r="B142" s="145"/>
      <c r="C142" s="145"/>
      <c r="F142" s="148"/>
      <c r="G142" s="148"/>
      <c r="H142" s="148"/>
      <c r="I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  <c r="AB142" s="148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8"/>
      <c r="AP142" s="148"/>
      <c r="AQ142" s="148"/>
      <c r="AR142" s="148"/>
      <c r="AS142" s="148"/>
    </row>
    <row r="143" spans="2:45" s="132" customFormat="1">
      <c r="B143" s="145"/>
      <c r="C143" s="145"/>
      <c r="F143" s="148"/>
      <c r="G143" s="148"/>
      <c r="H143" s="148"/>
      <c r="I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  <c r="AP143" s="148"/>
      <c r="AQ143" s="148"/>
      <c r="AR143" s="148"/>
      <c r="AS143" s="148"/>
    </row>
    <row r="144" spans="2:45" s="132" customFormat="1">
      <c r="B144" s="145"/>
      <c r="C144" s="145"/>
      <c r="F144" s="148"/>
      <c r="G144" s="148"/>
      <c r="H144" s="148"/>
      <c r="I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8"/>
      <c r="AP144" s="148"/>
      <c r="AQ144" s="148"/>
      <c r="AR144" s="148"/>
      <c r="AS144" s="148"/>
    </row>
    <row r="145" spans="2:45" s="132" customFormat="1">
      <c r="B145" s="145"/>
      <c r="C145" s="145"/>
      <c r="F145" s="148"/>
      <c r="G145" s="148"/>
      <c r="H145" s="148"/>
      <c r="I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  <c r="AB145" s="148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8"/>
      <c r="AP145" s="148"/>
      <c r="AQ145" s="148"/>
      <c r="AR145" s="148"/>
      <c r="AS145" s="148"/>
    </row>
    <row r="146" spans="2:45" s="132" customFormat="1">
      <c r="B146" s="145"/>
      <c r="C146" s="145"/>
      <c r="F146" s="148"/>
      <c r="G146" s="148"/>
      <c r="H146" s="148"/>
      <c r="I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  <c r="AB146" s="148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8"/>
      <c r="AP146" s="148"/>
      <c r="AQ146" s="148"/>
      <c r="AR146" s="148"/>
      <c r="AS146" s="148"/>
    </row>
    <row r="147" spans="2:45" s="132" customFormat="1">
      <c r="B147" s="145"/>
      <c r="C147" s="145"/>
      <c r="F147" s="148"/>
      <c r="G147" s="148"/>
      <c r="H147" s="148"/>
      <c r="I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  <c r="AB147" s="148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8"/>
      <c r="AP147" s="148"/>
      <c r="AQ147" s="148"/>
      <c r="AR147" s="148"/>
      <c r="AS147" s="148"/>
    </row>
    <row r="148" spans="2:45" s="132" customFormat="1">
      <c r="B148" s="145"/>
      <c r="C148" s="145"/>
      <c r="F148" s="148"/>
      <c r="G148" s="148"/>
      <c r="H148" s="148"/>
      <c r="I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  <c r="AB148" s="148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8"/>
      <c r="AP148" s="148"/>
      <c r="AQ148" s="148"/>
      <c r="AR148" s="148"/>
      <c r="AS148" s="148"/>
    </row>
    <row r="149" spans="2:45" s="132" customFormat="1">
      <c r="B149" s="145"/>
      <c r="C149" s="145"/>
      <c r="F149" s="148"/>
      <c r="G149" s="148"/>
      <c r="H149" s="148"/>
      <c r="I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  <c r="AB149" s="148"/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8"/>
      <c r="AP149" s="148"/>
      <c r="AQ149" s="148"/>
      <c r="AR149" s="148"/>
      <c r="AS149" s="148"/>
    </row>
    <row r="150" spans="2:45" s="132" customFormat="1">
      <c r="B150" s="145"/>
      <c r="C150" s="145"/>
      <c r="F150" s="148"/>
      <c r="G150" s="148"/>
      <c r="H150" s="148"/>
      <c r="I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  <c r="AB150" s="148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8"/>
      <c r="AP150" s="148"/>
      <c r="AQ150" s="148"/>
      <c r="AR150" s="148"/>
      <c r="AS150" s="148"/>
    </row>
    <row r="151" spans="2:45" s="132" customFormat="1">
      <c r="B151" s="145"/>
      <c r="C151" s="145"/>
      <c r="F151" s="148"/>
      <c r="G151" s="148"/>
      <c r="H151" s="148"/>
      <c r="I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  <c r="AB151" s="148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8"/>
      <c r="AP151" s="148"/>
      <c r="AQ151" s="148"/>
      <c r="AR151" s="148"/>
      <c r="AS151" s="148"/>
    </row>
    <row r="152" spans="2:45" s="132" customFormat="1">
      <c r="B152" s="145"/>
      <c r="C152" s="145"/>
      <c r="F152" s="148"/>
      <c r="G152" s="148"/>
      <c r="H152" s="148"/>
      <c r="I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  <c r="AB152" s="148"/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8"/>
      <c r="AP152" s="148"/>
      <c r="AQ152" s="148"/>
      <c r="AR152" s="148"/>
      <c r="AS152" s="148"/>
    </row>
    <row r="153" spans="2:45" s="132" customFormat="1">
      <c r="B153" s="145"/>
      <c r="C153" s="145"/>
      <c r="F153" s="148"/>
      <c r="G153" s="148"/>
      <c r="H153" s="148"/>
      <c r="I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  <c r="AB153" s="148"/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8"/>
      <c r="AP153" s="148"/>
      <c r="AQ153" s="148"/>
      <c r="AR153" s="148"/>
      <c r="AS153" s="148"/>
    </row>
    <row r="154" spans="2:45" s="132" customFormat="1">
      <c r="B154" s="145"/>
      <c r="C154" s="145"/>
      <c r="F154" s="148"/>
      <c r="G154" s="148"/>
      <c r="H154" s="148"/>
      <c r="I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  <c r="AB154" s="148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8"/>
      <c r="AP154" s="148"/>
      <c r="AQ154" s="148"/>
      <c r="AR154" s="148"/>
      <c r="AS154" s="148"/>
    </row>
    <row r="155" spans="2:45" s="132" customFormat="1">
      <c r="B155" s="145"/>
      <c r="C155" s="145"/>
      <c r="F155" s="148"/>
      <c r="G155" s="148"/>
      <c r="H155" s="148"/>
      <c r="I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  <c r="AB155" s="148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8"/>
      <c r="AP155" s="148"/>
      <c r="AQ155" s="148"/>
      <c r="AR155" s="148"/>
      <c r="AS155" s="148"/>
    </row>
    <row r="156" spans="2:45" s="132" customFormat="1">
      <c r="B156" s="145"/>
      <c r="C156" s="145"/>
      <c r="F156" s="148"/>
      <c r="G156" s="148"/>
      <c r="H156" s="148"/>
      <c r="I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8"/>
      <c r="AP156" s="148"/>
      <c r="AQ156" s="148"/>
      <c r="AR156" s="148"/>
      <c r="AS156" s="148"/>
    </row>
    <row r="157" spans="2:45" s="132" customFormat="1">
      <c r="B157" s="145"/>
      <c r="C157" s="145"/>
      <c r="F157" s="148"/>
      <c r="G157" s="148"/>
      <c r="H157" s="148"/>
      <c r="I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  <c r="AB157" s="148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8"/>
      <c r="AP157" s="148"/>
      <c r="AQ157" s="148"/>
      <c r="AR157" s="148"/>
      <c r="AS157" s="148"/>
    </row>
    <row r="158" spans="2:45" s="132" customFormat="1">
      <c r="B158" s="145"/>
      <c r="C158" s="145"/>
      <c r="F158" s="148"/>
      <c r="G158" s="148"/>
      <c r="H158" s="148"/>
      <c r="I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8"/>
      <c r="AP158" s="148"/>
      <c r="AQ158" s="148"/>
      <c r="AR158" s="148"/>
      <c r="AS158" s="148"/>
    </row>
    <row r="159" spans="2:45" s="132" customFormat="1">
      <c r="B159" s="145"/>
      <c r="C159" s="145"/>
      <c r="F159" s="148"/>
      <c r="G159" s="148"/>
      <c r="H159" s="148"/>
      <c r="I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  <c r="AB159" s="148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8"/>
      <c r="AP159" s="148"/>
      <c r="AQ159" s="148"/>
      <c r="AR159" s="148"/>
      <c r="AS159" s="148"/>
    </row>
    <row r="160" spans="2:45" s="132" customFormat="1">
      <c r="B160" s="145"/>
      <c r="C160" s="145"/>
      <c r="F160" s="148"/>
      <c r="G160" s="148"/>
      <c r="H160" s="148"/>
      <c r="I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8"/>
      <c r="AP160" s="148"/>
      <c r="AQ160" s="148"/>
      <c r="AR160" s="148"/>
      <c r="AS160" s="148"/>
    </row>
    <row r="161" spans="2:45" s="132" customFormat="1">
      <c r="B161" s="145"/>
      <c r="C161" s="145"/>
      <c r="F161" s="148"/>
      <c r="G161" s="148"/>
      <c r="H161" s="148"/>
      <c r="I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  <c r="AB161" s="148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8"/>
      <c r="AP161" s="148"/>
      <c r="AQ161" s="148"/>
      <c r="AR161" s="148"/>
      <c r="AS161" s="148"/>
    </row>
    <row r="162" spans="2:45" s="132" customFormat="1">
      <c r="B162" s="145"/>
      <c r="C162" s="145"/>
      <c r="F162" s="148"/>
      <c r="G162" s="148"/>
      <c r="H162" s="148"/>
      <c r="I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  <c r="AB162" s="148"/>
      <c r="AC162" s="148"/>
      <c r="AD162" s="148"/>
      <c r="AE162" s="148"/>
      <c r="AF162" s="148"/>
      <c r="AG162" s="148"/>
      <c r="AH162" s="148"/>
      <c r="AI162" s="148"/>
      <c r="AJ162" s="148"/>
      <c r="AK162" s="148"/>
      <c r="AL162" s="148"/>
      <c r="AM162" s="148"/>
      <c r="AN162" s="148"/>
      <c r="AO162" s="148"/>
      <c r="AP162" s="148"/>
      <c r="AQ162" s="148"/>
      <c r="AR162" s="148"/>
      <c r="AS162" s="148"/>
    </row>
    <row r="163" spans="2:45" s="132" customFormat="1">
      <c r="B163" s="145"/>
      <c r="C163" s="145"/>
      <c r="F163" s="148"/>
      <c r="G163" s="148"/>
      <c r="H163" s="148"/>
      <c r="I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  <c r="AB163" s="148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8"/>
      <c r="AP163" s="148"/>
      <c r="AQ163" s="148"/>
      <c r="AR163" s="148"/>
      <c r="AS163" s="148"/>
    </row>
    <row r="164" spans="2:45" s="132" customFormat="1">
      <c r="B164" s="145"/>
      <c r="C164" s="145"/>
      <c r="F164" s="148"/>
      <c r="G164" s="148"/>
      <c r="H164" s="148"/>
      <c r="I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  <c r="AB164" s="148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8"/>
      <c r="AP164" s="148"/>
      <c r="AQ164" s="148"/>
      <c r="AR164" s="148"/>
      <c r="AS164" s="148"/>
    </row>
    <row r="165" spans="2:45" s="132" customFormat="1">
      <c r="B165" s="145"/>
      <c r="C165" s="145"/>
      <c r="F165" s="148"/>
      <c r="G165" s="148"/>
      <c r="H165" s="148"/>
      <c r="I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  <c r="AB165" s="148"/>
      <c r="AC165" s="148"/>
      <c r="AD165" s="148"/>
      <c r="AE165" s="148"/>
      <c r="AF165" s="148"/>
      <c r="AG165" s="148"/>
      <c r="AH165" s="148"/>
      <c r="AI165" s="148"/>
      <c r="AJ165" s="148"/>
      <c r="AK165" s="148"/>
      <c r="AL165" s="148"/>
      <c r="AM165" s="148"/>
      <c r="AN165" s="148"/>
      <c r="AO165" s="148"/>
      <c r="AP165" s="148"/>
      <c r="AQ165" s="148"/>
      <c r="AR165" s="148"/>
      <c r="AS165" s="148"/>
    </row>
    <row r="166" spans="2:45" s="132" customFormat="1">
      <c r="B166" s="145"/>
      <c r="C166" s="145"/>
      <c r="F166" s="148"/>
      <c r="G166" s="148"/>
      <c r="H166" s="148"/>
      <c r="I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  <c r="AA166" s="148"/>
      <c r="AB166" s="148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8"/>
      <c r="AP166" s="148"/>
      <c r="AQ166" s="148"/>
      <c r="AR166" s="148"/>
      <c r="AS166" s="148"/>
    </row>
    <row r="167" spans="2:45" s="132" customFormat="1">
      <c r="B167" s="145"/>
      <c r="C167" s="145"/>
      <c r="F167" s="148"/>
      <c r="G167" s="148"/>
      <c r="H167" s="148"/>
      <c r="I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  <c r="AB167" s="148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8"/>
      <c r="AP167" s="148"/>
      <c r="AQ167" s="148"/>
      <c r="AR167" s="148"/>
      <c r="AS167" s="148"/>
    </row>
    <row r="168" spans="2:45" s="132" customFormat="1">
      <c r="B168" s="145"/>
      <c r="C168" s="145"/>
      <c r="F168" s="148"/>
      <c r="G168" s="148"/>
      <c r="H168" s="148"/>
      <c r="I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  <c r="AB168" s="148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8"/>
      <c r="AP168" s="148"/>
      <c r="AQ168" s="148"/>
      <c r="AR168" s="148"/>
      <c r="AS168" s="148"/>
    </row>
    <row r="169" spans="2:45" s="132" customFormat="1">
      <c r="B169" s="145"/>
      <c r="C169" s="145"/>
      <c r="F169" s="148"/>
      <c r="G169" s="148"/>
      <c r="H169" s="148"/>
      <c r="I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  <c r="AA169" s="148"/>
      <c r="AB169" s="148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8"/>
      <c r="AP169" s="148"/>
      <c r="AQ169" s="148"/>
      <c r="AR169" s="148"/>
      <c r="AS169" s="148"/>
    </row>
    <row r="170" spans="2:45" s="132" customFormat="1">
      <c r="B170" s="145"/>
      <c r="C170" s="145"/>
      <c r="F170" s="148"/>
      <c r="G170" s="148"/>
      <c r="H170" s="148"/>
      <c r="I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  <c r="AA170" s="148"/>
      <c r="AB170" s="148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8"/>
      <c r="AP170" s="148"/>
      <c r="AQ170" s="148"/>
      <c r="AR170" s="148"/>
      <c r="AS170" s="148"/>
    </row>
    <row r="171" spans="2:45" s="132" customFormat="1">
      <c r="B171" s="145"/>
      <c r="C171" s="145"/>
      <c r="F171" s="148"/>
      <c r="G171" s="148"/>
      <c r="H171" s="148"/>
      <c r="I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  <c r="AA171" s="148"/>
      <c r="AB171" s="148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8"/>
      <c r="AP171" s="148"/>
      <c r="AQ171" s="148"/>
      <c r="AR171" s="148"/>
      <c r="AS171" s="148"/>
    </row>
    <row r="172" spans="2:45" s="132" customFormat="1">
      <c r="B172" s="145"/>
      <c r="C172" s="145"/>
      <c r="F172" s="148"/>
      <c r="G172" s="148"/>
      <c r="H172" s="148"/>
      <c r="I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  <c r="AA172" s="148"/>
      <c r="AB172" s="148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8"/>
      <c r="AP172" s="148"/>
      <c r="AQ172" s="148"/>
      <c r="AR172" s="148"/>
      <c r="AS172" s="148"/>
    </row>
    <row r="173" spans="2:45" s="132" customFormat="1">
      <c r="B173" s="145"/>
      <c r="C173" s="145"/>
      <c r="F173" s="148"/>
      <c r="G173" s="148"/>
      <c r="H173" s="148"/>
      <c r="I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  <c r="AA173" s="148"/>
      <c r="AB173" s="148"/>
      <c r="AC173" s="148"/>
      <c r="AD173" s="148"/>
      <c r="AE173" s="148"/>
      <c r="AF173" s="148"/>
      <c r="AG173" s="148"/>
      <c r="AH173" s="148"/>
      <c r="AI173" s="148"/>
      <c r="AJ173" s="148"/>
      <c r="AK173" s="148"/>
      <c r="AL173" s="148"/>
      <c r="AM173" s="148"/>
      <c r="AN173" s="148"/>
      <c r="AO173" s="148"/>
      <c r="AP173" s="148"/>
      <c r="AQ173" s="148"/>
      <c r="AR173" s="148"/>
      <c r="AS173" s="148"/>
    </row>
    <row r="174" spans="2:45" s="132" customFormat="1">
      <c r="B174" s="145"/>
      <c r="C174" s="145"/>
      <c r="F174" s="148"/>
      <c r="G174" s="148"/>
      <c r="H174" s="148"/>
      <c r="I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  <c r="AA174" s="148"/>
      <c r="AB174" s="148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8"/>
      <c r="AP174" s="148"/>
      <c r="AQ174" s="148"/>
      <c r="AR174" s="148"/>
      <c r="AS174" s="148"/>
    </row>
    <row r="175" spans="2:45" s="132" customFormat="1">
      <c r="B175" s="145"/>
      <c r="C175" s="145"/>
      <c r="F175" s="148"/>
      <c r="G175" s="148"/>
      <c r="H175" s="148"/>
      <c r="I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  <c r="AA175" s="148"/>
      <c r="AB175" s="148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8"/>
      <c r="AP175" s="148"/>
      <c r="AQ175" s="148"/>
      <c r="AR175" s="148"/>
      <c r="AS175" s="148"/>
    </row>
    <row r="176" spans="2:45" s="132" customFormat="1">
      <c r="B176" s="145"/>
      <c r="C176" s="145"/>
      <c r="F176" s="148"/>
      <c r="G176" s="148"/>
      <c r="H176" s="148"/>
      <c r="I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  <c r="AA176" s="148"/>
      <c r="AB176" s="148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8"/>
      <c r="AP176" s="148"/>
      <c r="AQ176" s="148"/>
      <c r="AR176" s="148"/>
      <c r="AS176" s="148"/>
    </row>
    <row r="177" spans="2:45" s="132" customFormat="1">
      <c r="B177" s="145"/>
      <c r="C177" s="145"/>
      <c r="F177" s="148"/>
      <c r="G177" s="148"/>
      <c r="H177" s="148"/>
      <c r="I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  <c r="AA177" s="148"/>
      <c r="AB177" s="148"/>
      <c r="AC177" s="148"/>
      <c r="AD177" s="148"/>
      <c r="AE177" s="148"/>
      <c r="AF177" s="148"/>
      <c r="AG177" s="148"/>
      <c r="AH177" s="148"/>
      <c r="AI177" s="148"/>
      <c r="AJ177" s="148"/>
      <c r="AK177" s="148"/>
      <c r="AL177" s="148"/>
      <c r="AM177" s="148"/>
      <c r="AN177" s="148"/>
      <c r="AO177" s="148"/>
      <c r="AP177" s="148"/>
      <c r="AQ177" s="148"/>
      <c r="AR177" s="148"/>
      <c r="AS177" s="148"/>
    </row>
    <row r="178" spans="2:45" s="132" customFormat="1">
      <c r="B178" s="145"/>
      <c r="C178" s="145"/>
      <c r="F178" s="148"/>
      <c r="G178" s="148"/>
      <c r="H178" s="148"/>
      <c r="I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  <c r="AA178" s="148"/>
      <c r="AB178" s="148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8"/>
      <c r="AP178" s="148"/>
      <c r="AQ178" s="148"/>
      <c r="AR178" s="148"/>
      <c r="AS178" s="148"/>
    </row>
    <row r="179" spans="2:45" s="132" customFormat="1">
      <c r="B179" s="145"/>
      <c r="C179" s="145"/>
      <c r="F179" s="148"/>
      <c r="G179" s="148"/>
      <c r="H179" s="148"/>
      <c r="I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  <c r="AA179" s="148"/>
      <c r="AB179" s="148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8"/>
      <c r="AP179" s="148"/>
      <c r="AQ179" s="148"/>
      <c r="AR179" s="148"/>
      <c r="AS179" s="148"/>
    </row>
    <row r="180" spans="2:45" s="132" customFormat="1">
      <c r="B180" s="145"/>
      <c r="C180" s="145"/>
      <c r="F180" s="148"/>
      <c r="G180" s="148"/>
      <c r="H180" s="148"/>
      <c r="I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  <c r="AA180" s="148"/>
      <c r="AB180" s="148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8"/>
      <c r="AP180" s="148"/>
      <c r="AQ180" s="148"/>
      <c r="AR180" s="148"/>
      <c r="AS180" s="148"/>
    </row>
    <row r="181" spans="2:45" s="132" customFormat="1">
      <c r="B181" s="145"/>
      <c r="C181" s="145"/>
      <c r="F181" s="148"/>
      <c r="G181" s="148"/>
      <c r="H181" s="148"/>
      <c r="I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  <c r="AA181" s="148"/>
      <c r="AB181" s="148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8"/>
      <c r="AP181" s="148"/>
      <c r="AQ181" s="148"/>
      <c r="AR181" s="148"/>
      <c r="AS181" s="148"/>
    </row>
    <row r="182" spans="2:45" s="132" customFormat="1">
      <c r="B182" s="145"/>
      <c r="C182" s="145"/>
      <c r="F182" s="148"/>
      <c r="G182" s="148"/>
      <c r="H182" s="148"/>
      <c r="I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  <c r="AA182" s="148"/>
      <c r="AB182" s="148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8"/>
      <c r="AP182" s="148"/>
      <c r="AQ182" s="148"/>
      <c r="AR182" s="148"/>
      <c r="AS182" s="148"/>
    </row>
    <row r="183" spans="2:45" s="132" customFormat="1">
      <c r="B183" s="145"/>
      <c r="C183" s="145"/>
      <c r="F183" s="148"/>
      <c r="G183" s="148"/>
      <c r="H183" s="148"/>
      <c r="I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  <c r="AA183" s="148"/>
      <c r="AB183" s="148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8"/>
      <c r="AP183" s="148"/>
      <c r="AQ183" s="148"/>
      <c r="AR183" s="148"/>
      <c r="AS183" s="148"/>
    </row>
    <row r="184" spans="2:45" s="132" customFormat="1">
      <c r="B184" s="145"/>
      <c r="C184" s="145"/>
      <c r="F184" s="148"/>
      <c r="G184" s="148"/>
      <c r="H184" s="148"/>
      <c r="I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  <c r="AA184" s="148"/>
      <c r="AB184" s="148"/>
      <c r="AC184" s="148"/>
      <c r="AD184" s="148"/>
      <c r="AE184" s="148"/>
      <c r="AF184" s="148"/>
      <c r="AG184" s="148"/>
      <c r="AH184" s="148"/>
      <c r="AI184" s="148"/>
      <c r="AJ184" s="148"/>
      <c r="AK184" s="148"/>
      <c r="AL184" s="148"/>
      <c r="AM184" s="148"/>
      <c r="AN184" s="148"/>
      <c r="AO184" s="148"/>
      <c r="AP184" s="148"/>
      <c r="AQ184" s="148"/>
      <c r="AR184" s="148"/>
      <c r="AS184" s="148"/>
    </row>
    <row r="185" spans="2:45" s="132" customFormat="1">
      <c r="B185" s="145"/>
      <c r="C185" s="145"/>
      <c r="F185" s="148"/>
      <c r="G185" s="148"/>
      <c r="H185" s="148"/>
      <c r="I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  <c r="AA185" s="148"/>
      <c r="AB185" s="148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8"/>
      <c r="AP185" s="148"/>
      <c r="AQ185" s="148"/>
      <c r="AR185" s="148"/>
      <c r="AS185" s="148"/>
    </row>
    <row r="186" spans="2:45" s="132" customFormat="1">
      <c r="B186" s="145"/>
      <c r="C186" s="145"/>
      <c r="F186" s="148"/>
      <c r="G186" s="148"/>
      <c r="H186" s="148"/>
      <c r="I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  <c r="AA186" s="148"/>
      <c r="AB186" s="148"/>
      <c r="AC186" s="148"/>
      <c r="AD186" s="148"/>
      <c r="AE186" s="148"/>
      <c r="AF186" s="148"/>
      <c r="AG186" s="148"/>
      <c r="AH186" s="148"/>
      <c r="AI186" s="148"/>
      <c r="AJ186" s="148"/>
      <c r="AK186" s="148"/>
      <c r="AL186" s="148"/>
      <c r="AM186" s="148"/>
      <c r="AN186" s="148"/>
      <c r="AO186" s="148"/>
      <c r="AP186" s="148"/>
      <c r="AQ186" s="148"/>
      <c r="AR186" s="148"/>
      <c r="AS186" s="148"/>
    </row>
    <row r="187" spans="2:45" s="132" customFormat="1">
      <c r="B187" s="145"/>
      <c r="C187" s="145"/>
      <c r="F187" s="148"/>
      <c r="G187" s="148"/>
      <c r="H187" s="148"/>
      <c r="I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  <c r="AA187" s="148"/>
      <c r="AB187" s="148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8"/>
      <c r="AP187" s="148"/>
      <c r="AQ187" s="148"/>
      <c r="AR187" s="148"/>
      <c r="AS187" s="148"/>
    </row>
    <row r="188" spans="2:45" s="132" customFormat="1">
      <c r="B188" s="145"/>
      <c r="C188" s="145"/>
      <c r="F188" s="148"/>
      <c r="G188" s="148"/>
      <c r="H188" s="148"/>
      <c r="I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  <c r="AA188" s="148"/>
      <c r="AB188" s="148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8"/>
      <c r="AP188" s="148"/>
      <c r="AQ188" s="148"/>
      <c r="AR188" s="148"/>
      <c r="AS188" s="148"/>
    </row>
    <row r="189" spans="2:45" s="132" customFormat="1">
      <c r="B189" s="145"/>
      <c r="C189" s="145"/>
      <c r="F189" s="148"/>
      <c r="G189" s="148"/>
      <c r="H189" s="148"/>
      <c r="I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  <c r="AA189" s="148"/>
      <c r="AB189" s="148"/>
      <c r="AC189" s="148"/>
      <c r="AD189" s="148"/>
      <c r="AE189" s="148"/>
      <c r="AF189" s="148"/>
      <c r="AG189" s="148"/>
      <c r="AH189" s="148"/>
      <c r="AI189" s="148"/>
      <c r="AJ189" s="148"/>
      <c r="AK189" s="148"/>
      <c r="AL189" s="148"/>
      <c r="AM189" s="148"/>
      <c r="AN189" s="148"/>
      <c r="AO189" s="148"/>
      <c r="AP189" s="148"/>
      <c r="AQ189" s="148"/>
      <c r="AR189" s="148"/>
      <c r="AS189" s="148"/>
    </row>
    <row r="190" spans="2:45" s="132" customFormat="1">
      <c r="B190" s="145"/>
      <c r="C190" s="145"/>
      <c r="F190" s="148"/>
      <c r="G190" s="148"/>
      <c r="H190" s="148"/>
      <c r="I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  <c r="AA190" s="148"/>
      <c r="AB190" s="148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8"/>
      <c r="AP190" s="148"/>
      <c r="AQ190" s="148"/>
      <c r="AR190" s="148"/>
      <c r="AS190" s="148"/>
    </row>
    <row r="191" spans="2:45" s="132" customFormat="1">
      <c r="B191" s="145"/>
      <c r="C191" s="145"/>
      <c r="F191" s="148"/>
      <c r="G191" s="148"/>
      <c r="H191" s="148"/>
      <c r="I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  <c r="AA191" s="148"/>
      <c r="AB191" s="148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8"/>
      <c r="AP191" s="148"/>
      <c r="AQ191" s="148"/>
      <c r="AR191" s="148"/>
      <c r="AS191" s="148"/>
    </row>
    <row r="192" spans="2:45" s="132" customFormat="1">
      <c r="B192" s="145"/>
      <c r="C192" s="145"/>
      <c r="F192" s="148"/>
      <c r="G192" s="148"/>
      <c r="H192" s="148"/>
      <c r="I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  <c r="AA192" s="148"/>
      <c r="AB192" s="148"/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8"/>
      <c r="AP192" s="148"/>
      <c r="AQ192" s="148"/>
      <c r="AR192" s="148"/>
      <c r="AS192" s="148"/>
    </row>
    <row r="193" spans="2:45" s="132" customFormat="1">
      <c r="B193" s="145"/>
      <c r="C193" s="145"/>
      <c r="F193" s="148"/>
      <c r="G193" s="148"/>
      <c r="H193" s="148"/>
      <c r="I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  <c r="AA193" s="148"/>
      <c r="AB193" s="148"/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8"/>
      <c r="AP193" s="148"/>
      <c r="AQ193" s="148"/>
      <c r="AR193" s="148"/>
      <c r="AS193" s="148"/>
    </row>
    <row r="194" spans="2:45" s="132" customFormat="1">
      <c r="B194" s="145"/>
      <c r="C194" s="145"/>
      <c r="F194" s="148"/>
      <c r="G194" s="148"/>
      <c r="H194" s="148"/>
      <c r="I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  <c r="AA194" s="148"/>
      <c r="AB194" s="148"/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8"/>
      <c r="AP194" s="148"/>
      <c r="AQ194" s="148"/>
      <c r="AR194" s="148"/>
      <c r="AS194" s="148"/>
    </row>
    <row r="195" spans="2:45" s="132" customFormat="1">
      <c r="B195" s="145"/>
      <c r="C195" s="145"/>
      <c r="F195" s="148"/>
      <c r="G195" s="148"/>
      <c r="H195" s="148"/>
      <c r="I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  <c r="AA195" s="148"/>
      <c r="AB195" s="148"/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8"/>
      <c r="AP195" s="148"/>
      <c r="AQ195" s="148"/>
      <c r="AR195" s="148"/>
      <c r="AS195" s="148"/>
    </row>
    <row r="196" spans="2:45" s="132" customFormat="1">
      <c r="B196" s="145"/>
      <c r="C196" s="145"/>
      <c r="F196" s="148"/>
      <c r="G196" s="148"/>
      <c r="H196" s="148"/>
      <c r="I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  <c r="AA196" s="148"/>
      <c r="AB196" s="148"/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8"/>
      <c r="AP196" s="148"/>
      <c r="AQ196" s="148"/>
      <c r="AR196" s="148"/>
      <c r="AS196" s="148"/>
    </row>
    <row r="197" spans="2:45" s="132" customFormat="1">
      <c r="B197" s="145"/>
      <c r="C197" s="145"/>
      <c r="F197" s="148"/>
      <c r="G197" s="148"/>
      <c r="H197" s="148"/>
      <c r="I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  <c r="AA197" s="148"/>
      <c r="AB197" s="148"/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8"/>
      <c r="AP197" s="148"/>
      <c r="AQ197" s="148"/>
      <c r="AR197" s="148"/>
      <c r="AS197" s="148"/>
    </row>
    <row r="198" spans="2:45" s="132" customFormat="1">
      <c r="B198" s="145"/>
      <c r="C198" s="145"/>
      <c r="F198" s="148"/>
      <c r="G198" s="148"/>
      <c r="H198" s="148"/>
      <c r="I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  <c r="AA198" s="148"/>
      <c r="AB198" s="148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8"/>
      <c r="AP198" s="148"/>
      <c r="AQ198" s="148"/>
      <c r="AR198" s="148"/>
      <c r="AS198" s="148"/>
    </row>
    <row r="199" spans="2:45" s="132" customFormat="1">
      <c r="B199" s="145"/>
      <c r="C199" s="145"/>
      <c r="F199" s="148"/>
      <c r="G199" s="148"/>
      <c r="H199" s="148"/>
      <c r="I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  <c r="AA199" s="148"/>
      <c r="AB199" s="148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8"/>
      <c r="AP199" s="148"/>
      <c r="AQ199" s="148"/>
      <c r="AR199" s="148"/>
      <c r="AS199" s="148"/>
    </row>
    <row r="200" spans="2:45" s="132" customFormat="1">
      <c r="B200" s="145"/>
      <c r="C200" s="145"/>
      <c r="F200" s="148"/>
      <c r="G200" s="148"/>
      <c r="H200" s="148"/>
      <c r="I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  <c r="AA200" s="148"/>
      <c r="AB200" s="148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8"/>
      <c r="AP200" s="148"/>
      <c r="AQ200" s="148"/>
      <c r="AR200" s="148"/>
      <c r="AS200" s="148"/>
    </row>
    <row r="201" spans="2:45" s="132" customFormat="1">
      <c r="B201" s="145"/>
      <c r="C201" s="145"/>
      <c r="F201" s="148"/>
      <c r="G201" s="148"/>
      <c r="H201" s="148"/>
      <c r="I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  <c r="AA201" s="148"/>
      <c r="AB201" s="148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8"/>
      <c r="AP201" s="148"/>
      <c r="AQ201" s="148"/>
      <c r="AR201" s="148"/>
      <c r="AS201" s="148"/>
    </row>
    <row r="202" spans="2:45" s="132" customFormat="1">
      <c r="B202" s="145"/>
      <c r="C202" s="145"/>
      <c r="F202" s="148"/>
      <c r="G202" s="148"/>
      <c r="H202" s="148"/>
      <c r="I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  <c r="AA202" s="148"/>
      <c r="AB202" s="148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8"/>
      <c r="AP202" s="148"/>
      <c r="AQ202" s="148"/>
      <c r="AR202" s="148"/>
      <c r="AS202" s="148"/>
    </row>
    <row r="203" spans="2:45" s="132" customFormat="1">
      <c r="B203" s="145"/>
      <c r="C203" s="145"/>
      <c r="F203" s="148"/>
      <c r="G203" s="148"/>
      <c r="H203" s="148"/>
      <c r="I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  <c r="AA203" s="148"/>
      <c r="AB203" s="148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8"/>
      <c r="AP203" s="148"/>
      <c r="AQ203" s="148"/>
      <c r="AR203" s="148"/>
      <c r="AS203" s="148"/>
    </row>
    <row r="204" spans="2:45" s="132" customFormat="1">
      <c r="B204" s="145"/>
      <c r="C204" s="145"/>
      <c r="F204" s="148"/>
      <c r="G204" s="148"/>
      <c r="H204" s="148"/>
      <c r="I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  <c r="AA204" s="148"/>
      <c r="AB204" s="148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8"/>
      <c r="AP204" s="148"/>
      <c r="AQ204" s="148"/>
      <c r="AR204" s="148"/>
      <c r="AS204" s="148"/>
    </row>
    <row r="205" spans="2:45" s="132" customFormat="1">
      <c r="B205" s="145"/>
      <c r="C205" s="145"/>
      <c r="F205" s="148"/>
      <c r="G205" s="148"/>
      <c r="H205" s="148"/>
      <c r="I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  <c r="AA205" s="148"/>
      <c r="AB205" s="148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8"/>
      <c r="AP205" s="148"/>
      <c r="AQ205" s="148"/>
      <c r="AR205" s="148"/>
      <c r="AS205" s="148"/>
    </row>
    <row r="206" spans="2:45" s="132" customFormat="1">
      <c r="B206" s="145"/>
      <c r="C206" s="145"/>
      <c r="F206" s="148"/>
      <c r="G206" s="148"/>
      <c r="H206" s="148"/>
      <c r="I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  <c r="AA206" s="148"/>
      <c r="AB206" s="148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8"/>
      <c r="AP206" s="148"/>
      <c r="AQ206" s="148"/>
      <c r="AR206" s="148"/>
      <c r="AS206" s="148"/>
    </row>
    <row r="207" spans="2:45" s="132" customFormat="1">
      <c r="B207" s="145"/>
      <c r="C207" s="145"/>
      <c r="F207" s="148"/>
      <c r="G207" s="148"/>
      <c r="H207" s="148"/>
      <c r="I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  <c r="AA207" s="148"/>
      <c r="AB207" s="148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8"/>
      <c r="AP207" s="148"/>
      <c r="AQ207" s="148"/>
      <c r="AR207" s="148"/>
      <c r="AS207" s="148"/>
    </row>
    <row r="208" spans="2:45" s="132" customFormat="1">
      <c r="B208" s="145"/>
      <c r="C208" s="145"/>
      <c r="F208" s="148"/>
      <c r="G208" s="148"/>
      <c r="H208" s="148"/>
      <c r="I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  <c r="AA208" s="148"/>
      <c r="AB208" s="148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8"/>
      <c r="AP208" s="148"/>
      <c r="AQ208" s="148"/>
      <c r="AR208" s="148"/>
      <c r="AS208" s="148"/>
    </row>
    <row r="209" spans="2:45" s="132" customFormat="1">
      <c r="B209" s="145"/>
      <c r="C209" s="145"/>
      <c r="F209" s="148"/>
      <c r="G209" s="148"/>
      <c r="H209" s="148"/>
      <c r="I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  <c r="AA209" s="148"/>
      <c r="AB209" s="148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8"/>
      <c r="AP209" s="148"/>
      <c r="AQ209" s="148"/>
      <c r="AR209" s="148"/>
      <c r="AS209" s="148"/>
    </row>
    <row r="210" spans="2:45" s="132" customFormat="1">
      <c r="B210" s="145"/>
      <c r="C210" s="145"/>
      <c r="F210" s="148"/>
      <c r="G210" s="148"/>
      <c r="H210" s="148"/>
      <c r="I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  <c r="AA210" s="148"/>
      <c r="AB210" s="148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8"/>
      <c r="AP210" s="148"/>
      <c r="AQ210" s="148"/>
      <c r="AR210" s="148"/>
      <c r="AS210" s="148"/>
    </row>
    <row r="211" spans="2:45" s="132" customFormat="1">
      <c r="B211" s="145"/>
      <c r="C211" s="145"/>
      <c r="F211" s="148"/>
      <c r="G211" s="148"/>
      <c r="H211" s="148"/>
      <c r="I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  <c r="AA211" s="148"/>
      <c r="AB211" s="148"/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8"/>
      <c r="AP211" s="148"/>
      <c r="AQ211" s="148"/>
      <c r="AR211" s="148"/>
      <c r="AS211" s="148"/>
    </row>
    <row r="212" spans="2:45" s="132" customFormat="1">
      <c r="B212" s="145"/>
      <c r="C212" s="145"/>
      <c r="F212" s="148"/>
      <c r="G212" s="148"/>
      <c r="H212" s="148"/>
      <c r="I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  <c r="AA212" s="148"/>
      <c r="AB212" s="148"/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8"/>
      <c r="AP212" s="148"/>
      <c r="AQ212" s="148"/>
      <c r="AR212" s="148"/>
      <c r="AS212" s="148"/>
    </row>
    <row r="213" spans="2:45" s="132" customFormat="1">
      <c r="B213" s="145"/>
      <c r="C213" s="145"/>
      <c r="F213" s="148"/>
      <c r="G213" s="148"/>
      <c r="H213" s="148"/>
      <c r="I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  <c r="AA213" s="148"/>
      <c r="AB213" s="148"/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8"/>
      <c r="AP213" s="148"/>
      <c r="AQ213" s="148"/>
      <c r="AR213" s="148"/>
      <c r="AS213" s="148"/>
    </row>
    <row r="214" spans="2:45" s="132" customFormat="1">
      <c r="B214" s="145"/>
      <c r="C214" s="145"/>
      <c r="F214" s="148"/>
      <c r="G214" s="148"/>
      <c r="H214" s="148"/>
      <c r="I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  <c r="AA214" s="148"/>
      <c r="AB214" s="148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8"/>
      <c r="AP214" s="148"/>
      <c r="AQ214" s="148"/>
      <c r="AR214" s="148"/>
      <c r="AS214" s="148"/>
    </row>
    <row r="215" spans="2:45" s="132" customFormat="1">
      <c r="B215" s="145"/>
      <c r="C215" s="145"/>
      <c r="F215" s="148"/>
      <c r="G215" s="148"/>
      <c r="H215" s="148"/>
      <c r="I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  <c r="AA215" s="148"/>
      <c r="AB215" s="148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8"/>
      <c r="AP215" s="148"/>
      <c r="AQ215" s="148"/>
      <c r="AR215" s="148"/>
      <c r="AS215" s="148"/>
    </row>
    <row r="216" spans="2:45" s="132" customFormat="1">
      <c r="B216" s="145"/>
      <c r="C216" s="145"/>
      <c r="F216" s="148"/>
      <c r="G216" s="148"/>
      <c r="H216" s="148"/>
      <c r="I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  <c r="AA216" s="148"/>
      <c r="AB216" s="148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8"/>
      <c r="AP216" s="148"/>
      <c r="AQ216" s="148"/>
      <c r="AR216" s="148"/>
      <c r="AS216" s="148"/>
    </row>
    <row r="217" spans="2:45" s="132" customFormat="1">
      <c r="B217" s="145"/>
      <c r="C217" s="145"/>
      <c r="F217" s="148"/>
      <c r="G217" s="148"/>
      <c r="H217" s="148"/>
      <c r="I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  <c r="AA217" s="148"/>
      <c r="AB217" s="148"/>
      <c r="AC217" s="148"/>
      <c r="AD217" s="148"/>
      <c r="AE217" s="148"/>
      <c r="AF217" s="148"/>
      <c r="AG217" s="148"/>
      <c r="AH217" s="148"/>
      <c r="AI217" s="148"/>
      <c r="AJ217" s="148"/>
      <c r="AK217" s="148"/>
      <c r="AL217" s="148"/>
      <c r="AM217" s="148"/>
      <c r="AN217" s="148"/>
      <c r="AO217" s="148"/>
      <c r="AP217" s="148"/>
      <c r="AQ217" s="148"/>
      <c r="AR217" s="148"/>
      <c r="AS217" s="148"/>
    </row>
    <row r="218" spans="2:45" s="132" customFormat="1">
      <c r="B218" s="145"/>
      <c r="C218" s="145"/>
      <c r="F218" s="148"/>
      <c r="G218" s="148"/>
      <c r="H218" s="148"/>
      <c r="I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  <c r="AA218" s="148"/>
      <c r="AB218" s="148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8"/>
      <c r="AP218" s="148"/>
      <c r="AQ218" s="148"/>
      <c r="AR218" s="148"/>
      <c r="AS218" s="148"/>
    </row>
    <row r="219" spans="2:45" s="132" customFormat="1">
      <c r="B219" s="145"/>
      <c r="C219" s="145"/>
      <c r="F219" s="148"/>
      <c r="G219" s="148"/>
      <c r="H219" s="148"/>
      <c r="I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  <c r="AA219" s="148"/>
      <c r="AB219" s="148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8"/>
      <c r="AP219" s="148"/>
      <c r="AQ219" s="148"/>
      <c r="AR219" s="148"/>
      <c r="AS219" s="148"/>
    </row>
    <row r="220" spans="2:45" s="132" customFormat="1">
      <c r="B220" s="145"/>
      <c r="C220" s="145"/>
      <c r="F220" s="148"/>
      <c r="G220" s="148"/>
      <c r="H220" s="148"/>
      <c r="I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  <c r="AA220" s="148"/>
      <c r="AB220" s="148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8"/>
      <c r="AP220" s="148"/>
      <c r="AQ220" s="148"/>
      <c r="AR220" s="148"/>
      <c r="AS220" s="148"/>
    </row>
    <row r="221" spans="2:45" s="132" customFormat="1">
      <c r="B221" s="145"/>
      <c r="C221" s="145"/>
      <c r="F221" s="148"/>
      <c r="G221" s="148"/>
      <c r="H221" s="148"/>
      <c r="I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  <c r="AA221" s="148"/>
      <c r="AB221" s="148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  <c r="AN221" s="148"/>
      <c r="AO221" s="148"/>
      <c r="AP221" s="148"/>
      <c r="AQ221" s="148"/>
      <c r="AR221" s="148"/>
      <c r="AS221" s="148"/>
    </row>
    <row r="222" spans="2:45" s="132" customFormat="1">
      <c r="B222" s="145"/>
      <c r="C222" s="145"/>
      <c r="F222" s="148"/>
      <c r="G222" s="148"/>
      <c r="H222" s="148"/>
      <c r="I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  <c r="AA222" s="148"/>
      <c r="AB222" s="148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  <c r="AN222" s="148"/>
      <c r="AO222" s="148"/>
      <c r="AP222" s="148"/>
      <c r="AQ222" s="148"/>
      <c r="AR222" s="148"/>
      <c r="AS222" s="148"/>
    </row>
    <row r="223" spans="2:45" s="132" customFormat="1">
      <c r="B223" s="145"/>
      <c r="C223" s="145"/>
      <c r="F223" s="148"/>
      <c r="G223" s="148"/>
      <c r="H223" s="148"/>
      <c r="I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  <c r="AA223" s="148"/>
      <c r="AB223" s="148"/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  <c r="AN223" s="148"/>
      <c r="AO223" s="148"/>
      <c r="AP223" s="148"/>
      <c r="AQ223" s="148"/>
      <c r="AR223" s="148"/>
      <c r="AS223" s="148"/>
    </row>
    <row r="224" spans="2:45" s="132" customFormat="1">
      <c r="B224" s="145"/>
      <c r="C224" s="145"/>
      <c r="F224" s="148"/>
      <c r="G224" s="148"/>
      <c r="H224" s="148"/>
      <c r="I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  <c r="AA224" s="148"/>
      <c r="AB224" s="148"/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  <c r="AN224" s="148"/>
      <c r="AO224" s="148"/>
      <c r="AP224" s="148"/>
      <c r="AQ224" s="148"/>
      <c r="AR224" s="148"/>
      <c r="AS224" s="148"/>
    </row>
    <row r="225" spans="2:45" s="132" customFormat="1">
      <c r="B225" s="145"/>
      <c r="C225" s="145"/>
      <c r="F225" s="148"/>
      <c r="G225" s="148"/>
      <c r="H225" s="148"/>
      <c r="I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  <c r="AA225" s="148"/>
      <c r="AB225" s="148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  <c r="AN225" s="148"/>
      <c r="AO225" s="148"/>
      <c r="AP225" s="148"/>
      <c r="AQ225" s="148"/>
      <c r="AR225" s="148"/>
      <c r="AS225" s="148"/>
    </row>
    <row r="226" spans="2:45" s="132" customFormat="1">
      <c r="B226" s="145"/>
      <c r="C226" s="145"/>
      <c r="F226" s="148"/>
      <c r="G226" s="148"/>
      <c r="H226" s="148"/>
      <c r="I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  <c r="AA226" s="148"/>
      <c r="AB226" s="148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  <c r="AN226" s="148"/>
      <c r="AO226" s="148"/>
      <c r="AP226" s="148"/>
      <c r="AQ226" s="148"/>
      <c r="AR226" s="148"/>
      <c r="AS226" s="148"/>
    </row>
    <row r="227" spans="2:45" s="132" customFormat="1">
      <c r="B227" s="145"/>
      <c r="C227" s="145"/>
      <c r="F227" s="148"/>
      <c r="G227" s="148"/>
      <c r="H227" s="148"/>
      <c r="I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  <c r="AA227" s="148"/>
      <c r="AB227" s="148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  <c r="AO227" s="148"/>
      <c r="AP227" s="148"/>
      <c r="AQ227" s="148"/>
      <c r="AR227" s="148"/>
      <c r="AS227" s="148"/>
    </row>
    <row r="228" spans="2:45" s="132" customFormat="1">
      <c r="B228" s="145"/>
      <c r="C228" s="145"/>
      <c r="F228" s="148"/>
      <c r="G228" s="148"/>
      <c r="H228" s="148"/>
      <c r="I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  <c r="AA228" s="148"/>
      <c r="AB228" s="148"/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  <c r="AN228" s="148"/>
      <c r="AO228" s="148"/>
      <c r="AP228" s="148"/>
      <c r="AQ228" s="148"/>
      <c r="AR228" s="148"/>
      <c r="AS228" s="148"/>
    </row>
    <row r="229" spans="2:45" s="132" customFormat="1">
      <c r="B229" s="145"/>
      <c r="C229" s="145"/>
      <c r="F229" s="148"/>
      <c r="G229" s="148"/>
      <c r="H229" s="148"/>
      <c r="I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  <c r="AA229" s="148"/>
      <c r="AB229" s="148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8"/>
      <c r="AP229" s="148"/>
      <c r="AQ229" s="148"/>
      <c r="AR229" s="148"/>
      <c r="AS229" s="148"/>
    </row>
    <row r="230" spans="2:45" s="132" customFormat="1">
      <c r="B230" s="145"/>
      <c r="C230" s="145"/>
      <c r="F230" s="148"/>
      <c r="G230" s="148"/>
      <c r="H230" s="148"/>
      <c r="I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  <c r="AA230" s="148"/>
      <c r="AB230" s="148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  <c r="AN230" s="148"/>
      <c r="AO230" s="148"/>
      <c r="AP230" s="148"/>
      <c r="AQ230" s="148"/>
      <c r="AR230" s="148"/>
      <c r="AS230" s="148"/>
    </row>
    <row r="231" spans="2:45" s="132" customFormat="1">
      <c r="B231" s="145"/>
      <c r="C231" s="145"/>
      <c r="F231" s="148"/>
      <c r="G231" s="148"/>
      <c r="H231" s="148"/>
      <c r="I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  <c r="AA231" s="148"/>
      <c r="AB231" s="148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  <c r="AN231" s="148"/>
      <c r="AO231" s="148"/>
      <c r="AP231" s="148"/>
      <c r="AQ231" s="148"/>
      <c r="AR231" s="148"/>
      <c r="AS231" s="148"/>
    </row>
    <row r="232" spans="2:45" s="132" customFormat="1">
      <c r="B232" s="145"/>
      <c r="C232" s="145"/>
      <c r="F232" s="148"/>
      <c r="G232" s="148"/>
      <c r="H232" s="148"/>
      <c r="I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  <c r="AA232" s="148"/>
      <c r="AB232" s="148"/>
      <c r="AC232" s="148"/>
      <c r="AD232" s="148"/>
      <c r="AE232" s="148"/>
      <c r="AF232" s="148"/>
      <c r="AG232" s="148"/>
      <c r="AH232" s="148"/>
      <c r="AI232" s="148"/>
      <c r="AJ232" s="148"/>
      <c r="AK232" s="148"/>
      <c r="AL232" s="148"/>
      <c r="AM232" s="148"/>
      <c r="AN232" s="148"/>
      <c r="AO232" s="148"/>
      <c r="AP232" s="148"/>
      <c r="AQ232" s="148"/>
      <c r="AR232" s="148"/>
      <c r="AS232" s="148"/>
    </row>
    <row r="233" spans="2:45" s="132" customFormat="1">
      <c r="B233" s="145"/>
      <c r="C233" s="145"/>
      <c r="F233" s="148"/>
      <c r="G233" s="148"/>
      <c r="H233" s="148"/>
      <c r="I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  <c r="AA233" s="148"/>
      <c r="AB233" s="148"/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8"/>
      <c r="AP233" s="148"/>
      <c r="AQ233" s="148"/>
      <c r="AR233" s="148"/>
      <c r="AS233" s="148"/>
    </row>
    <row r="234" spans="2:45" s="132" customFormat="1">
      <c r="B234" s="145"/>
      <c r="C234" s="145"/>
      <c r="F234" s="148"/>
      <c r="G234" s="148"/>
      <c r="H234" s="148"/>
      <c r="I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  <c r="AA234" s="148"/>
      <c r="AB234" s="148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  <c r="AN234" s="148"/>
      <c r="AO234" s="148"/>
      <c r="AP234" s="148"/>
      <c r="AQ234" s="148"/>
      <c r="AR234" s="148"/>
      <c r="AS234" s="148"/>
    </row>
    <row r="235" spans="2:45" s="132" customFormat="1">
      <c r="B235" s="145"/>
      <c r="C235" s="145"/>
      <c r="F235" s="148"/>
      <c r="G235" s="148"/>
      <c r="H235" s="148"/>
      <c r="I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  <c r="AA235" s="148"/>
      <c r="AB235" s="148"/>
      <c r="AC235" s="148"/>
      <c r="AD235" s="148"/>
      <c r="AE235" s="148"/>
      <c r="AF235" s="148"/>
      <c r="AG235" s="148"/>
      <c r="AH235" s="148"/>
      <c r="AI235" s="148"/>
      <c r="AJ235" s="148"/>
      <c r="AK235" s="148"/>
      <c r="AL235" s="148"/>
      <c r="AM235" s="148"/>
      <c r="AN235" s="148"/>
      <c r="AO235" s="148"/>
      <c r="AP235" s="148"/>
      <c r="AQ235" s="148"/>
      <c r="AR235" s="148"/>
      <c r="AS235" s="148"/>
    </row>
    <row r="236" spans="2:45" s="132" customFormat="1">
      <c r="B236" s="145"/>
      <c r="C236" s="145"/>
      <c r="F236" s="148"/>
      <c r="G236" s="148"/>
      <c r="H236" s="148"/>
      <c r="I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  <c r="AA236" s="148"/>
      <c r="AB236" s="148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  <c r="AN236" s="148"/>
      <c r="AO236" s="148"/>
      <c r="AP236" s="148"/>
      <c r="AQ236" s="148"/>
      <c r="AR236" s="148"/>
      <c r="AS236" s="148"/>
    </row>
    <row r="237" spans="2:45" s="132" customFormat="1">
      <c r="B237" s="145"/>
      <c r="C237" s="145"/>
      <c r="F237" s="148"/>
      <c r="G237" s="148"/>
      <c r="H237" s="148"/>
      <c r="I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  <c r="AA237" s="148"/>
      <c r="AB237" s="148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8"/>
      <c r="AP237" s="148"/>
      <c r="AQ237" s="148"/>
      <c r="AR237" s="148"/>
      <c r="AS237" s="148"/>
    </row>
    <row r="238" spans="2:45" s="132" customFormat="1">
      <c r="B238" s="145"/>
      <c r="C238" s="145"/>
      <c r="F238" s="148"/>
      <c r="G238" s="148"/>
      <c r="H238" s="148"/>
      <c r="I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  <c r="AA238" s="148"/>
      <c r="AB238" s="148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8"/>
      <c r="AP238" s="148"/>
      <c r="AQ238" s="148"/>
      <c r="AR238" s="148"/>
      <c r="AS238" s="148"/>
    </row>
    <row r="239" spans="2:45" s="132" customFormat="1">
      <c r="B239" s="145"/>
      <c r="C239" s="145"/>
      <c r="F239" s="148"/>
      <c r="G239" s="148"/>
      <c r="H239" s="148"/>
      <c r="I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  <c r="AA239" s="148"/>
      <c r="AB239" s="148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8"/>
      <c r="AP239" s="148"/>
      <c r="AQ239" s="148"/>
      <c r="AR239" s="148"/>
      <c r="AS239" s="148"/>
    </row>
    <row r="240" spans="2:45" s="132" customFormat="1">
      <c r="B240" s="145"/>
      <c r="C240" s="145"/>
      <c r="F240" s="148"/>
      <c r="G240" s="148"/>
      <c r="H240" s="148"/>
      <c r="I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  <c r="AA240" s="148"/>
      <c r="AB240" s="148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8"/>
      <c r="AP240" s="148"/>
      <c r="AQ240" s="148"/>
      <c r="AR240" s="148"/>
      <c r="AS240" s="148"/>
    </row>
    <row r="241" spans="2:45" s="132" customFormat="1">
      <c r="B241" s="145"/>
      <c r="C241" s="145"/>
      <c r="F241" s="148"/>
      <c r="G241" s="148"/>
      <c r="H241" s="148"/>
      <c r="I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  <c r="AA241" s="148"/>
      <c r="AB241" s="148"/>
      <c r="AC241" s="148"/>
      <c r="AD241" s="148"/>
      <c r="AE241" s="148"/>
      <c r="AF241" s="148"/>
      <c r="AG241" s="148"/>
      <c r="AH241" s="148"/>
      <c r="AI241" s="148"/>
      <c r="AJ241" s="148"/>
      <c r="AK241" s="148"/>
      <c r="AL241" s="148"/>
      <c r="AM241" s="148"/>
      <c r="AN241" s="148"/>
      <c r="AO241" s="148"/>
      <c r="AP241" s="148"/>
      <c r="AQ241" s="148"/>
      <c r="AR241" s="148"/>
      <c r="AS241" s="148"/>
    </row>
    <row r="242" spans="2:45" s="132" customFormat="1">
      <c r="B242" s="145"/>
      <c r="C242" s="145"/>
      <c r="F242" s="148"/>
      <c r="G242" s="148"/>
      <c r="H242" s="148"/>
      <c r="I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  <c r="AA242" s="148"/>
      <c r="AB242" s="148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8"/>
      <c r="AP242" s="148"/>
      <c r="AQ242" s="148"/>
      <c r="AR242" s="148"/>
      <c r="AS242" s="148"/>
    </row>
    <row r="243" spans="2:45" s="132" customFormat="1">
      <c r="B243" s="145"/>
      <c r="C243" s="145"/>
      <c r="F243" s="148"/>
      <c r="G243" s="148"/>
      <c r="H243" s="148"/>
      <c r="I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  <c r="AA243" s="148"/>
      <c r="AB243" s="148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8"/>
      <c r="AP243" s="148"/>
      <c r="AQ243" s="148"/>
      <c r="AR243" s="148"/>
      <c r="AS243" s="148"/>
    </row>
    <row r="244" spans="2:45" s="132" customFormat="1">
      <c r="B244" s="145"/>
      <c r="C244" s="145"/>
      <c r="F244" s="148"/>
      <c r="G244" s="148"/>
      <c r="H244" s="148"/>
      <c r="I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  <c r="AA244" s="148"/>
      <c r="AB244" s="148"/>
      <c r="AC244" s="148"/>
      <c r="AD244" s="148"/>
      <c r="AE244" s="148"/>
      <c r="AF244" s="148"/>
      <c r="AG244" s="148"/>
      <c r="AH244" s="148"/>
      <c r="AI244" s="148"/>
      <c r="AJ244" s="148"/>
      <c r="AK244" s="148"/>
      <c r="AL244" s="148"/>
      <c r="AM244" s="148"/>
      <c r="AN244" s="148"/>
      <c r="AO244" s="148"/>
      <c r="AP244" s="148"/>
      <c r="AQ244" s="148"/>
      <c r="AR244" s="148"/>
      <c r="AS244" s="148"/>
    </row>
    <row r="245" spans="2:45" s="132" customFormat="1">
      <c r="B245" s="145"/>
      <c r="C245" s="145"/>
      <c r="F245" s="148"/>
      <c r="G245" s="148"/>
      <c r="H245" s="148"/>
      <c r="I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  <c r="AA245" s="148"/>
      <c r="AB245" s="148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8"/>
      <c r="AP245" s="148"/>
      <c r="AQ245" s="148"/>
      <c r="AR245" s="148"/>
      <c r="AS245" s="148"/>
    </row>
    <row r="246" spans="2:45" s="132" customFormat="1">
      <c r="B246" s="145"/>
      <c r="C246" s="145"/>
      <c r="F246" s="148"/>
      <c r="G246" s="148"/>
      <c r="H246" s="148"/>
      <c r="I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  <c r="AA246" s="148"/>
      <c r="AB246" s="148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  <c r="AN246" s="148"/>
      <c r="AO246" s="148"/>
      <c r="AP246" s="148"/>
      <c r="AQ246" s="148"/>
      <c r="AR246" s="148"/>
      <c r="AS246" s="148"/>
    </row>
    <row r="247" spans="2:45" s="132" customFormat="1">
      <c r="B247" s="145"/>
      <c r="C247" s="145"/>
      <c r="F247" s="148"/>
      <c r="G247" s="148"/>
      <c r="H247" s="148"/>
      <c r="I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  <c r="AA247" s="148"/>
      <c r="AB247" s="148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  <c r="AN247" s="148"/>
      <c r="AO247" s="148"/>
      <c r="AP247" s="148"/>
      <c r="AQ247" s="148"/>
      <c r="AR247" s="148"/>
      <c r="AS247" s="148"/>
    </row>
    <row r="248" spans="2:45" s="132" customFormat="1">
      <c r="B248" s="145"/>
      <c r="C248" s="145"/>
      <c r="F248" s="148"/>
      <c r="G248" s="148"/>
      <c r="H248" s="148"/>
      <c r="I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  <c r="AA248" s="148"/>
      <c r="AB248" s="148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  <c r="AN248" s="148"/>
      <c r="AO248" s="148"/>
      <c r="AP248" s="148"/>
      <c r="AQ248" s="148"/>
      <c r="AR248" s="148"/>
      <c r="AS248" s="148"/>
    </row>
    <row r="249" spans="2:45" s="132" customFormat="1">
      <c r="B249" s="145"/>
      <c r="C249" s="145"/>
      <c r="F249" s="148"/>
      <c r="G249" s="148"/>
      <c r="H249" s="148"/>
      <c r="I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  <c r="AA249" s="148"/>
      <c r="AB249" s="148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8"/>
      <c r="AP249" s="148"/>
      <c r="AQ249" s="148"/>
      <c r="AR249" s="148"/>
      <c r="AS249" s="148"/>
    </row>
    <row r="250" spans="2:45" s="132" customFormat="1">
      <c r="B250" s="145"/>
      <c r="C250" s="145"/>
      <c r="F250" s="148"/>
      <c r="G250" s="148"/>
      <c r="H250" s="148"/>
      <c r="I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  <c r="AA250" s="148"/>
      <c r="AB250" s="148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  <c r="AN250" s="148"/>
      <c r="AO250" s="148"/>
      <c r="AP250" s="148"/>
      <c r="AQ250" s="148"/>
      <c r="AR250" s="148"/>
      <c r="AS250" s="148"/>
    </row>
    <row r="251" spans="2:45" s="132" customFormat="1">
      <c r="B251" s="145"/>
      <c r="C251" s="145"/>
      <c r="F251" s="148"/>
      <c r="G251" s="148"/>
      <c r="H251" s="148"/>
      <c r="I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  <c r="AA251" s="148"/>
      <c r="AB251" s="148"/>
      <c r="AC251" s="148"/>
      <c r="AD251" s="148"/>
      <c r="AE251" s="148"/>
      <c r="AF251" s="148"/>
      <c r="AG251" s="148"/>
      <c r="AH251" s="148"/>
      <c r="AI251" s="148"/>
      <c r="AJ251" s="148"/>
      <c r="AK251" s="148"/>
      <c r="AL251" s="148"/>
      <c r="AM251" s="148"/>
      <c r="AN251" s="148"/>
      <c r="AO251" s="148"/>
      <c r="AP251" s="148"/>
      <c r="AQ251" s="148"/>
      <c r="AR251" s="148"/>
      <c r="AS251" s="148"/>
    </row>
    <row r="252" spans="2:45" s="132" customFormat="1">
      <c r="B252" s="145"/>
      <c r="C252" s="145"/>
      <c r="F252" s="148"/>
      <c r="G252" s="148"/>
      <c r="H252" s="148"/>
      <c r="I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  <c r="AA252" s="148"/>
      <c r="AB252" s="148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8"/>
      <c r="AP252" s="148"/>
      <c r="AQ252" s="148"/>
      <c r="AR252" s="148"/>
      <c r="AS252" s="148"/>
    </row>
    <row r="253" spans="2:45" s="132" customFormat="1">
      <c r="B253" s="145"/>
      <c r="C253" s="145"/>
      <c r="F253" s="148"/>
      <c r="G253" s="148"/>
      <c r="H253" s="148"/>
      <c r="I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  <c r="AA253" s="148"/>
      <c r="AB253" s="148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  <c r="AN253" s="148"/>
      <c r="AO253" s="148"/>
      <c r="AP253" s="148"/>
      <c r="AQ253" s="148"/>
      <c r="AR253" s="148"/>
      <c r="AS253" s="148"/>
    </row>
    <row r="254" spans="2:45" s="132" customFormat="1">
      <c r="B254" s="145"/>
      <c r="C254" s="145"/>
      <c r="F254" s="148"/>
      <c r="G254" s="148"/>
      <c r="H254" s="148"/>
      <c r="I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  <c r="AA254" s="148"/>
      <c r="AB254" s="148"/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  <c r="AN254" s="148"/>
      <c r="AO254" s="148"/>
      <c r="AP254" s="148"/>
      <c r="AQ254" s="148"/>
      <c r="AR254" s="148"/>
      <c r="AS254" s="148"/>
    </row>
    <row r="255" spans="2:45" s="132" customFormat="1">
      <c r="B255" s="145"/>
      <c r="C255" s="145"/>
      <c r="F255" s="148"/>
      <c r="G255" s="148"/>
      <c r="H255" s="148"/>
      <c r="I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  <c r="AN255" s="148"/>
      <c r="AO255" s="148"/>
      <c r="AP255" s="148"/>
      <c r="AQ255" s="148"/>
      <c r="AR255" s="148"/>
      <c r="AS255" s="148"/>
    </row>
    <row r="256" spans="2:45" s="132" customFormat="1">
      <c r="B256" s="145"/>
      <c r="C256" s="145"/>
      <c r="F256" s="148"/>
      <c r="G256" s="148"/>
      <c r="H256" s="148"/>
      <c r="I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  <c r="AA256" s="148"/>
      <c r="AB256" s="148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  <c r="AN256" s="148"/>
      <c r="AO256" s="148"/>
      <c r="AP256" s="148"/>
      <c r="AQ256" s="148"/>
      <c r="AR256" s="148"/>
      <c r="AS256" s="148"/>
    </row>
    <row r="257" spans="2:45" s="132" customFormat="1">
      <c r="B257" s="145"/>
      <c r="C257" s="145"/>
      <c r="F257" s="148"/>
      <c r="G257" s="148"/>
      <c r="H257" s="148"/>
      <c r="I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  <c r="AA257" s="148"/>
      <c r="AB257" s="148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  <c r="AN257" s="148"/>
      <c r="AO257" s="148"/>
      <c r="AP257" s="148"/>
      <c r="AQ257" s="148"/>
      <c r="AR257" s="148"/>
      <c r="AS257" s="148"/>
    </row>
    <row r="258" spans="2:45" s="132" customFormat="1">
      <c r="B258" s="145"/>
      <c r="C258" s="145"/>
      <c r="F258" s="148"/>
      <c r="G258" s="148"/>
      <c r="H258" s="148"/>
      <c r="I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  <c r="AA258" s="148"/>
      <c r="AB258" s="148"/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  <c r="AN258" s="148"/>
      <c r="AO258" s="148"/>
      <c r="AP258" s="148"/>
      <c r="AQ258" s="148"/>
      <c r="AR258" s="148"/>
      <c r="AS258" s="148"/>
    </row>
    <row r="259" spans="2:45" s="132" customFormat="1">
      <c r="B259" s="145"/>
      <c r="C259" s="145"/>
      <c r="F259" s="148"/>
      <c r="G259" s="148"/>
      <c r="H259" s="148"/>
      <c r="I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  <c r="AA259" s="148"/>
      <c r="AB259" s="148"/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  <c r="AN259" s="148"/>
      <c r="AO259" s="148"/>
      <c r="AP259" s="148"/>
      <c r="AQ259" s="148"/>
      <c r="AR259" s="148"/>
      <c r="AS259" s="148"/>
    </row>
    <row r="260" spans="2:45" s="132" customFormat="1">
      <c r="B260" s="145"/>
      <c r="C260" s="145"/>
      <c r="F260" s="148"/>
      <c r="G260" s="148"/>
      <c r="H260" s="148"/>
      <c r="I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  <c r="AA260" s="148"/>
      <c r="AB260" s="148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8"/>
      <c r="AP260" s="148"/>
      <c r="AQ260" s="148"/>
      <c r="AR260" s="148"/>
      <c r="AS260" s="148"/>
    </row>
    <row r="261" spans="2:45" s="132" customFormat="1">
      <c r="B261" s="145"/>
      <c r="C261" s="145"/>
      <c r="F261" s="148"/>
      <c r="G261" s="148"/>
      <c r="H261" s="148"/>
      <c r="I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  <c r="AA261" s="148"/>
      <c r="AB261" s="148"/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  <c r="AN261" s="148"/>
      <c r="AO261" s="148"/>
      <c r="AP261" s="148"/>
      <c r="AQ261" s="148"/>
      <c r="AR261" s="148"/>
      <c r="AS261" s="148"/>
    </row>
    <row r="262" spans="2:45" s="132" customFormat="1">
      <c r="B262" s="145"/>
      <c r="C262" s="145"/>
      <c r="F262" s="148"/>
      <c r="G262" s="148"/>
      <c r="H262" s="148"/>
      <c r="I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  <c r="AA262" s="148"/>
      <c r="AB262" s="148"/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  <c r="AN262" s="148"/>
      <c r="AO262" s="148"/>
      <c r="AP262" s="148"/>
      <c r="AQ262" s="148"/>
      <c r="AR262" s="148"/>
      <c r="AS262" s="148"/>
    </row>
    <row r="263" spans="2:45" s="132" customFormat="1">
      <c r="B263" s="145"/>
      <c r="C263" s="145"/>
      <c r="F263" s="148"/>
      <c r="G263" s="148"/>
      <c r="H263" s="148"/>
      <c r="I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  <c r="AA263" s="148"/>
      <c r="AB263" s="148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  <c r="AN263" s="148"/>
      <c r="AO263" s="148"/>
      <c r="AP263" s="148"/>
      <c r="AQ263" s="148"/>
      <c r="AR263" s="148"/>
      <c r="AS263" s="148"/>
    </row>
    <row r="264" spans="2:45" s="132" customFormat="1">
      <c r="B264" s="145"/>
      <c r="C264" s="145"/>
      <c r="F264" s="148"/>
      <c r="G264" s="148"/>
      <c r="H264" s="148"/>
      <c r="I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  <c r="AA264" s="148"/>
      <c r="AB264" s="148"/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  <c r="AN264" s="148"/>
      <c r="AO264" s="148"/>
      <c r="AP264" s="148"/>
      <c r="AQ264" s="148"/>
      <c r="AR264" s="148"/>
      <c r="AS264" s="148"/>
    </row>
    <row r="265" spans="2:45" s="132" customFormat="1">
      <c r="B265" s="145"/>
      <c r="C265" s="145"/>
      <c r="F265" s="148"/>
      <c r="G265" s="148"/>
      <c r="H265" s="148"/>
      <c r="I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  <c r="AA265" s="148"/>
      <c r="AB265" s="148"/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  <c r="AN265" s="148"/>
      <c r="AO265" s="148"/>
      <c r="AP265" s="148"/>
      <c r="AQ265" s="148"/>
      <c r="AR265" s="148"/>
      <c r="AS265" s="148"/>
    </row>
    <row r="266" spans="2:45" s="132" customFormat="1">
      <c r="B266" s="145"/>
      <c r="C266" s="145"/>
      <c r="F266" s="148"/>
      <c r="G266" s="148"/>
      <c r="H266" s="148"/>
      <c r="I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  <c r="AA266" s="148"/>
      <c r="AB266" s="148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  <c r="AN266" s="148"/>
      <c r="AO266" s="148"/>
      <c r="AP266" s="148"/>
      <c r="AQ266" s="148"/>
      <c r="AR266" s="148"/>
      <c r="AS266" s="148"/>
    </row>
    <row r="267" spans="2:45" s="132" customFormat="1">
      <c r="B267" s="145"/>
      <c r="C267" s="145"/>
      <c r="F267" s="148"/>
      <c r="G267" s="148"/>
      <c r="H267" s="148"/>
      <c r="I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  <c r="AA267" s="148"/>
      <c r="AB267" s="148"/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  <c r="AN267" s="148"/>
      <c r="AO267" s="148"/>
      <c r="AP267" s="148"/>
      <c r="AQ267" s="148"/>
      <c r="AR267" s="148"/>
      <c r="AS267" s="148"/>
    </row>
    <row r="268" spans="2:45" s="132" customFormat="1">
      <c r="B268" s="145"/>
      <c r="C268" s="145"/>
      <c r="F268" s="148"/>
      <c r="G268" s="148"/>
      <c r="H268" s="148"/>
      <c r="I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  <c r="AA268" s="148"/>
      <c r="AB268" s="148"/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  <c r="AN268" s="148"/>
      <c r="AO268" s="148"/>
      <c r="AP268" s="148"/>
      <c r="AQ268" s="148"/>
      <c r="AR268" s="148"/>
      <c r="AS268" s="148"/>
    </row>
    <row r="269" spans="2:45" s="132" customFormat="1">
      <c r="B269" s="145"/>
      <c r="C269" s="145"/>
      <c r="F269" s="148"/>
      <c r="G269" s="148"/>
      <c r="H269" s="148"/>
      <c r="I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  <c r="AA269" s="148"/>
      <c r="AB269" s="148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  <c r="AN269" s="148"/>
      <c r="AO269" s="148"/>
      <c r="AP269" s="148"/>
      <c r="AQ269" s="148"/>
      <c r="AR269" s="148"/>
      <c r="AS269" s="148"/>
    </row>
    <row r="270" spans="2:45" s="132" customFormat="1">
      <c r="B270" s="145"/>
      <c r="C270" s="145"/>
      <c r="F270" s="148"/>
      <c r="G270" s="148"/>
      <c r="H270" s="148"/>
      <c r="I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  <c r="AA270" s="148"/>
      <c r="AB270" s="148"/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8"/>
      <c r="AP270" s="148"/>
      <c r="AQ270" s="148"/>
      <c r="AR270" s="148"/>
      <c r="AS270" s="148"/>
    </row>
    <row r="271" spans="2:45" s="132" customFormat="1">
      <c r="B271" s="145"/>
      <c r="C271" s="145"/>
      <c r="F271" s="148"/>
      <c r="G271" s="148"/>
      <c r="H271" s="148"/>
      <c r="I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  <c r="AA271" s="148"/>
      <c r="AB271" s="148"/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8"/>
      <c r="AP271" s="148"/>
      <c r="AQ271" s="148"/>
      <c r="AR271" s="148"/>
      <c r="AS271" s="148"/>
    </row>
    <row r="272" spans="2:45" s="132" customFormat="1">
      <c r="B272" s="145"/>
      <c r="C272" s="145"/>
      <c r="F272" s="148"/>
      <c r="G272" s="148"/>
      <c r="H272" s="148"/>
      <c r="I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  <c r="AA272" s="148"/>
      <c r="AB272" s="148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8"/>
      <c r="AP272" s="148"/>
      <c r="AQ272" s="148"/>
      <c r="AR272" s="148"/>
      <c r="AS272" s="148"/>
    </row>
    <row r="273" spans="2:45" s="132" customFormat="1">
      <c r="B273" s="145"/>
      <c r="C273" s="145"/>
      <c r="F273" s="148"/>
      <c r="G273" s="148"/>
      <c r="H273" s="148"/>
      <c r="I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  <c r="AA273" s="148"/>
      <c r="AB273" s="148"/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8"/>
      <c r="AP273" s="148"/>
      <c r="AQ273" s="148"/>
      <c r="AR273" s="148"/>
      <c r="AS273" s="148"/>
    </row>
    <row r="274" spans="2:45" s="132" customFormat="1">
      <c r="B274" s="145"/>
      <c r="C274" s="145"/>
      <c r="F274" s="148"/>
      <c r="G274" s="148"/>
      <c r="H274" s="148"/>
      <c r="I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  <c r="AA274" s="148"/>
      <c r="AB274" s="148"/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8"/>
      <c r="AP274" s="148"/>
      <c r="AQ274" s="148"/>
      <c r="AR274" s="148"/>
      <c r="AS274" s="148"/>
    </row>
    <row r="275" spans="2:45" s="132" customFormat="1">
      <c r="B275" s="145"/>
      <c r="C275" s="145"/>
      <c r="F275" s="148"/>
      <c r="G275" s="148"/>
      <c r="H275" s="148"/>
      <c r="I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  <c r="AA275" s="148"/>
      <c r="AB275" s="148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8"/>
      <c r="AP275" s="148"/>
      <c r="AQ275" s="148"/>
      <c r="AR275" s="148"/>
      <c r="AS275" s="148"/>
    </row>
    <row r="276" spans="2:45" s="132" customFormat="1">
      <c r="B276" s="145"/>
      <c r="C276" s="145"/>
      <c r="F276" s="148"/>
      <c r="G276" s="148"/>
      <c r="H276" s="148"/>
      <c r="I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  <c r="AA276" s="148"/>
      <c r="AB276" s="148"/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8"/>
      <c r="AP276" s="148"/>
      <c r="AQ276" s="148"/>
      <c r="AR276" s="148"/>
      <c r="AS276" s="148"/>
    </row>
    <row r="277" spans="2:45" s="132" customFormat="1">
      <c r="B277" s="145"/>
      <c r="C277" s="145"/>
      <c r="F277" s="148"/>
      <c r="G277" s="148"/>
      <c r="H277" s="148"/>
      <c r="I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  <c r="AA277" s="148"/>
      <c r="AB277" s="148"/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8"/>
      <c r="AP277" s="148"/>
      <c r="AQ277" s="148"/>
      <c r="AR277" s="148"/>
      <c r="AS277" s="148"/>
    </row>
    <row r="278" spans="2:45" s="132" customFormat="1">
      <c r="B278" s="145"/>
      <c r="C278" s="145"/>
      <c r="F278" s="148"/>
      <c r="G278" s="148"/>
      <c r="H278" s="148"/>
      <c r="I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  <c r="AA278" s="148"/>
      <c r="AB278" s="148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8"/>
      <c r="AP278" s="148"/>
      <c r="AQ278" s="148"/>
      <c r="AR278" s="148"/>
      <c r="AS278" s="148"/>
    </row>
    <row r="279" spans="2:45" s="132" customFormat="1">
      <c r="B279" s="145"/>
      <c r="C279" s="145"/>
      <c r="F279" s="148"/>
      <c r="G279" s="148"/>
      <c r="H279" s="148"/>
      <c r="I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  <c r="AA279" s="148"/>
      <c r="AB279" s="148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8"/>
      <c r="AP279" s="148"/>
      <c r="AQ279" s="148"/>
      <c r="AR279" s="148"/>
      <c r="AS279" s="148"/>
    </row>
    <row r="280" spans="2:45" s="132" customFormat="1">
      <c r="B280" s="145"/>
      <c r="C280" s="145"/>
      <c r="F280" s="148"/>
      <c r="G280" s="148"/>
      <c r="H280" s="148"/>
      <c r="I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  <c r="AA280" s="148"/>
      <c r="AB280" s="148"/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8"/>
      <c r="AP280" s="148"/>
      <c r="AQ280" s="148"/>
      <c r="AR280" s="148"/>
      <c r="AS280" s="148"/>
    </row>
    <row r="281" spans="2:45" s="132" customFormat="1">
      <c r="B281" s="145"/>
      <c r="C281" s="145"/>
      <c r="F281" s="148"/>
      <c r="G281" s="148"/>
      <c r="H281" s="148"/>
      <c r="I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  <c r="AA281" s="148"/>
      <c r="AB281" s="148"/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8"/>
      <c r="AP281" s="148"/>
      <c r="AQ281" s="148"/>
      <c r="AR281" s="148"/>
      <c r="AS281" s="148"/>
    </row>
    <row r="282" spans="2:45" s="132" customFormat="1">
      <c r="B282" s="145"/>
      <c r="C282" s="145"/>
      <c r="F282" s="148"/>
      <c r="G282" s="148"/>
      <c r="H282" s="148"/>
      <c r="I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  <c r="AA282" s="148"/>
      <c r="AB282" s="148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8"/>
      <c r="AP282" s="148"/>
      <c r="AQ282" s="148"/>
      <c r="AR282" s="148"/>
      <c r="AS282" s="148"/>
    </row>
    <row r="283" spans="2:45" s="132" customFormat="1">
      <c r="B283" s="145"/>
      <c r="C283" s="145"/>
      <c r="F283" s="148"/>
      <c r="G283" s="148"/>
      <c r="H283" s="148"/>
      <c r="I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  <c r="AA283" s="148"/>
      <c r="AB283" s="148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8"/>
      <c r="AP283" s="148"/>
      <c r="AQ283" s="148"/>
      <c r="AR283" s="148"/>
      <c r="AS283" s="148"/>
    </row>
    <row r="284" spans="2:45" s="132" customFormat="1">
      <c r="B284" s="145"/>
      <c r="C284" s="145"/>
      <c r="F284" s="148"/>
      <c r="G284" s="148"/>
      <c r="H284" s="148"/>
      <c r="I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  <c r="AA284" s="148"/>
      <c r="AB284" s="148"/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8"/>
      <c r="AP284" s="148"/>
      <c r="AQ284" s="148"/>
      <c r="AR284" s="148"/>
      <c r="AS284" s="148"/>
    </row>
    <row r="285" spans="2:45" s="132" customFormat="1">
      <c r="B285" s="145"/>
      <c r="C285" s="145"/>
      <c r="F285" s="148"/>
      <c r="G285" s="148"/>
      <c r="H285" s="148"/>
      <c r="I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  <c r="AA285" s="148"/>
      <c r="AB285" s="148"/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  <c r="AN285" s="148"/>
      <c r="AO285" s="148"/>
      <c r="AP285" s="148"/>
      <c r="AQ285" s="148"/>
      <c r="AR285" s="148"/>
      <c r="AS285" s="148"/>
    </row>
    <row r="286" spans="2:45" s="132" customFormat="1">
      <c r="B286" s="145"/>
      <c r="C286" s="145"/>
      <c r="F286" s="148"/>
      <c r="G286" s="148"/>
      <c r="H286" s="148"/>
      <c r="I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  <c r="AA286" s="148"/>
      <c r="AB286" s="148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  <c r="AN286" s="148"/>
      <c r="AO286" s="148"/>
      <c r="AP286" s="148"/>
      <c r="AQ286" s="148"/>
      <c r="AR286" s="148"/>
      <c r="AS286" s="148"/>
    </row>
    <row r="287" spans="2:45" s="132" customFormat="1">
      <c r="B287" s="145"/>
      <c r="C287" s="145"/>
      <c r="F287" s="148"/>
      <c r="G287" s="148"/>
      <c r="H287" s="148"/>
      <c r="I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  <c r="AA287" s="148"/>
      <c r="AB287" s="148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  <c r="AN287" s="148"/>
      <c r="AO287" s="148"/>
      <c r="AP287" s="148"/>
      <c r="AQ287" s="148"/>
      <c r="AR287" s="148"/>
      <c r="AS287" s="148"/>
    </row>
    <row r="288" spans="2:45" s="132" customFormat="1">
      <c r="B288" s="145"/>
      <c r="C288" s="145"/>
      <c r="F288" s="148"/>
      <c r="G288" s="148"/>
      <c r="H288" s="148"/>
      <c r="I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  <c r="AA288" s="148"/>
      <c r="AB288" s="148"/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8"/>
      <c r="AP288" s="148"/>
      <c r="AQ288" s="148"/>
      <c r="AR288" s="148"/>
      <c r="AS288" s="148"/>
    </row>
    <row r="289" spans="2:45" s="132" customFormat="1">
      <c r="B289" s="145"/>
      <c r="C289" s="145"/>
      <c r="F289" s="148"/>
      <c r="G289" s="148"/>
      <c r="H289" s="148"/>
      <c r="I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  <c r="AA289" s="148"/>
      <c r="AB289" s="148"/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8"/>
      <c r="AP289" s="148"/>
      <c r="AQ289" s="148"/>
      <c r="AR289" s="148"/>
      <c r="AS289" s="148"/>
    </row>
    <row r="290" spans="2:45" s="132" customFormat="1">
      <c r="B290" s="145"/>
      <c r="C290" s="145"/>
      <c r="F290" s="148"/>
      <c r="G290" s="148"/>
      <c r="H290" s="148"/>
      <c r="I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  <c r="AA290" s="148"/>
      <c r="AB290" s="148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  <c r="AN290" s="148"/>
      <c r="AO290" s="148"/>
      <c r="AP290" s="148"/>
      <c r="AQ290" s="148"/>
      <c r="AR290" s="148"/>
      <c r="AS290" s="148"/>
    </row>
    <row r="291" spans="2:45" s="132" customFormat="1">
      <c r="B291" s="145"/>
      <c r="C291" s="145"/>
      <c r="F291" s="148"/>
      <c r="G291" s="148"/>
      <c r="H291" s="148"/>
      <c r="I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  <c r="AA291" s="148"/>
      <c r="AB291" s="148"/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  <c r="AN291" s="148"/>
      <c r="AO291" s="148"/>
      <c r="AP291" s="148"/>
      <c r="AQ291" s="148"/>
      <c r="AR291" s="148"/>
      <c r="AS291" s="148"/>
    </row>
    <row r="292" spans="2:45" s="132" customFormat="1">
      <c r="B292" s="145"/>
      <c r="C292" s="145"/>
      <c r="F292" s="148"/>
      <c r="G292" s="148"/>
      <c r="H292" s="148"/>
      <c r="I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  <c r="AA292" s="148"/>
      <c r="AB292" s="148"/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  <c r="AN292" s="148"/>
      <c r="AO292" s="148"/>
      <c r="AP292" s="148"/>
      <c r="AQ292" s="148"/>
      <c r="AR292" s="148"/>
      <c r="AS292" s="148"/>
    </row>
    <row r="293" spans="2:45" s="132" customFormat="1">
      <c r="B293" s="145"/>
      <c r="C293" s="145"/>
      <c r="F293" s="148"/>
      <c r="G293" s="148"/>
      <c r="H293" s="148"/>
      <c r="I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  <c r="AA293" s="148"/>
      <c r="AB293" s="148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  <c r="AN293" s="148"/>
      <c r="AO293" s="148"/>
      <c r="AP293" s="148"/>
      <c r="AQ293" s="148"/>
      <c r="AR293" s="148"/>
      <c r="AS293" s="148"/>
    </row>
    <row r="294" spans="2:45" s="132" customFormat="1">
      <c r="B294" s="145"/>
      <c r="C294" s="145"/>
      <c r="F294" s="148"/>
      <c r="G294" s="148"/>
      <c r="H294" s="148"/>
      <c r="I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  <c r="AA294" s="148"/>
      <c r="AB294" s="148"/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  <c r="AN294" s="148"/>
      <c r="AO294" s="148"/>
      <c r="AP294" s="148"/>
      <c r="AQ294" s="148"/>
      <c r="AR294" s="148"/>
      <c r="AS294" s="148"/>
    </row>
    <row r="295" spans="2:45" s="132" customFormat="1">
      <c r="B295" s="145"/>
      <c r="C295" s="145"/>
      <c r="F295" s="148"/>
      <c r="G295" s="148"/>
      <c r="H295" s="148"/>
      <c r="I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  <c r="AA295" s="148"/>
      <c r="AB295" s="148"/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  <c r="AN295" s="148"/>
      <c r="AO295" s="148"/>
      <c r="AP295" s="148"/>
      <c r="AQ295" s="148"/>
      <c r="AR295" s="148"/>
      <c r="AS295" s="148"/>
    </row>
    <row r="296" spans="2:45" s="132" customFormat="1">
      <c r="B296" s="145"/>
      <c r="C296" s="145"/>
      <c r="F296" s="148"/>
      <c r="G296" s="148"/>
      <c r="H296" s="148"/>
      <c r="I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  <c r="AA296" s="148"/>
      <c r="AB296" s="148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  <c r="AN296" s="148"/>
      <c r="AO296" s="148"/>
      <c r="AP296" s="148"/>
      <c r="AQ296" s="148"/>
      <c r="AR296" s="148"/>
      <c r="AS296" s="148"/>
    </row>
    <row r="297" spans="2:45" s="132" customFormat="1">
      <c r="B297" s="145"/>
      <c r="C297" s="145"/>
      <c r="F297" s="148"/>
      <c r="G297" s="148"/>
      <c r="H297" s="148"/>
      <c r="I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  <c r="AA297" s="148"/>
      <c r="AB297" s="148"/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  <c r="AN297" s="148"/>
      <c r="AO297" s="148"/>
      <c r="AP297" s="148"/>
      <c r="AQ297" s="148"/>
      <c r="AR297" s="148"/>
      <c r="AS297" s="148"/>
    </row>
    <row r="298" spans="2:45" s="132" customFormat="1">
      <c r="B298" s="145"/>
      <c r="C298" s="145"/>
      <c r="F298" s="148"/>
      <c r="G298" s="148"/>
      <c r="H298" s="148"/>
      <c r="I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  <c r="AA298" s="148"/>
      <c r="AB298" s="148"/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  <c r="AN298" s="148"/>
      <c r="AO298" s="148"/>
      <c r="AP298" s="148"/>
      <c r="AQ298" s="148"/>
      <c r="AR298" s="148"/>
      <c r="AS298" s="148"/>
    </row>
    <row r="299" spans="2:45" s="132" customFormat="1">
      <c r="B299" s="145"/>
      <c r="C299" s="145"/>
      <c r="F299" s="148"/>
      <c r="G299" s="148"/>
      <c r="H299" s="148"/>
      <c r="I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  <c r="AA299" s="148"/>
      <c r="AB299" s="148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  <c r="AN299" s="148"/>
      <c r="AO299" s="148"/>
      <c r="AP299" s="148"/>
      <c r="AQ299" s="148"/>
      <c r="AR299" s="148"/>
      <c r="AS299" s="148"/>
    </row>
    <row r="300" spans="2:45" s="132" customFormat="1">
      <c r="B300" s="145"/>
      <c r="C300" s="145"/>
      <c r="F300" s="148"/>
      <c r="G300" s="148"/>
      <c r="H300" s="148"/>
      <c r="I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  <c r="AA300" s="148"/>
      <c r="AB300" s="148"/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  <c r="AN300" s="148"/>
      <c r="AO300" s="148"/>
      <c r="AP300" s="148"/>
      <c r="AQ300" s="148"/>
      <c r="AR300" s="148"/>
      <c r="AS300" s="148"/>
    </row>
    <row r="301" spans="2:45" s="132" customFormat="1">
      <c r="B301" s="145"/>
      <c r="C301" s="145"/>
      <c r="F301" s="148"/>
      <c r="G301" s="148"/>
      <c r="H301" s="148"/>
      <c r="I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  <c r="AA301" s="148"/>
      <c r="AB301" s="148"/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  <c r="AN301" s="148"/>
      <c r="AO301" s="148"/>
      <c r="AP301" s="148"/>
      <c r="AQ301" s="148"/>
      <c r="AR301" s="148"/>
      <c r="AS301" s="148"/>
    </row>
    <row r="302" spans="2:45" s="132" customFormat="1">
      <c r="B302" s="145"/>
      <c r="C302" s="145"/>
      <c r="F302" s="148"/>
      <c r="G302" s="148"/>
      <c r="H302" s="148"/>
      <c r="I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  <c r="AA302" s="148"/>
      <c r="AB302" s="148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8"/>
      <c r="AP302" s="148"/>
      <c r="AQ302" s="148"/>
      <c r="AR302" s="148"/>
      <c r="AS302" s="148"/>
    </row>
    <row r="303" spans="2:45" s="132" customFormat="1">
      <c r="B303" s="145"/>
      <c r="C303" s="145"/>
      <c r="F303" s="148"/>
      <c r="G303" s="148"/>
      <c r="H303" s="148"/>
      <c r="I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  <c r="AA303" s="148"/>
      <c r="AB303" s="148"/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8"/>
      <c r="AP303" s="148"/>
      <c r="AQ303" s="148"/>
      <c r="AR303" s="148"/>
      <c r="AS303" s="148"/>
    </row>
    <row r="304" spans="2:45" s="132" customFormat="1">
      <c r="B304" s="145"/>
      <c r="C304" s="145"/>
      <c r="F304" s="148"/>
      <c r="G304" s="148"/>
      <c r="H304" s="148"/>
      <c r="I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  <c r="AA304" s="148"/>
      <c r="AB304" s="148"/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  <c r="AN304" s="148"/>
      <c r="AO304" s="148"/>
      <c r="AP304" s="148"/>
      <c r="AQ304" s="148"/>
      <c r="AR304" s="148"/>
      <c r="AS304" s="148"/>
    </row>
    <row r="305" spans="2:45" s="132" customFormat="1">
      <c r="B305" s="145"/>
      <c r="C305" s="145"/>
      <c r="F305" s="148"/>
      <c r="G305" s="148"/>
      <c r="H305" s="148"/>
      <c r="I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  <c r="AA305" s="148"/>
      <c r="AB305" s="148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  <c r="AN305" s="148"/>
      <c r="AO305" s="148"/>
      <c r="AP305" s="148"/>
      <c r="AQ305" s="148"/>
      <c r="AR305" s="148"/>
      <c r="AS305" s="148"/>
    </row>
    <row r="306" spans="2:45" s="132" customFormat="1">
      <c r="B306" s="145"/>
      <c r="C306" s="145"/>
      <c r="F306" s="148"/>
      <c r="G306" s="148"/>
      <c r="H306" s="148"/>
      <c r="I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  <c r="AA306" s="148"/>
      <c r="AB306" s="148"/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  <c r="AN306" s="148"/>
      <c r="AO306" s="148"/>
      <c r="AP306" s="148"/>
      <c r="AQ306" s="148"/>
      <c r="AR306" s="148"/>
      <c r="AS306" s="148"/>
    </row>
    <row r="307" spans="2:45" s="132" customFormat="1">
      <c r="B307" s="145"/>
      <c r="C307" s="145"/>
      <c r="F307" s="148"/>
      <c r="G307" s="148"/>
      <c r="H307" s="148"/>
      <c r="I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  <c r="AA307" s="148"/>
      <c r="AB307" s="148"/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8"/>
      <c r="AP307" s="148"/>
      <c r="AQ307" s="148"/>
      <c r="AR307" s="148"/>
      <c r="AS307" s="148"/>
    </row>
    <row r="308" spans="2:45" s="132" customFormat="1">
      <c r="B308" s="145"/>
      <c r="C308" s="145"/>
      <c r="F308" s="148"/>
      <c r="G308" s="148"/>
      <c r="H308" s="148"/>
      <c r="I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  <c r="AA308" s="148"/>
      <c r="AB308" s="148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8"/>
      <c r="AP308" s="148"/>
      <c r="AQ308" s="148"/>
      <c r="AR308" s="148"/>
      <c r="AS308" s="148"/>
    </row>
    <row r="309" spans="2:45" s="132" customFormat="1">
      <c r="B309" s="145"/>
      <c r="C309" s="145"/>
      <c r="F309" s="148"/>
      <c r="G309" s="148"/>
      <c r="H309" s="148"/>
      <c r="I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  <c r="AA309" s="148"/>
      <c r="AB309" s="148"/>
      <c r="AC309" s="148"/>
      <c r="AD309" s="148"/>
      <c r="AE309" s="148"/>
      <c r="AF309" s="148"/>
      <c r="AG309" s="148"/>
      <c r="AH309" s="148"/>
      <c r="AI309" s="148"/>
      <c r="AJ309" s="148"/>
      <c r="AK309" s="148"/>
      <c r="AL309" s="148"/>
      <c r="AM309" s="148"/>
      <c r="AN309" s="148"/>
      <c r="AO309" s="148"/>
      <c r="AP309" s="148"/>
      <c r="AQ309" s="148"/>
      <c r="AR309" s="148"/>
      <c r="AS309" s="148"/>
    </row>
    <row r="310" spans="2:45" s="132" customFormat="1">
      <c r="B310" s="145"/>
      <c r="C310" s="145"/>
      <c r="F310" s="148"/>
      <c r="G310" s="148"/>
      <c r="H310" s="148"/>
      <c r="I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  <c r="AA310" s="148"/>
      <c r="AB310" s="148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8"/>
      <c r="AP310" s="148"/>
      <c r="AQ310" s="148"/>
      <c r="AR310" s="148"/>
      <c r="AS310" s="148"/>
    </row>
    <row r="311" spans="2:45" s="132" customFormat="1">
      <c r="B311" s="145"/>
      <c r="C311" s="145"/>
      <c r="F311" s="148"/>
      <c r="G311" s="148"/>
      <c r="H311" s="148"/>
      <c r="I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  <c r="AA311" s="148"/>
      <c r="AB311" s="148"/>
      <c r="AC311" s="148"/>
      <c r="AD311" s="148"/>
      <c r="AE311" s="148"/>
      <c r="AF311" s="148"/>
      <c r="AG311" s="148"/>
      <c r="AH311" s="148"/>
      <c r="AI311" s="148"/>
      <c r="AJ311" s="148"/>
      <c r="AK311" s="148"/>
      <c r="AL311" s="148"/>
      <c r="AM311" s="148"/>
      <c r="AN311" s="148"/>
      <c r="AO311" s="148"/>
      <c r="AP311" s="148"/>
      <c r="AQ311" s="148"/>
      <c r="AR311" s="148"/>
      <c r="AS311" s="148"/>
    </row>
    <row r="312" spans="2:45" s="132" customFormat="1">
      <c r="B312" s="145"/>
      <c r="C312" s="145"/>
      <c r="F312" s="148"/>
      <c r="G312" s="148"/>
      <c r="H312" s="148"/>
      <c r="I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  <c r="AA312" s="148"/>
      <c r="AB312" s="148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8"/>
      <c r="AP312" s="148"/>
      <c r="AQ312" s="148"/>
      <c r="AR312" s="148"/>
      <c r="AS312" s="148"/>
    </row>
    <row r="313" spans="2:45" s="132" customFormat="1">
      <c r="B313" s="145"/>
      <c r="C313" s="145"/>
      <c r="F313" s="148"/>
      <c r="G313" s="148"/>
      <c r="H313" s="148"/>
      <c r="I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  <c r="AA313" s="148"/>
      <c r="AB313" s="148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8"/>
      <c r="AP313" s="148"/>
      <c r="AQ313" s="148"/>
      <c r="AR313" s="148"/>
      <c r="AS313" s="148"/>
    </row>
    <row r="314" spans="2:45" s="132" customFormat="1">
      <c r="B314" s="145"/>
      <c r="C314" s="145"/>
      <c r="F314" s="148"/>
      <c r="G314" s="148"/>
      <c r="H314" s="148"/>
      <c r="I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  <c r="AA314" s="148"/>
      <c r="AB314" s="148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8"/>
      <c r="AP314" s="148"/>
      <c r="AQ314" s="148"/>
      <c r="AR314" s="148"/>
      <c r="AS314" s="148"/>
    </row>
    <row r="315" spans="2:45" s="132" customFormat="1">
      <c r="B315" s="145"/>
      <c r="C315" s="145"/>
      <c r="F315" s="148"/>
      <c r="G315" s="148"/>
      <c r="H315" s="148"/>
      <c r="I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  <c r="AA315" s="148"/>
      <c r="AB315" s="148"/>
      <c r="AC315" s="148"/>
      <c r="AD315" s="148"/>
      <c r="AE315" s="148"/>
      <c r="AF315" s="148"/>
      <c r="AG315" s="148"/>
      <c r="AH315" s="148"/>
      <c r="AI315" s="148"/>
      <c r="AJ315" s="148"/>
      <c r="AK315" s="148"/>
      <c r="AL315" s="148"/>
      <c r="AM315" s="148"/>
      <c r="AN315" s="148"/>
      <c r="AO315" s="148"/>
      <c r="AP315" s="148"/>
      <c r="AQ315" s="148"/>
      <c r="AR315" s="148"/>
      <c r="AS315" s="148"/>
    </row>
    <row r="316" spans="2:45" s="132" customFormat="1">
      <c r="B316" s="145"/>
      <c r="C316" s="145"/>
      <c r="F316" s="148"/>
      <c r="G316" s="148"/>
      <c r="H316" s="148"/>
      <c r="I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  <c r="AA316" s="148"/>
      <c r="AB316" s="148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8"/>
      <c r="AP316" s="148"/>
      <c r="AQ316" s="148"/>
      <c r="AR316" s="148"/>
      <c r="AS316" s="148"/>
    </row>
    <row r="317" spans="2:45" s="132" customFormat="1">
      <c r="B317" s="145"/>
      <c r="C317" s="145"/>
      <c r="F317" s="148"/>
      <c r="G317" s="148"/>
      <c r="H317" s="148"/>
      <c r="I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  <c r="AA317" s="148"/>
      <c r="AB317" s="148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8"/>
      <c r="AP317" s="148"/>
      <c r="AQ317" s="148"/>
      <c r="AR317" s="148"/>
      <c r="AS317" s="148"/>
    </row>
    <row r="318" spans="2:45" s="132" customFormat="1">
      <c r="B318" s="145"/>
      <c r="C318" s="145"/>
      <c r="F318" s="148"/>
      <c r="G318" s="148"/>
      <c r="H318" s="148"/>
      <c r="I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  <c r="AA318" s="148"/>
      <c r="AB318" s="148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  <c r="AN318" s="148"/>
      <c r="AO318" s="148"/>
      <c r="AP318" s="148"/>
      <c r="AQ318" s="148"/>
      <c r="AR318" s="148"/>
      <c r="AS318" s="148"/>
    </row>
    <row r="319" spans="2:45" s="132" customFormat="1">
      <c r="B319" s="145"/>
      <c r="C319" s="145"/>
      <c r="F319" s="148"/>
      <c r="G319" s="148"/>
      <c r="H319" s="148"/>
      <c r="I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  <c r="AA319" s="148"/>
      <c r="AB319" s="148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  <c r="AN319" s="148"/>
      <c r="AO319" s="148"/>
      <c r="AP319" s="148"/>
      <c r="AQ319" s="148"/>
      <c r="AR319" s="148"/>
      <c r="AS319" s="148"/>
    </row>
    <row r="320" spans="2:45" s="132" customFormat="1">
      <c r="B320" s="145"/>
      <c r="C320" s="145"/>
      <c r="F320" s="148"/>
      <c r="G320" s="148"/>
      <c r="H320" s="148"/>
      <c r="I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  <c r="AA320" s="148"/>
      <c r="AB320" s="148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  <c r="AN320" s="148"/>
      <c r="AO320" s="148"/>
      <c r="AP320" s="148"/>
      <c r="AQ320" s="148"/>
      <c r="AR320" s="148"/>
      <c r="AS320" s="148"/>
    </row>
    <row r="321" spans="2:45" s="132" customFormat="1">
      <c r="B321" s="145"/>
      <c r="C321" s="145"/>
      <c r="F321" s="148"/>
      <c r="G321" s="148"/>
      <c r="H321" s="148"/>
      <c r="I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  <c r="AA321" s="148"/>
      <c r="AB321" s="148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8"/>
      <c r="AP321" s="148"/>
      <c r="AQ321" s="148"/>
      <c r="AR321" s="148"/>
      <c r="AS321" s="148"/>
    </row>
    <row r="322" spans="2:45" s="132" customFormat="1">
      <c r="B322" s="145"/>
      <c r="C322" s="145"/>
      <c r="F322" s="148"/>
      <c r="G322" s="148"/>
      <c r="H322" s="148"/>
      <c r="I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  <c r="AA322" s="148"/>
      <c r="AB322" s="148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  <c r="AN322" s="148"/>
      <c r="AO322" s="148"/>
      <c r="AP322" s="148"/>
      <c r="AQ322" s="148"/>
      <c r="AR322" s="148"/>
      <c r="AS322" s="148"/>
    </row>
    <row r="323" spans="2:45" s="132" customFormat="1">
      <c r="B323" s="145"/>
      <c r="C323" s="145"/>
      <c r="F323" s="148"/>
      <c r="G323" s="148"/>
      <c r="H323" s="148"/>
      <c r="I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  <c r="AA323" s="148"/>
      <c r="AB323" s="148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  <c r="AN323" s="148"/>
      <c r="AO323" s="148"/>
      <c r="AP323" s="148"/>
      <c r="AQ323" s="148"/>
      <c r="AR323" s="148"/>
      <c r="AS323" s="148"/>
    </row>
    <row r="324" spans="2:45" s="132" customFormat="1">
      <c r="B324" s="145"/>
      <c r="C324" s="145"/>
      <c r="F324" s="148"/>
      <c r="G324" s="148"/>
      <c r="H324" s="148"/>
      <c r="I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  <c r="AA324" s="148"/>
      <c r="AB324" s="148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  <c r="AN324" s="148"/>
      <c r="AO324" s="148"/>
      <c r="AP324" s="148"/>
      <c r="AQ324" s="148"/>
      <c r="AR324" s="148"/>
      <c r="AS324" s="148"/>
    </row>
    <row r="325" spans="2:45" s="132" customFormat="1">
      <c r="B325" s="145"/>
      <c r="C325" s="145"/>
      <c r="F325" s="148"/>
      <c r="G325" s="148"/>
      <c r="H325" s="148"/>
      <c r="I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  <c r="AA325" s="148"/>
      <c r="AB325" s="148"/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  <c r="AN325" s="148"/>
      <c r="AO325" s="148"/>
      <c r="AP325" s="148"/>
      <c r="AQ325" s="148"/>
      <c r="AR325" s="148"/>
      <c r="AS325" s="148"/>
    </row>
    <row r="326" spans="2:45" s="132" customFormat="1">
      <c r="B326" s="145"/>
      <c r="C326" s="145"/>
      <c r="F326" s="148"/>
      <c r="G326" s="148"/>
      <c r="H326" s="148"/>
      <c r="I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  <c r="AA326" s="148"/>
      <c r="AB326" s="148"/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8"/>
      <c r="AP326" s="148"/>
      <c r="AQ326" s="148"/>
      <c r="AR326" s="148"/>
      <c r="AS326" s="148"/>
    </row>
    <row r="327" spans="2:45" s="132" customFormat="1">
      <c r="B327" s="145"/>
      <c r="C327" s="145"/>
      <c r="F327" s="148"/>
      <c r="G327" s="148"/>
      <c r="H327" s="148"/>
      <c r="I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  <c r="AA327" s="148"/>
      <c r="AB327" s="148"/>
      <c r="AC327" s="148"/>
      <c r="AD327" s="148"/>
      <c r="AE327" s="148"/>
      <c r="AF327" s="148"/>
      <c r="AG327" s="148"/>
      <c r="AH327" s="148"/>
      <c r="AI327" s="148"/>
      <c r="AJ327" s="148"/>
      <c r="AK327" s="148"/>
      <c r="AL327" s="148"/>
      <c r="AM327" s="148"/>
      <c r="AN327" s="148"/>
      <c r="AO327" s="148"/>
      <c r="AP327" s="148"/>
      <c r="AQ327" s="148"/>
      <c r="AR327" s="148"/>
      <c r="AS327" s="148"/>
    </row>
    <row r="328" spans="2:45" s="132" customFormat="1">
      <c r="B328" s="145"/>
      <c r="C328" s="145"/>
      <c r="F328" s="148"/>
      <c r="G328" s="148"/>
      <c r="H328" s="148"/>
      <c r="I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  <c r="AA328" s="148"/>
      <c r="AB328" s="148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  <c r="AN328" s="148"/>
      <c r="AO328" s="148"/>
      <c r="AP328" s="148"/>
      <c r="AQ328" s="148"/>
      <c r="AR328" s="148"/>
      <c r="AS328" s="148"/>
    </row>
    <row r="329" spans="2:45" s="132" customFormat="1">
      <c r="B329" s="145"/>
      <c r="C329" s="145"/>
      <c r="F329" s="148"/>
      <c r="G329" s="148"/>
      <c r="H329" s="148"/>
      <c r="I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  <c r="AA329" s="148"/>
      <c r="AB329" s="148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  <c r="AN329" s="148"/>
      <c r="AO329" s="148"/>
      <c r="AP329" s="148"/>
      <c r="AQ329" s="148"/>
      <c r="AR329" s="148"/>
      <c r="AS329" s="148"/>
    </row>
    <row r="330" spans="2:45" s="132" customFormat="1">
      <c r="B330" s="145"/>
      <c r="C330" s="145"/>
      <c r="F330" s="148"/>
      <c r="G330" s="148"/>
      <c r="H330" s="148"/>
      <c r="I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  <c r="AA330" s="148"/>
      <c r="AB330" s="148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  <c r="AN330" s="148"/>
      <c r="AO330" s="148"/>
      <c r="AP330" s="148"/>
      <c r="AQ330" s="148"/>
      <c r="AR330" s="148"/>
      <c r="AS330" s="148"/>
    </row>
    <row r="331" spans="2:45" s="132" customFormat="1">
      <c r="B331" s="145"/>
      <c r="C331" s="145"/>
      <c r="F331" s="148"/>
      <c r="G331" s="148"/>
      <c r="H331" s="148"/>
      <c r="I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  <c r="AA331" s="148"/>
      <c r="AB331" s="148"/>
      <c r="AC331" s="148"/>
      <c r="AD331" s="148"/>
      <c r="AE331" s="148"/>
      <c r="AF331" s="148"/>
      <c r="AG331" s="148"/>
      <c r="AH331" s="148"/>
      <c r="AI331" s="148"/>
      <c r="AJ331" s="148"/>
      <c r="AK331" s="148"/>
      <c r="AL331" s="148"/>
      <c r="AM331" s="148"/>
      <c r="AN331" s="148"/>
      <c r="AO331" s="148"/>
      <c r="AP331" s="148"/>
      <c r="AQ331" s="148"/>
      <c r="AR331" s="148"/>
      <c r="AS331" s="148"/>
    </row>
    <row r="332" spans="2:45" s="132" customFormat="1">
      <c r="B332" s="145"/>
      <c r="C332" s="145"/>
      <c r="F332" s="148"/>
      <c r="G332" s="148"/>
      <c r="H332" s="148"/>
      <c r="I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  <c r="AA332" s="148"/>
      <c r="AB332" s="148"/>
      <c r="AC332" s="148"/>
      <c r="AD332" s="148"/>
      <c r="AE332" s="148"/>
      <c r="AF332" s="148"/>
      <c r="AG332" s="148"/>
      <c r="AH332" s="148"/>
      <c r="AI332" s="148"/>
      <c r="AJ332" s="148"/>
      <c r="AK332" s="148"/>
      <c r="AL332" s="148"/>
      <c r="AM332" s="148"/>
      <c r="AN332" s="148"/>
      <c r="AO332" s="148"/>
      <c r="AP332" s="148"/>
      <c r="AQ332" s="148"/>
      <c r="AR332" s="148"/>
      <c r="AS332" s="148"/>
    </row>
    <row r="333" spans="2:45" s="132" customFormat="1">
      <c r="B333" s="145"/>
      <c r="C333" s="145"/>
      <c r="F333" s="148"/>
      <c r="G333" s="148"/>
      <c r="H333" s="148"/>
      <c r="I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  <c r="AA333" s="148"/>
      <c r="AB333" s="148"/>
      <c r="AC333" s="148"/>
      <c r="AD333" s="148"/>
      <c r="AE333" s="148"/>
      <c r="AF333" s="148"/>
      <c r="AG333" s="148"/>
      <c r="AH333" s="148"/>
      <c r="AI333" s="148"/>
      <c r="AJ333" s="148"/>
      <c r="AK333" s="148"/>
      <c r="AL333" s="148"/>
      <c r="AM333" s="148"/>
      <c r="AN333" s="148"/>
      <c r="AO333" s="148"/>
      <c r="AP333" s="148"/>
      <c r="AQ333" s="148"/>
      <c r="AR333" s="148"/>
      <c r="AS333" s="148"/>
    </row>
    <row r="334" spans="2:45" s="132" customFormat="1">
      <c r="B334" s="145"/>
      <c r="C334" s="145"/>
      <c r="F334" s="148"/>
      <c r="G334" s="148"/>
      <c r="H334" s="148"/>
      <c r="I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  <c r="AA334" s="148"/>
      <c r="AB334" s="148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  <c r="AN334" s="148"/>
      <c r="AO334" s="148"/>
      <c r="AP334" s="148"/>
      <c r="AQ334" s="148"/>
      <c r="AR334" s="148"/>
      <c r="AS334" s="148"/>
    </row>
    <row r="335" spans="2:45" s="132" customFormat="1">
      <c r="B335" s="145"/>
      <c r="C335" s="145"/>
      <c r="F335" s="148"/>
      <c r="G335" s="148"/>
      <c r="H335" s="148"/>
      <c r="I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  <c r="AA335" s="148"/>
      <c r="AB335" s="148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  <c r="AN335" s="148"/>
      <c r="AO335" s="148"/>
      <c r="AP335" s="148"/>
      <c r="AQ335" s="148"/>
      <c r="AR335" s="148"/>
      <c r="AS335" s="148"/>
    </row>
    <row r="336" spans="2:45" s="132" customFormat="1">
      <c r="B336" s="145"/>
      <c r="C336" s="145"/>
      <c r="F336" s="148"/>
      <c r="G336" s="148"/>
      <c r="H336" s="148"/>
      <c r="I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  <c r="AA336" s="148"/>
      <c r="AB336" s="148"/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  <c r="AN336" s="148"/>
      <c r="AO336" s="148"/>
      <c r="AP336" s="148"/>
      <c r="AQ336" s="148"/>
      <c r="AR336" s="148"/>
      <c r="AS336" s="148"/>
    </row>
    <row r="337" spans="2:45" s="132" customFormat="1">
      <c r="B337" s="145"/>
      <c r="C337" s="145"/>
      <c r="F337" s="148"/>
      <c r="G337" s="148"/>
      <c r="H337" s="148"/>
      <c r="I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  <c r="AA337" s="148"/>
      <c r="AB337" s="148"/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  <c r="AN337" s="148"/>
      <c r="AO337" s="148"/>
      <c r="AP337" s="148"/>
      <c r="AQ337" s="148"/>
      <c r="AR337" s="148"/>
      <c r="AS337" s="148"/>
    </row>
    <row r="338" spans="2:45" s="132" customFormat="1">
      <c r="B338" s="145"/>
      <c r="C338" s="145"/>
      <c r="F338" s="148"/>
      <c r="G338" s="148"/>
      <c r="H338" s="148"/>
      <c r="I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  <c r="AA338" s="148"/>
      <c r="AB338" s="148"/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  <c r="AN338" s="148"/>
      <c r="AO338" s="148"/>
      <c r="AP338" s="148"/>
      <c r="AQ338" s="148"/>
      <c r="AR338" s="148"/>
      <c r="AS338" s="148"/>
    </row>
    <row r="339" spans="2:45" s="132" customFormat="1">
      <c r="B339" s="145"/>
      <c r="C339" s="145"/>
      <c r="F339" s="148"/>
      <c r="G339" s="148"/>
      <c r="H339" s="148"/>
      <c r="I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  <c r="AA339" s="148"/>
      <c r="AB339" s="148"/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  <c r="AN339" s="148"/>
      <c r="AO339" s="148"/>
      <c r="AP339" s="148"/>
      <c r="AQ339" s="148"/>
      <c r="AR339" s="148"/>
      <c r="AS339" s="148"/>
    </row>
    <row r="340" spans="2:45" s="132" customFormat="1">
      <c r="B340" s="145"/>
      <c r="C340" s="145"/>
      <c r="F340" s="148"/>
      <c r="G340" s="148"/>
      <c r="H340" s="148"/>
      <c r="I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  <c r="AA340" s="148"/>
      <c r="AB340" s="148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  <c r="AN340" s="148"/>
      <c r="AO340" s="148"/>
      <c r="AP340" s="148"/>
      <c r="AQ340" s="148"/>
      <c r="AR340" s="148"/>
      <c r="AS340" s="148"/>
    </row>
    <row r="341" spans="2:45" s="132" customFormat="1">
      <c r="B341" s="145"/>
      <c r="C341" s="145"/>
      <c r="F341" s="148"/>
      <c r="G341" s="148"/>
      <c r="H341" s="148"/>
      <c r="I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  <c r="AA341" s="148"/>
      <c r="AB341" s="148"/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  <c r="AN341" s="148"/>
      <c r="AO341" s="148"/>
      <c r="AP341" s="148"/>
      <c r="AQ341" s="148"/>
      <c r="AR341" s="148"/>
      <c r="AS341" s="148"/>
    </row>
    <row r="342" spans="2:45" s="132" customFormat="1">
      <c r="B342" s="145"/>
      <c r="C342" s="145"/>
      <c r="F342" s="148"/>
      <c r="G342" s="148"/>
      <c r="H342" s="148"/>
      <c r="I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  <c r="AA342" s="148"/>
      <c r="AB342" s="148"/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8"/>
      <c r="AP342" s="148"/>
      <c r="AQ342" s="148"/>
      <c r="AR342" s="148"/>
      <c r="AS342" s="148"/>
    </row>
    <row r="343" spans="2:45" s="132" customFormat="1">
      <c r="B343" s="145"/>
      <c r="C343" s="145"/>
      <c r="F343" s="148"/>
      <c r="G343" s="148"/>
      <c r="H343" s="148"/>
      <c r="I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  <c r="AA343" s="148"/>
      <c r="AB343" s="148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8"/>
      <c r="AP343" s="148"/>
      <c r="AQ343" s="148"/>
      <c r="AR343" s="148"/>
      <c r="AS343" s="148"/>
    </row>
    <row r="344" spans="2:45" s="132" customFormat="1">
      <c r="B344" s="145"/>
      <c r="C344" s="145"/>
      <c r="F344" s="148"/>
      <c r="G344" s="148"/>
      <c r="H344" s="148"/>
      <c r="I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  <c r="AA344" s="148"/>
      <c r="AB344" s="148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  <c r="AN344" s="148"/>
      <c r="AO344" s="148"/>
      <c r="AP344" s="148"/>
      <c r="AQ344" s="148"/>
      <c r="AR344" s="148"/>
      <c r="AS344" s="148"/>
    </row>
    <row r="345" spans="2:45" s="132" customFormat="1">
      <c r="B345" s="145"/>
      <c r="C345" s="145"/>
      <c r="F345" s="148"/>
      <c r="G345" s="148"/>
      <c r="H345" s="148"/>
      <c r="I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  <c r="AA345" s="148"/>
      <c r="AB345" s="148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  <c r="AN345" s="148"/>
      <c r="AO345" s="148"/>
      <c r="AP345" s="148"/>
      <c r="AQ345" s="148"/>
      <c r="AR345" s="148"/>
      <c r="AS345" s="148"/>
    </row>
    <row r="346" spans="2:45" s="132" customFormat="1">
      <c r="B346" s="145"/>
      <c r="C346" s="145"/>
      <c r="F346" s="148"/>
      <c r="G346" s="148"/>
      <c r="H346" s="148"/>
      <c r="I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  <c r="AA346" s="148"/>
      <c r="AB346" s="148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8"/>
      <c r="AP346" s="148"/>
      <c r="AQ346" s="148"/>
      <c r="AR346" s="148"/>
      <c r="AS346" s="148"/>
    </row>
    <row r="347" spans="2:45" s="132" customFormat="1">
      <c r="B347" s="145"/>
      <c r="C347" s="145"/>
      <c r="F347" s="148"/>
      <c r="G347" s="148"/>
      <c r="H347" s="148"/>
      <c r="I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  <c r="AA347" s="148"/>
      <c r="AB347" s="148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8"/>
      <c r="AP347" s="148"/>
      <c r="AQ347" s="148"/>
      <c r="AR347" s="148"/>
      <c r="AS347" s="148"/>
    </row>
    <row r="348" spans="2:45" s="132" customFormat="1">
      <c r="B348" s="145"/>
      <c r="C348" s="145"/>
      <c r="F348" s="148"/>
      <c r="G348" s="148"/>
      <c r="H348" s="148"/>
      <c r="I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  <c r="AA348" s="148"/>
      <c r="AB348" s="148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8"/>
      <c r="AP348" s="148"/>
      <c r="AQ348" s="148"/>
      <c r="AR348" s="148"/>
      <c r="AS348" s="148"/>
    </row>
    <row r="349" spans="2:45" s="132" customFormat="1">
      <c r="B349" s="145"/>
      <c r="C349" s="145"/>
      <c r="F349" s="148"/>
      <c r="G349" s="148"/>
      <c r="H349" s="148"/>
      <c r="I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  <c r="AA349" s="148"/>
      <c r="AB349" s="148"/>
      <c r="AC349" s="148"/>
      <c r="AD349" s="148"/>
      <c r="AE349" s="148"/>
      <c r="AF349" s="148"/>
      <c r="AG349" s="148"/>
      <c r="AH349" s="148"/>
      <c r="AI349" s="148"/>
      <c r="AJ349" s="148"/>
      <c r="AK349" s="148"/>
      <c r="AL349" s="148"/>
      <c r="AM349" s="148"/>
      <c r="AN349" s="148"/>
      <c r="AO349" s="148"/>
      <c r="AP349" s="148"/>
      <c r="AQ349" s="148"/>
      <c r="AR349" s="148"/>
      <c r="AS349" s="148"/>
    </row>
    <row r="350" spans="2:45" s="132" customFormat="1">
      <c r="B350" s="145"/>
      <c r="C350" s="145"/>
      <c r="F350" s="148"/>
      <c r="G350" s="148"/>
      <c r="H350" s="148"/>
      <c r="I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  <c r="AA350" s="148"/>
      <c r="AB350" s="148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8"/>
      <c r="AP350" s="148"/>
      <c r="AQ350" s="148"/>
      <c r="AR350" s="148"/>
      <c r="AS350" s="148"/>
    </row>
    <row r="351" spans="2:45" s="132" customFormat="1">
      <c r="B351" s="145"/>
      <c r="C351" s="145"/>
      <c r="F351" s="148"/>
      <c r="G351" s="148"/>
      <c r="H351" s="148"/>
      <c r="I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  <c r="AA351" s="148"/>
      <c r="AB351" s="148"/>
      <c r="AC351" s="148"/>
      <c r="AD351" s="148"/>
      <c r="AE351" s="148"/>
      <c r="AF351" s="148"/>
      <c r="AG351" s="148"/>
      <c r="AH351" s="148"/>
      <c r="AI351" s="148"/>
      <c r="AJ351" s="148"/>
      <c r="AK351" s="148"/>
      <c r="AL351" s="148"/>
      <c r="AM351" s="148"/>
      <c r="AN351" s="148"/>
      <c r="AO351" s="148"/>
      <c r="AP351" s="148"/>
      <c r="AQ351" s="148"/>
      <c r="AR351" s="148"/>
      <c r="AS351" s="148"/>
    </row>
    <row r="352" spans="2:45" s="132" customFormat="1">
      <c r="B352" s="145"/>
      <c r="C352" s="145"/>
      <c r="F352" s="148"/>
      <c r="G352" s="148"/>
      <c r="H352" s="148"/>
      <c r="I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  <c r="AA352" s="148"/>
      <c r="AB352" s="148"/>
      <c r="AC352" s="148"/>
      <c r="AD352" s="148"/>
      <c r="AE352" s="148"/>
      <c r="AF352" s="148"/>
      <c r="AG352" s="148"/>
      <c r="AH352" s="148"/>
      <c r="AI352" s="148"/>
      <c r="AJ352" s="148"/>
      <c r="AK352" s="148"/>
      <c r="AL352" s="148"/>
      <c r="AM352" s="148"/>
      <c r="AN352" s="148"/>
      <c r="AO352" s="148"/>
      <c r="AP352" s="148"/>
      <c r="AQ352" s="148"/>
      <c r="AR352" s="148"/>
      <c r="AS352" s="148"/>
    </row>
    <row r="353" spans="2:45" s="132" customFormat="1">
      <c r="B353" s="145"/>
      <c r="C353" s="145"/>
      <c r="F353" s="148"/>
      <c r="G353" s="148"/>
      <c r="H353" s="148"/>
      <c r="I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  <c r="AA353" s="148"/>
      <c r="AB353" s="148"/>
      <c r="AC353" s="148"/>
      <c r="AD353" s="148"/>
      <c r="AE353" s="148"/>
      <c r="AF353" s="148"/>
      <c r="AG353" s="148"/>
      <c r="AH353" s="148"/>
      <c r="AI353" s="148"/>
      <c r="AJ353" s="148"/>
      <c r="AK353" s="148"/>
      <c r="AL353" s="148"/>
      <c r="AM353" s="148"/>
      <c r="AN353" s="148"/>
      <c r="AO353" s="148"/>
      <c r="AP353" s="148"/>
      <c r="AQ353" s="148"/>
      <c r="AR353" s="148"/>
      <c r="AS353" s="148"/>
    </row>
    <row r="354" spans="2:45" s="132" customFormat="1">
      <c r="B354" s="145"/>
      <c r="C354" s="145"/>
      <c r="F354" s="148"/>
      <c r="G354" s="148"/>
      <c r="H354" s="148"/>
      <c r="I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  <c r="AA354" s="148"/>
      <c r="AB354" s="148"/>
      <c r="AC354" s="148"/>
      <c r="AD354" s="148"/>
      <c r="AE354" s="148"/>
      <c r="AF354" s="148"/>
      <c r="AG354" s="148"/>
      <c r="AH354" s="148"/>
      <c r="AI354" s="148"/>
      <c r="AJ354" s="148"/>
      <c r="AK354" s="148"/>
      <c r="AL354" s="148"/>
      <c r="AM354" s="148"/>
      <c r="AN354" s="148"/>
      <c r="AO354" s="148"/>
      <c r="AP354" s="148"/>
      <c r="AQ354" s="148"/>
      <c r="AR354" s="148"/>
      <c r="AS354" s="148"/>
    </row>
    <row r="355" spans="2:45" s="132" customFormat="1">
      <c r="B355" s="145"/>
      <c r="C355" s="145"/>
      <c r="F355" s="148"/>
      <c r="G355" s="148"/>
      <c r="H355" s="148"/>
      <c r="I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  <c r="AA355" s="148"/>
      <c r="AB355" s="148"/>
      <c r="AC355" s="148"/>
      <c r="AD355" s="148"/>
      <c r="AE355" s="148"/>
      <c r="AF355" s="148"/>
      <c r="AG355" s="148"/>
      <c r="AH355" s="148"/>
      <c r="AI355" s="148"/>
      <c r="AJ355" s="148"/>
      <c r="AK355" s="148"/>
      <c r="AL355" s="148"/>
      <c r="AM355" s="148"/>
      <c r="AN355" s="148"/>
      <c r="AO355" s="148"/>
      <c r="AP355" s="148"/>
      <c r="AQ355" s="148"/>
      <c r="AR355" s="148"/>
      <c r="AS355" s="148"/>
    </row>
    <row r="356" spans="2:45" s="132" customFormat="1">
      <c r="B356" s="145"/>
      <c r="C356" s="145"/>
      <c r="F356" s="148"/>
      <c r="G356" s="148"/>
      <c r="H356" s="148"/>
      <c r="I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  <c r="AA356" s="148"/>
      <c r="AB356" s="148"/>
      <c r="AC356" s="148"/>
      <c r="AD356" s="148"/>
      <c r="AE356" s="148"/>
      <c r="AF356" s="148"/>
      <c r="AG356" s="148"/>
      <c r="AH356" s="148"/>
      <c r="AI356" s="148"/>
      <c r="AJ356" s="148"/>
      <c r="AK356" s="148"/>
      <c r="AL356" s="148"/>
      <c r="AM356" s="148"/>
      <c r="AN356" s="148"/>
      <c r="AO356" s="148"/>
      <c r="AP356" s="148"/>
      <c r="AQ356" s="148"/>
      <c r="AR356" s="148"/>
      <c r="AS356" s="148"/>
    </row>
    <row r="357" spans="2:45" s="132" customFormat="1">
      <c r="B357" s="145"/>
      <c r="C357" s="145"/>
      <c r="F357" s="148"/>
      <c r="G357" s="148"/>
      <c r="H357" s="148"/>
      <c r="I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  <c r="AA357" s="148"/>
      <c r="AB357" s="148"/>
      <c r="AC357" s="148"/>
      <c r="AD357" s="148"/>
      <c r="AE357" s="148"/>
      <c r="AF357" s="148"/>
      <c r="AG357" s="148"/>
      <c r="AH357" s="148"/>
      <c r="AI357" s="148"/>
      <c r="AJ357" s="148"/>
      <c r="AK357" s="148"/>
      <c r="AL357" s="148"/>
      <c r="AM357" s="148"/>
      <c r="AN357" s="148"/>
      <c r="AO357" s="148"/>
      <c r="AP357" s="148"/>
      <c r="AQ357" s="148"/>
      <c r="AR357" s="148"/>
      <c r="AS357" s="148"/>
    </row>
    <row r="358" spans="2:45" s="132" customFormat="1">
      <c r="B358" s="145"/>
      <c r="C358" s="145"/>
      <c r="F358" s="148"/>
      <c r="G358" s="148"/>
      <c r="H358" s="148"/>
      <c r="I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  <c r="AA358" s="148"/>
      <c r="AB358" s="148"/>
      <c r="AC358" s="148"/>
      <c r="AD358" s="148"/>
      <c r="AE358" s="148"/>
      <c r="AF358" s="148"/>
      <c r="AG358" s="148"/>
      <c r="AH358" s="148"/>
      <c r="AI358" s="148"/>
      <c r="AJ358" s="148"/>
      <c r="AK358" s="148"/>
      <c r="AL358" s="148"/>
      <c r="AM358" s="148"/>
      <c r="AN358" s="148"/>
      <c r="AO358" s="148"/>
      <c r="AP358" s="148"/>
      <c r="AQ358" s="148"/>
      <c r="AR358" s="148"/>
      <c r="AS358" s="148"/>
    </row>
    <row r="359" spans="2:45" s="132" customFormat="1">
      <c r="B359" s="145"/>
      <c r="C359" s="145"/>
      <c r="F359" s="148"/>
      <c r="G359" s="148"/>
      <c r="H359" s="148"/>
      <c r="I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  <c r="AA359" s="148"/>
      <c r="AB359" s="148"/>
      <c r="AC359" s="148"/>
      <c r="AD359" s="148"/>
      <c r="AE359" s="148"/>
      <c r="AF359" s="148"/>
      <c r="AG359" s="148"/>
      <c r="AH359" s="148"/>
      <c r="AI359" s="148"/>
      <c r="AJ359" s="148"/>
      <c r="AK359" s="148"/>
      <c r="AL359" s="148"/>
      <c r="AM359" s="148"/>
      <c r="AN359" s="148"/>
      <c r="AO359" s="148"/>
      <c r="AP359" s="148"/>
      <c r="AQ359" s="148"/>
      <c r="AR359" s="148"/>
      <c r="AS359" s="148"/>
    </row>
    <row r="360" spans="2:45" s="132" customFormat="1">
      <c r="B360" s="145"/>
      <c r="C360" s="145"/>
      <c r="F360" s="148"/>
      <c r="G360" s="148"/>
      <c r="H360" s="148"/>
      <c r="I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  <c r="AA360" s="148"/>
      <c r="AB360" s="148"/>
      <c r="AC360" s="148"/>
      <c r="AD360" s="148"/>
      <c r="AE360" s="148"/>
      <c r="AF360" s="148"/>
      <c r="AG360" s="148"/>
      <c r="AH360" s="148"/>
      <c r="AI360" s="148"/>
      <c r="AJ360" s="148"/>
      <c r="AK360" s="148"/>
      <c r="AL360" s="148"/>
      <c r="AM360" s="148"/>
      <c r="AN360" s="148"/>
      <c r="AO360" s="148"/>
      <c r="AP360" s="148"/>
      <c r="AQ360" s="148"/>
      <c r="AR360" s="148"/>
      <c r="AS360" s="148"/>
    </row>
    <row r="361" spans="2:45" s="132" customFormat="1">
      <c r="B361" s="145"/>
      <c r="C361" s="145"/>
      <c r="F361" s="148"/>
      <c r="G361" s="148"/>
      <c r="H361" s="148"/>
      <c r="I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  <c r="AA361" s="148"/>
      <c r="AB361" s="148"/>
      <c r="AC361" s="148"/>
      <c r="AD361" s="148"/>
      <c r="AE361" s="148"/>
      <c r="AF361" s="148"/>
      <c r="AG361" s="148"/>
      <c r="AH361" s="148"/>
      <c r="AI361" s="148"/>
      <c r="AJ361" s="148"/>
      <c r="AK361" s="148"/>
      <c r="AL361" s="148"/>
      <c r="AM361" s="148"/>
      <c r="AN361" s="148"/>
      <c r="AO361" s="148"/>
      <c r="AP361" s="148"/>
      <c r="AQ361" s="148"/>
      <c r="AR361" s="148"/>
      <c r="AS361" s="148"/>
    </row>
    <row r="362" spans="2:45" s="132" customFormat="1">
      <c r="B362" s="145"/>
      <c r="C362" s="145"/>
      <c r="F362" s="148"/>
      <c r="G362" s="148"/>
      <c r="H362" s="148"/>
      <c r="I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  <c r="AA362" s="148"/>
      <c r="AB362" s="148"/>
      <c r="AC362" s="148"/>
      <c r="AD362" s="148"/>
      <c r="AE362" s="148"/>
      <c r="AF362" s="148"/>
      <c r="AG362" s="148"/>
      <c r="AH362" s="148"/>
      <c r="AI362" s="148"/>
      <c r="AJ362" s="148"/>
      <c r="AK362" s="148"/>
      <c r="AL362" s="148"/>
      <c r="AM362" s="148"/>
      <c r="AN362" s="148"/>
      <c r="AO362" s="148"/>
      <c r="AP362" s="148"/>
      <c r="AQ362" s="148"/>
      <c r="AR362" s="148"/>
      <c r="AS362" s="148"/>
    </row>
    <row r="363" spans="2:45" s="132" customFormat="1">
      <c r="B363" s="145"/>
      <c r="C363" s="145"/>
      <c r="F363" s="148"/>
      <c r="G363" s="148"/>
      <c r="H363" s="148"/>
      <c r="I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  <c r="AA363" s="148"/>
      <c r="AB363" s="148"/>
      <c r="AC363" s="148"/>
      <c r="AD363" s="148"/>
      <c r="AE363" s="148"/>
      <c r="AF363" s="148"/>
      <c r="AG363" s="148"/>
      <c r="AH363" s="148"/>
      <c r="AI363" s="148"/>
      <c r="AJ363" s="148"/>
      <c r="AK363" s="148"/>
      <c r="AL363" s="148"/>
      <c r="AM363" s="148"/>
      <c r="AN363" s="148"/>
      <c r="AO363" s="148"/>
      <c r="AP363" s="148"/>
      <c r="AQ363" s="148"/>
      <c r="AR363" s="148"/>
      <c r="AS363" s="148"/>
    </row>
    <row r="364" spans="2:45" s="132" customFormat="1">
      <c r="B364" s="145"/>
      <c r="C364" s="145"/>
      <c r="F364" s="148"/>
      <c r="G364" s="148"/>
      <c r="H364" s="148"/>
      <c r="I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  <c r="X364" s="148"/>
      <c r="Y364" s="148"/>
      <c r="Z364" s="148"/>
      <c r="AA364" s="148"/>
      <c r="AB364" s="148"/>
      <c r="AC364" s="148"/>
      <c r="AD364" s="148"/>
      <c r="AE364" s="148"/>
      <c r="AF364" s="148"/>
      <c r="AG364" s="148"/>
      <c r="AH364" s="148"/>
      <c r="AI364" s="148"/>
      <c r="AJ364" s="148"/>
      <c r="AK364" s="148"/>
      <c r="AL364" s="148"/>
      <c r="AM364" s="148"/>
      <c r="AN364" s="148"/>
      <c r="AO364" s="148"/>
      <c r="AP364" s="148"/>
      <c r="AQ364" s="148"/>
      <c r="AR364" s="148"/>
      <c r="AS364" s="148"/>
    </row>
    <row r="365" spans="2:45" s="132" customFormat="1">
      <c r="B365" s="145"/>
      <c r="C365" s="145"/>
      <c r="F365" s="148"/>
      <c r="G365" s="148"/>
      <c r="H365" s="148"/>
      <c r="I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  <c r="X365" s="148"/>
      <c r="Y365" s="148"/>
      <c r="Z365" s="148"/>
      <c r="AA365" s="148"/>
      <c r="AB365" s="148"/>
      <c r="AC365" s="148"/>
      <c r="AD365" s="148"/>
      <c r="AE365" s="148"/>
      <c r="AF365" s="148"/>
      <c r="AG365" s="148"/>
      <c r="AH365" s="148"/>
      <c r="AI365" s="148"/>
      <c r="AJ365" s="148"/>
      <c r="AK365" s="148"/>
      <c r="AL365" s="148"/>
      <c r="AM365" s="148"/>
      <c r="AN365" s="148"/>
      <c r="AO365" s="148"/>
      <c r="AP365" s="148"/>
      <c r="AQ365" s="148"/>
      <c r="AR365" s="148"/>
      <c r="AS365" s="148"/>
    </row>
    <row r="366" spans="2:45" s="132" customFormat="1">
      <c r="B366" s="145"/>
      <c r="C366" s="145"/>
      <c r="F366" s="148"/>
      <c r="G366" s="148"/>
      <c r="H366" s="148"/>
      <c r="I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  <c r="X366" s="148"/>
      <c r="Y366" s="148"/>
      <c r="Z366" s="148"/>
      <c r="AA366" s="148"/>
      <c r="AB366" s="148"/>
      <c r="AC366" s="148"/>
      <c r="AD366" s="148"/>
      <c r="AE366" s="148"/>
      <c r="AF366" s="148"/>
      <c r="AG366" s="148"/>
      <c r="AH366" s="148"/>
      <c r="AI366" s="148"/>
      <c r="AJ366" s="148"/>
      <c r="AK366" s="148"/>
      <c r="AL366" s="148"/>
      <c r="AM366" s="148"/>
      <c r="AN366" s="148"/>
      <c r="AO366" s="148"/>
      <c r="AP366" s="148"/>
      <c r="AQ366" s="148"/>
      <c r="AR366" s="148"/>
      <c r="AS366" s="148"/>
    </row>
    <row r="367" spans="2:45" s="132" customFormat="1">
      <c r="B367" s="145"/>
      <c r="C367" s="145"/>
      <c r="F367" s="148"/>
      <c r="G367" s="148"/>
      <c r="H367" s="148"/>
      <c r="I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  <c r="X367" s="148"/>
      <c r="Y367" s="148"/>
      <c r="Z367" s="148"/>
      <c r="AA367" s="148"/>
      <c r="AB367" s="148"/>
      <c r="AC367" s="148"/>
      <c r="AD367" s="148"/>
      <c r="AE367" s="148"/>
      <c r="AF367" s="148"/>
      <c r="AG367" s="148"/>
      <c r="AH367" s="148"/>
      <c r="AI367" s="148"/>
      <c r="AJ367" s="148"/>
      <c r="AK367" s="148"/>
      <c r="AL367" s="148"/>
      <c r="AM367" s="148"/>
      <c r="AN367" s="148"/>
      <c r="AO367" s="148"/>
      <c r="AP367" s="148"/>
      <c r="AQ367" s="148"/>
      <c r="AR367" s="148"/>
      <c r="AS367" s="148"/>
    </row>
    <row r="368" spans="2:45" s="132" customFormat="1">
      <c r="B368" s="145"/>
      <c r="C368" s="145"/>
      <c r="F368" s="148"/>
      <c r="G368" s="148"/>
      <c r="H368" s="148"/>
      <c r="I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  <c r="X368" s="148"/>
      <c r="Y368" s="148"/>
      <c r="Z368" s="148"/>
      <c r="AA368" s="148"/>
      <c r="AB368" s="148"/>
      <c r="AC368" s="148"/>
      <c r="AD368" s="148"/>
      <c r="AE368" s="148"/>
      <c r="AF368" s="148"/>
      <c r="AG368" s="148"/>
      <c r="AH368" s="148"/>
      <c r="AI368" s="148"/>
      <c r="AJ368" s="148"/>
      <c r="AK368" s="148"/>
      <c r="AL368" s="148"/>
      <c r="AM368" s="148"/>
      <c r="AN368" s="148"/>
      <c r="AO368" s="148"/>
      <c r="AP368" s="148"/>
      <c r="AQ368" s="148"/>
      <c r="AR368" s="148"/>
      <c r="AS368" s="148"/>
    </row>
    <row r="369" spans="2:45" s="132" customFormat="1">
      <c r="B369" s="145"/>
      <c r="C369" s="145"/>
      <c r="F369" s="148"/>
      <c r="G369" s="148"/>
      <c r="H369" s="148"/>
      <c r="I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  <c r="Y369" s="148"/>
      <c r="Z369" s="148"/>
      <c r="AA369" s="148"/>
      <c r="AB369" s="148"/>
      <c r="AC369" s="148"/>
      <c r="AD369" s="148"/>
      <c r="AE369" s="148"/>
      <c r="AF369" s="148"/>
      <c r="AG369" s="148"/>
      <c r="AH369" s="148"/>
      <c r="AI369" s="148"/>
      <c r="AJ369" s="148"/>
      <c r="AK369" s="148"/>
      <c r="AL369" s="148"/>
      <c r="AM369" s="148"/>
      <c r="AN369" s="148"/>
      <c r="AO369" s="148"/>
      <c r="AP369" s="148"/>
      <c r="AQ369" s="148"/>
      <c r="AR369" s="148"/>
      <c r="AS369" s="148"/>
    </row>
    <row r="370" spans="2:45" s="132" customFormat="1">
      <c r="B370" s="145"/>
      <c r="C370" s="145"/>
      <c r="F370" s="148"/>
      <c r="G370" s="148"/>
      <c r="H370" s="148"/>
      <c r="I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  <c r="Y370" s="148"/>
      <c r="Z370" s="148"/>
      <c r="AA370" s="148"/>
      <c r="AB370" s="148"/>
      <c r="AC370" s="148"/>
      <c r="AD370" s="148"/>
      <c r="AE370" s="148"/>
      <c r="AF370" s="148"/>
      <c r="AG370" s="148"/>
      <c r="AH370" s="148"/>
      <c r="AI370" s="148"/>
      <c r="AJ370" s="148"/>
      <c r="AK370" s="148"/>
      <c r="AL370" s="148"/>
      <c r="AM370" s="148"/>
      <c r="AN370" s="148"/>
      <c r="AO370" s="148"/>
      <c r="AP370" s="148"/>
      <c r="AQ370" s="148"/>
      <c r="AR370" s="148"/>
      <c r="AS370" s="148"/>
    </row>
    <row r="371" spans="2:45" s="132" customFormat="1">
      <c r="B371" s="145"/>
      <c r="C371" s="145"/>
      <c r="F371" s="148"/>
      <c r="G371" s="148"/>
      <c r="H371" s="148"/>
      <c r="I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  <c r="Y371" s="148"/>
      <c r="Z371" s="148"/>
      <c r="AA371" s="148"/>
      <c r="AB371" s="148"/>
      <c r="AC371" s="148"/>
      <c r="AD371" s="148"/>
      <c r="AE371" s="148"/>
      <c r="AF371" s="148"/>
      <c r="AG371" s="148"/>
      <c r="AH371" s="148"/>
      <c r="AI371" s="148"/>
      <c r="AJ371" s="148"/>
      <c r="AK371" s="148"/>
      <c r="AL371" s="148"/>
      <c r="AM371" s="148"/>
      <c r="AN371" s="148"/>
      <c r="AO371" s="148"/>
      <c r="AP371" s="148"/>
      <c r="AQ371" s="148"/>
      <c r="AR371" s="148"/>
      <c r="AS371" s="148"/>
    </row>
    <row r="372" spans="2:45" s="132" customFormat="1">
      <c r="B372" s="145"/>
      <c r="C372" s="145"/>
      <c r="F372" s="148"/>
      <c r="G372" s="148"/>
      <c r="H372" s="148"/>
      <c r="I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  <c r="Y372" s="148"/>
      <c r="Z372" s="148"/>
      <c r="AA372" s="148"/>
      <c r="AB372" s="148"/>
      <c r="AC372" s="148"/>
      <c r="AD372" s="148"/>
      <c r="AE372" s="148"/>
      <c r="AF372" s="148"/>
      <c r="AG372" s="148"/>
      <c r="AH372" s="148"/>
      <c r="AI372" s="148"/>
      <c r="AJ372" s="148"/>
      <c r="AK372" s="148"/>
      <c r="AL372" s="148"/>
      <c r="AM372" s="148"/>
      <c r="AN372" s="148"/>
      <c r="AO372" s="148"/>
      <c r="AP372" s="148"/>
      <c r="AQ372" s="148"/>
      <c r="AR372" s="148"/>
      <c r="AS372" s="148"/>
    </row>
    <row r="373" spans="2:45" s="132" customFormat="1">
      <c r="B373" s="145"/>
      <c r="C373" s="145"/>
      <c r="F373" s="148"/>
      <c r="G373" s="148"/>
      <c r="H373" s="148"/>
      <c r="I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  <c r="Y373" s="148"/>
      <c r="Z373" s="148"/>
      <c r="AA373" s="148"/>
      <c r="AB373" s="148"/>
      <c r="AC373" s="148"/>
      <c r="AD373" s="148"/>
      <c r="AE373" s="148"/>
      <c r="AF373" s="148"/>
      <c r="AG373" s="148"/>
      <c r="AH373" s="148"/>
      <c r="AI373" s="148"/>
      <c r="AJ373" s="148"/>
      <c r="AK373" s="148"/>
      <c r="AL373" s="148"/>
      <c r="AM373" s="148"/>
      <c r="AN373" s="148"/>
      <c r="AO373" s="148"/>
      <c r="AP373" s="148"/>
      <c r="AQ373" s="148"/>
      <c r="AR373" s="148"/>
      <c r="AS373" s="148"/>
    </row>
    <row r="374" spans="2:45" s="132" customFormat="1">
      <c r="B374" s="145"/>
      <c r="C374" s="145"/>
      <c r="F374" s="148"/>
      <c r="G374" s="148"/>
      <c r="H374" s="148"/>
      <c r="I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  <c r="Y374" s="148"/>
      <c r="Z374" s="148"/>
      <c r="AA374" s="148"/>
      <c r="AB374" s="148"/>
      <c r="AC374" s="148"/>
      <c r="AD374" s="148"/>
      <c r="AE374" s="148"/>
      <c r="AF374" s="148"/>
      <c r="AG374" s="148"/>
      <c r="AH374" s="148"/>
      <c r="AI374" s="148"/>
      <c r="AJ374" s="148"/>
      <c r="AK374" s="148"/>
      <c r="AL374" s="148"/>
      <c r="AM374" s="148"/>
      <c r="AN374" s="148"/>
      <c r="AO374" s="148"/>
      <c r="AP374" s="148"/>
      <c r="AQ374" s="148"/>
      <c r="AR374" s="148"/>
      <c r="AS374" s="148"/>
    </row>
    <row r="375" spans="2:45" s="132" customFormat="1">
      <c r="B375" s="145"/>
      <c r="C375" s="145"/>
      <c r="F375" s="148"/>
      <c r="G375" s="148"/>
      <c r="H375" s="148"/>
      <c r="I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  <c r="Y375" s="148"/>
      <c r="Z375" s="148"/>
      <c r="AA375" s="148"/>
      <c r="AB375" s="148"/>
      <c r="AC375" s="148"/>
      <c r="AD375" s="148"/>
      <c r="AE375" s="148"/>
      <c r="AF375" s="148"/>
      <c r="AG375" s="148"/>
      <c r="AH375" s="148"/>
      <c r="AI375" s="148"/>
      <c r="AJ375" s="148"/>
      <c r="AK375" s="148"/>
      <c r="AL375" s="148"/>
      <c r="AM375" s="148"/>
      <c r="AN375" s="148"/>
      <c r="AO375" s="148"/>
      <c r="AP375" s="148"/>
      <c r="AQ375" s="148"/>
      <c r="AR375" s="148"/>
      <c r="AS375" s="148"/>
    </row>
    <row r="376" spans="2:45" s="132" customFormat="1">
      <c r="B376" s="145"/>
      <c r="C376" s="145"/>
      <c r="F376" s="148"/>
      <c r="G376" s="148"/>
      <c r="H376" s="148"/>
      <c r="I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  <c r="Y376" s="148"/>
      <c r="Z376" s="148"/>
      <c r="AA376" s="148"/>
      <c r="AB376" s="148"/>
      <c r="AC376" s="148"/>
      <c r="AD376" s="148"/>
      <c r="AE376" s="148"/>
      <c r="AF376" s="148"/>
      <c r="AG376" s="148"/>
      <c r="AH376" s="148"/>
      <c r="AI376" s="148"/>
      <c r="AJ376" s="148"/>
      <c r="AK376" s="148"/>
      <c r="AL376" s="148"/>
      <c r="AM376" s="148"/>
      <c r="AN376" s="148"/>
      <c r="AO376" s="148"/>
      <c r="AP376" s="148"/>
      <c r="AQ376" s="148"/>
      <c r="AR376" s="148"/>
      <c r="AS376" s="148"/>
    </row>
    <row r="377" spans="2:45">
      <c r="F377" s="3"/>
      <c r="G377" s="3"/>
      <c r="H377" s="3"/>
      <c r="I377" s="3"/>
    </row>
    <row r="378" spans="2:45">
      <c r="F378" s="3"/>
      <c r="G378" s="3"/>
      <c r="H378" s="3"/>
      <c r="I378" s="3"/>
    </row>
    <row r="379" spans="2:45">
      <c r="F379" s="3"/>
      <c r="G379" s="3"/>
      <c r="H379" s="3"/>
      <c r="I379" s="3"/>
    </row>
    <row r="380" spans="2:45">
      <c r="F380" s="3"/>
      <c r="G380" s="3"/>
      <c r="H380" s="3"/>
      <c r="I380" s="3"/>
    </row>
    <row r="381" spans="2:45">
      <c r="F381" s="3"/>
      <c r="G381" s="3"/>
      <c r="H381" s="3"/>
      <c r="I381" s="3"/>
    </row>
    <row r="382" spans="2:45">
      <c r="F382" s="3"/>
      <c r="G382" s="3"/>
      <c r="H382" s="3"/>
      <c r="I382" s="3"/>
    </row>
    <row r="383" spans="2:45">
      <c r="F383" s="3"/>
      <c r="G383" s="3"/>
      <c r="H383" s="3"/>
      <c r="I383" s="3"/>
    </row>
    <row r="384" spans="2:45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6" type="noConversion"/>
  <dataValidations count="1">
    <dataValidation allowBlank="1" showInputMessage="1" showErrorMessage="1" sqref="D1:J9 C5:C9 A1:A1048576 B1:B9 B46:J1048576 W28:XFD29 K28:U29 K30:XFD1048576 K1:XFD27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K32" sqref="K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192</v>
      </c>
      <c r="C1" s="78" t="s" vm="1">
        <v>274</v>
      </c>
    </row>
    <row r="2" spans="2:60">
      <c r="B2" s="57" t="s">
        <v>191</v>
      </c>
      <c r="C2" s="78" t="s">
        <v>275</v>
      </c>
    </row>
    <row r="3" spans="2:60">
      <c r="B3" s="57" t="s">
        <v>193</v>
      </c>
      <c r="C3" s="78" t="s">
        <v>276</v>
      </c>
    </row>
    <row r="4" spans="2:60">
      <c r="B4" s="57" t="s">
        <v>194</v>
      </c>
      <c r="C4" s="78">
        <v>2102</v>
      </c>
    </row>
    <row r="6" spans="2:60" ht="26.25" customHeight="1">
      <c r="B6" s="192" t="s">
        <v>227</v>
      </c>
      <c r="C6" s="193"/>
      <c r="D6" s="193"/>
      <c r="E6" s="193"/>
      <c r="F6" s="193"/>
      <c r="G6" s="193"/>
      <c r="H6" s="193"/>
      <c r="I6" s="193"/>
      <c r="J6" s="193"/>
      <c r="K6" s="194"/>
    </row>
    <row r="7" spans="2:60" s="3" customFormat="1" ht="66">
      <c r="B7" s="60" t="s">
        <v>131</v>
      </c>
      <c r="C7" s="60" t="s">
        <v>132</v>
      </c>
      <c r="D7" s="60" t="s">
        <v>15</v>
      </c>
      <c r="E7" s="60" t="s">
        <v>16</v>
      </c>
      <c r="F7" s="60" t="s">
        <v>63</v>
      </c>
      <c r="G7" s="60" t="s">
        <v>116</v>
      </c>
      <c r="H7" s="60" t="s">
        <v>59</v>
      </c>
      <c r="I7" s="60" t="s">
        <v>125</v>
      </c>
      <c r="J7" s="60" t="s">
        <v>195</v>
      </c>
      <c r="K7" s="60" t="s">
        <v>196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260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1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12.4257812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192</v>
      </c>
      <c r="C1" s="78" t="s" vm="1">
        <v>274</v>
      </c>
    </row>
    <row r="2" spans="2:60">
      <c r="B2" s="57" t="s">
        <v>191</v>
      </c>
      <c r="C2" s="78" t="s">
        <v>275</v>
      </c>
    </row>
    <row r="3" spans="2:60">
      <c r="B3" s="57" t="s">
        <v>193</v>
      </c>
      <c r="C3" s="78" t="s">
        <v>276</v>
      </c>
    </row>
    <row r="4" spans="2:60">
      <c r="B4" s="57" t="s">
        <v>194</v>
      </c>
      <c r="C4" s="78">
        <v>2102</v>
      </c>
    </row>
    <row r="6" spans="2:60" ht="26.25" customHeight="1">
      <c r="B6" s="192" t="s">
        <v>228</v>
      </c>
      <c r="C6" s="193"/>
      <c r="D6" s="193"/>
      <c r="E6" s="193"/>
      <c r="F6" s="193"/>
      <c r="G6" s="193"/>
      <c r="H6" s="193"/>
      <c r="I6" s="193"/>
      <c r="J6" s="193"/>
      <c r="K6" s="194"/>
    </row>
    <row r="7" spans="2:60" s="3" customFormat="1" ht="63">
      <c r="B7" s="60" t="s">
        <v>131</v>
      </c>
      <c r="C7" s="62" t="s">
        <v>49</v>
      </c>
      <c r="D7" s="62" t="s">
        <v>15</v>
      </c>
      <c r="E7" s="62" t="s">
        <v>16</v>
      </c>
      <c r="F7" s="62" t="s">
        <v>63</v>
      </c>
      <c r="G7" s="62" t="s">
        <v>116</v>
      </c>
      <c r="H7" s="62" t="s">
        <v>59</v>
      </c>
      <c r="I7" s="62" t="s">
        <v>125</v>
      </c>
      <c r="J7" s="62" t="s">
        <v>195</v>
      </c>
      <c r="K7" s="64" t="s">
        <v>196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260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9" t="s">
        <v>62</v>
      </c>
      <c r="C10" s="125"/>
      <c r="D10" s="125"/>
      <c r="E10" s="125"/>
      <c r="F10" s="125"/>
      <c r="G10" s="125"/>
      <c r="H10" s="160">
        <v>0</v>
      </c>
      <c r="I10" s="126">
        <f>I11</f>
        <v>236638.38547999997</v>
      </c>
      <c r="J10" s="127">
        <f>I10/$I$10</f>
        <v>1</v>
      </c>
      <c r="K10" s="127">
        <f>I10/'סכום נכסי הקרן'!$C$42</f>
        <v>4.3543013803889292E-3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0"/>
    </row>
    <row r="11" spans="2:60" s="100" customFormat="1" ht="21" customHeight="1">
      <c r="B11" s="130" t="s">
        <v>250</v>
      </c>
      <c r="C11" s="125"/>
      <c r="D11" s="125"/>
      <c r="E11" s="125"/>
      <c r="F11" s="125"/>
      <c r="G11" s="125"/>
      <c r="H11" s="160">
        <v>0</v>
      </c>
      <c r="I11" s="126">
        <f>I12+I13</f>
        <v>236638.38547999997</v>
      </c>
      <c r="J11" s="127">
        <f t="shared" ref="J11:J13" si="0">I11/$I$10</f>
        <v>1</v>
      </c>
      <c r="K11" s="127">
        <f>I11/'סכום נכסי הקרן'!$C$42</f>
        <v>4.3543013803889292E-3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136" t="s">
        <v>3029</v>
      </c>
      <c r="C12" s="84" t="s">
        <v>3030</v>
      </c>
      <c r="D12" s="84" t="s">
        <v>685</v>
      </c>
      <c r="E12" s="84" t="s">
        <v>334</v>
      </c>
      <c r="F12" s="98">
        <v>6.7750000000000005E-2</v>
      </c>
      <c r="G12" s="97" t="s">
        <v>177</v>
      </c>
      <c r="H12" s="152">
        <v>0</v>
      </c>
      <c r="I12" s="94">
        <v>1258.9605299999998</v>
      </c>
      <c r="J12" s="95">
        <f t="shared" si="0"/>
        <v>5.3201872868018016E-3</v>
      </c>
      <c r="K12" s="95">
        <f>I12/'סכום נכסי הקרן'!$C$42</f>
        <v>2.3165698846848716E-5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36" t="s">
        <v>3196</v>
      </c>
      <c r="C13" s="84"/>
      <c r="D13" s="84"/>
      <c r="E13" s="84"/>
      <c r="F13" s="84"/>
      <c r="G13" s="84"/>
      <c r="H13" s="95"/>
      <c r="I13" s="94">
        <v>235379.42494999996</v>
      </c>
      <c r="J13" s="95">
        <f t="shared" si="0"/>
        <v>0.99467981271319816</v>
      </c>
      <c r="K13" s="95">
        <f>I13/'סכום נכסי הקרן'!$C$42</f>
        <v>4.3311356815420804E-3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4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4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6" type="noConversion"/>
  <dataValidations count="1">
    <dataValidation allowBlank="1" showInputMessage="1" showErrorMessage="1" sqref="C5:C1048576 H1:H9 AH28:XFD29 D30:XFD1048576 D28:AF29 D1:G27 A1:B1048576 H13:H27 I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D135"/>
  <sheetViews>
    <sheetView rightToLeft="1" workbookViewId="0">
      <selection activeCell="I17" sqref="I17"/>
    </sheetView>
  </sheetViews>
  <sheetFormatPr defaultColWidth="9.140625" defaultRowHeight="18"/>
  <cols>
    <col min="1" max="1" width="6.28515625" style="1" customWidth="1"/>
    <col min="2" max="2" width="46.85546875" style="2" bestFit="1" customWidth="1"/>
    <col min="3" max="3" width="41.7109375" style="1" bestFit="1" customWidth="1"/>
    <col min="4" max="4" width="11.85546875" style="1" customWidth="1"/>
    <col min="5" max="15" width="5.7109375" style="1" customWidth="1"/>
    <col min="16" max="16384" width="9.140625" style="1"/>
  </cols>
  <sheetData>
    <row r="1" spans="2:30">
      <c r="B1" s="57" t="s">
        <v>192</v>
      </c>
      <c r="C1" s="78" t="s" vm="1">
        <v>274</v>
      </c>
    </row>
    <row r="2" spans="2:30">
      <c r="B2" s="57" t="s">
        <v>191</v>
      </c>
      <c r="C2" s="78" t="s">
        <v>275</v>
      </c>
    </row>
    <row r="3" spans="2:30">
      <c r="B3" s="57" t="s">
        <v>193</v>
      </c>
      <c r="C3" s="78" t="s">
        <v>276</v>
      </c>
    </row>
    <row r="4" spans="2:30">
      <c r="B4" s="57" t="s">
        <v>194</v>
      </c>
      <c r="C4" s="78">
        <v>2102</v>
      </c>
    </row>
    <row r="6" spans="2:30" ht="26.25" customHeight="1">
      <c r="B6" s="192" t="s">
        <v>229</v>
      </c>
      <c r="C6" s="193"/>
      <c r="D6" s="194"/>
    </row>
    <row r="7" spans="2:30" s="3" customFormat="1" ht="31.5">
      <c r="B7" s="60" t="s">
        <v>131</v>
      </c>
      <c r="C7" s="65" t="s">
        <v>122</v>
      </c>
      <c r="D7" s="66" t="s">
        <v>121</v>
      </c>
    </row>
    <row r="8" spans="2:30" s="3" customFormat="1">
      <c r="B8" s="16"/>
      <c r="C8" s="33" t="s">
        <v>260</v>
      </c>
      <c r="D8" s="18" t="s">
        <v>22</v>
      </c>
    </row>
    <row r="9" spans="2:30" s="4" customFormat="1" ht="18" customHeight="1">
      <c r="B9" s="161"/>
      <c r="C9" s="162" t="s">
        <v>1</v>
      </c>
      <c r="D9" s="163" t="s">
        <v>2</v>
      </c>
    </row>
    <row r="10" spans="2:30" s="164" customFormat="1" ht="18" customHeight="1">
      <c r="B10" s="106" t="s">
        <v>3109</v>
      </c>
      <c r="C10" s="134">
        <f>C11+C50</f>
        <v>3222291.0057795621</v>
      </c>
      <c r="D10" s="101"/>
    </row>
    <row r="11" spans="2:30" s="165" customFormat="1">
      <c r="B11" s="106" t="s">
        <v>26</v>
      </c>
      <c r="C11" s="134">
        <f>SUM(C12:C48)</f>
        <v>806964.01045951212</v>
      </c>
      <c r="D11" s="101"/>
    </row>
    <row r="12" spans="2:30" s="165" customFormat="1">
      <c r="B12" s="140" t="s">
        <v>3116</v>
      </c>
      <c r="C12" s="166">
        <v>27942.55906</v>
      </c>
      <c r="D12" s="167">
        <v>43830</v>
      </c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</row>
    <row r="13" spans="2:30" s="165" customFormat="1">
      <c r="B13" s="137" t="s">
        <v>3117</v>
      </c>
      <c r="C13" s="166">
        <v>55977.489799999996</v>
      </c>
      <c r="D13" s="167">
        <v>44246</v>
      </c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</row>
    <row r="14" spans="2:30" s="165" customFormat="1">
      <c r="B14" s="137" t="s">
        <v>3130</v>
      </c>
      <c r="C14" s="166">
        <v>114771.18351158949</v>
      </c>
      <c r="D14" s="167">
        <v>46100</v>
      </c>
    </row>
    <row r="15" spans="2:30" s="165" customFormat="1">
      <c r="B15" s="140" t="s">
        <v>3118</v>
      </c>
      <c r="C15" s="166">
        <v>161242.51771000001</v>
      </c>
      <c r="D15" s="167">
        <v>44502</v>
      </c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</row>
    <row r="16" spans="2:30" s="165" customFormat="1">
      <c r="B16" s="137" t="s">
        <v>3120</v>
      </c>
      <c r="C16" s="166">
        <v>1590.1808999999998</v>
      </c>
      <c r="D16" s="167">
        <v>43948</v>
      </c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</row>
    <row r="17" spans="2:4" s="165" customFormat="1">
      <c r="B17" s="137" t="s">
        <v>3121</v>
      </c>
      <c r="C17" s="166">
        <v>10708.472240000001</v>
      </c>
      <c r="D17" s="167">
        <v>43908</v>
      </c>
    </row>
    <row r="18" spans="2:4" s="165" customFormat="1">
      <c r="B18" s="137" t="s">
        <v>3122</v>
      </c>
      <c r="C18" s="166">
        <v>8246.4979399999993</v>
      </c>
      <c r="D18" s="167">
        <v>44926</v>
      </c>
    </row>
    <row r="19" spans="2:4" s="165" customFormat="1">
      <c r="B19" s="137" t="s">
        <v>3123</v>
      </c>
      <c r="C19" s="166">
        <v>26434.445</v>
      </c>
      <c r="D19" s="167">
        <v>43800</v>
      </c>
    </row>
    <row r="20" spans="2:4" s="165" customFormat="1">
      <c r="B20" s="137" t="s">
        <v>3124</v>
      </c>
      <c r="C20" s="166">
        <v>59963.514219999997</v>
      </c>
      <c r="D20" s="167">
        <v>44739</v>
      </c>
    </row>
    <row r="21" spans="2:4" s="165" customFormat="1">
      <c r="B21" s="168" t="s">
        <v>3040</v>
      </c>
      <c r="C21" s="169">
        <v>25719.849064260001</v>
      </c>
      <c r="D21" s="170">
        <v>45640</v>
      </c>
    </row>
    <row r="22" spans="2:4" s="165" customFormat="1">
      <c r="B22" s="168" t="s">
        <v>3110</v>
      </c>
      <c r="C22" s="169">
        <v>347.61706749968641</v>
      </c>
      <c r="D22" s="170">
        <v>44440</v>
      </c>
    </row>
    <row r="23" spans="2:4" s="165" customFormat="1">
      <c r="B23" s="168" t="s">
        <v>3042</v>
      </c>
      <c r="C23" s="169">
        <v>4248.585</v>
      </c>
      <c r="D23" s="170">
        <v>44516</v>
      </c>
    </row>
    <row r="24" spans="2:4" s="165" customFormat="1">
      <c r="B24" s="168" t="s">
        <v>3043</v>
      </c>
      <c r="C24" s="169">
        <v>927.20699999999931</v>
      </c>
      <c r="D24" s="170">
        <v>43465</v>
      </c>
    </row>
    <row r="25" spans="2:4" s="165" customFormat="1">
      <c r="B25" s="168" t="s">
        <v>3099</v>
      </c>
      <c r="C25" s="169">
        <v>13938.3530232466</v>
      </c>
      <c r="D25" s="170">
        <v>47467</v>
      </c>
    </row>
    <row r="26" spans="2:4" s="165" customFormat="1">
      <c r="B26" s="168" t="s">
        <v>3077</v>
      </c>
      <c r="C26" s="169">
        <v>32328.274075109999</v>
      </c>
      <c r="D26" s="170">
        <v>46054</v>
      </c>
    </row>
    <row r="27" spans="2:4" s="165" customFormat="1">
      <c r="B27" s="168" t="s">
        <v>2218</v>
      </c>
      <c r="C27" s="169">
        <v>1643.4734939999994</v>
      </c>
      <c r="D27" s="170">
        <v>43465</v>
      </c>
    </row>
    <row r="28" spans="2:4" s="165" customFormat="1">
      <c r="B28" s="168" t="s">
        <v>2219</v>
      </c>
      <c r="C28" s="169">
        <v>1888.5934080000006</v>
      </c>
      <c r="D28" s="170">
        <v>43496</v>
      </c>
    </row>
    <row r="29" spans="2:4" s="165" customFormat="1">
      <c r="B29" s="168" t="s">
        <v>3050</v>
      </c>
      <c r="C29" s="169">
        <v>2629.5749999999998</v>
      </c>
      <c r="D29" s="170">
        <v>43883</v>
      </c>
    </row>
    <row r="30" spans="2:4" s="165" customFormat="1">
      <c r="B30" s="168" t="s">
        <v>3100</v>
      </c>
      <c r="C30" s="169">
        <v>1558.57581</v>
      </c>
      <c r="D30" s="170">
        <v>44498</v>
      </c>
    </row>
    <row r="31" spans="2:4" s="165" customFormat="1">
      <c r="B31" s="168" t="s">
        <v>3053</v>
      </c>
      <c r="C31" s="169">
        <v>1305.72</v>
      </c>
      <c r="D31" s="170">
        <v>43465</v>
      </c>
    </row>
    <row r="32" spans="2:4" s="165" customFormat="1">
      <c r="B32" s="137" t="s">
        <v>3119</v>
      </c>
      <c r="C32" s="166">
        <v>63297.903444689597</v>
      </c>
      <c r="D32" s="167">
        <v>44255</v>
      </c>
    </row>
    <row r="33" spans="2:4" s="165" customFormat="1">
      <c r="B33" s="168" t="s">
        <v>3081</v>
      </c>
      <c r="C33" s="169">
        <v>527.09931999999935</v>
      </c>
      <c r="D33" s="170">
        <v>45534</v>
      </c>
    </row>
    <row r="34" spans="2:4" s="165" customFormat="1">
      <c r="B34" s="168" t="s">
        <v>3041</v>
      </c>
      <c r="C34" s="169">
        <v>16645.63967</v>
      </c>
      <c r="D34" s="170">
        <v>45534</v>
      </c>
    </row>
    <row r="35" spans="2:4" s="165" customFormat="1">
      <c r="B35" s="168" t="s">
        <v>3080</v>
      </c>
      <c r="C35" s="169">
        <v>25536.047308920442</v>
      </c>
      <c r="D35" s="170">
        <v>46132</v>
      </c>
    </row>
    <row r="36" spans="2:4" s="165" customFormat="1">
      <c r="B36" s="168" t="s">
        <v>3061</v>
      </c>
      <c r="C36" s="169">
        <v>1260.5638500000005</v>
      </c>
      <c r="D36" s="170">
        <v>44290</v>
      </c>
    </row>
    <row r="37" spans="2:4" s="165" customFormat="1">
      <c r="B37" s="168" t="s">
        <v>2228</v>
      </c>
      <c r="C37" s="169">
        <v>2292.2639999999997</v>
      </c>
      <c r="D37" s="170">
        <v>43646</v>
      </c>
    </row>
    <row r="38" spans="2:4" s="165" customFormat="1">
      <c r="B38" s="168" t="s">
        <v>2229</v>
      </c>
      <c r="C38" s="169">
        <v>19.295640000000233</v>
      </c>
      <c r="D38" s="170">
        <v>43861</v>
      </c>
    </row>
    <row r="39" spans="2:4" s="165" customFormat="1">
      <c r="B39" s="168" t="s">
        <v>2230</v>
      </c>
      <c r="C39" s="169">
        <v>3540.3944939999974</v>
      </c>
      <c r="D39" s="170">
        <v>43830</v>
      </c>
    </row>
    <row r="40" spans="2:4" s="165" customFormat="1">
      <c r="B40" s="168" t="s">
        <v>3062</v>
      </c>
      <c r="C40" s="169">
        <v>19728.123970000001</v>
      </c>
      <c r="D40" s="170">
        <v>44727</v>
      </c>
    </row>
    <row r="41" spans="2:4" s="165" customFormat="1">
      <c r="B41" s="168" t="s">
        <v>3066</v>
      </c>
      <c r="C41" s="169">
        <v>141.30066600000006</v>
      </c>
      <c r="D41" s="170">
        <v>43404</v>
      </c>
    </row>
    <row r="42" spans="2:4" s="165" customFormat="1">
      <c r="B42" s="168" t="s">
        <v>3068</v>
      </c>
      <c r="C42" s="169">
        <v>654.59733300000005</v>
      </c>
      <c r="D42" s="170">
        <v>43404</v>
      </c>
    </row>
    <row r="43" spans="2:4" s="165" customFormat="1">
      <c r="B43" s="168" t="s">
        <v>3069</v>
      </c>
      <c r="C43" s="169">
        <v>4754.1482820000001</v>
      </c>
      <c r="D43" s="170">
        <v>44012</v>
      </c>
    </row>
    <row r="44" spans="2:4" s="165" customFormat="1">
      <c r="B44" s="168" t="s">
        <v>3087</v>
      </c>
      <c r="C44" s="169">
        <v>32590.443029039998</v>
      </c>
      <c r="D44" s="170">
        <v>46752</v>
      </c>
    </row>
    <row r="45" spans="2:4" s="165" customFormat="1">
      <c r="B45" s="168" t="s">
        <v>2236</v>
      </c>
      <c r="C45" s="169">
        <v>41449.16182777661</v>
      </c>
      <c r="D45" s="170">
        <v>46631</v>
      </c>
    </row>
    <row r="46" spans="2:4" s="165" customFormat="1">
      <c r="B46" s="168" t="s">
        <v>3071</v>
      </c>
      <c r="C46" s="169">
        <v>50.150529000000816</v>
      </c>
      <c r="D46" s="170">
        <v>44927</v>
      </c>
    </row>
    <row r="47" spans="2:4" s="165" customFormat="1">
      <c r="B47" s="168" t="s">
        <v>3072</v>
      </c>
      <c r="C47" s="169">
        <v>3696.6637890000011</v>
      </c>
      <c r="D47" s="170">
        <v>45255</v>
      </c>
    </row>
    <row r="48" spans="2:4" s="165" customFormat="1">
      <c r="B48" s="168" t="s">
        <v>2251</v>
      </c>
      <c r="C48" s="169">
        <v>37367.529982380001</v>
      </c>
      <c r="D48" s="170">
        <v>47177</v>
      </c>
    </row>
    <row r="49" spans="2:4" s="165" customFormat="1">
      <c r="B49" s="138"/>
      <c r="C49" s="171"/>
      <c r="D49" s="172"/>
    </row>
    <row r="50" spans="2:4" s="165" customFormat="1">
      <c r="B50" s="106" t="s">
        <v>3114</v>
      </c>
      <c r="C50" s="126">
        <f>SUM(C51:C128)</f>
        <v>2415326.99532005</v>
      </c>
      <c r="D50" s="101"/>
    </row>
    <row r="51" spans="2:4" s="165" customFormat="1">
      <c r="B51" s="168" t="s">
        <v>3101</v>
      </c>
      <c r="C51" s="169">
        <v>105072.69820062845</v>
      </c>
      <c r="D51" s="170">
        <v>45778</v>
      </c>
    </row>
    <row r="52" spans="2:4" s="165" customFormat="1">
      <c r="B52" s="168" t="s">
        <v>3078</v>
      </c>
      <c r="C52" s="169">
        <v>13317.080189220005</v>
      </c>
      <c r="D52" s="170">
        <v>46054</v>
      </c>
    </row>
    <row r="53" spans="2:4" s="165" customFormat="1">
      <c r="B53" s="137" t="s">
        <v>3125</v>
      </c>
      <c r="C53" s="166">
        <v>9671.1889100000008</v>
      </c>
      <c r="D53" s="167">
        <v>43525</v>
      </c>
    </row>
    <row r="54" spans="2:4" s="165" customFormat="1">
      <c r="B54" s="168" t="s">
        <v>3094</v>
      </c>
      <c r="C54" s="169">
        <v>86900.88716203635</v>
      </c>
      <c r="D54" s="170">
        <v>46601</v>
      </c>
    </row>
    <row r="55" spans="2:4" s="165" customFormat="1">
      <c r="B55" s="168" t="s">
        <v>3111</v>
      </c>
      <c r="C55" s="169">
        <v>39150.477756197375</v>
      </c>
      <c r="D55" s="170">
        <v>44429</v>
      </c>
    </row>
    <row r="56" spans="2:4" s="165" customFormat="1">
      <c r="B56" s="168" t="s">
        <v>3089</v>
      </c>
      <c r="C56" s="169">
        <v>66397.614410493639</v>
      </c>
      <c r="D56" s="170">
        <v>45382</v>
      </c>
    </row>
    <row r="57" spans="2:4" s="165" customFormat="1">
      <c r="B57" s="168" t="s">
        <v>3044</v>
      </c>
      <c r="C57" s="169">
        <v>7327.9781780399971</v>
      </c>
      <c r="D57" s="170">
        <v>44621</v>
      </c>
    </row>
    <row r="58" spans="2:4" s="165" customFormat="1">
      <c r="B58" s="168" t="s">
        <v>3045</v>
      </c>
      <c r="C58" s="169">
        <v>5.1371301600000008</v>
      </c>
      <c r="D58" s="170">
        <v>43465</v>
      </c>
    </row>
    <row r="59" spans="2:4" s="165" customFormat="1">
      <c r="B59" s="168" t="s">
        <v>3046</v>
      </c>
      <c r="C59" s="169">
        <v>27.200323800000003</v>
      </c>
      <c r="D59" s="170">
        <v>43580</v>
      </c>
    </row>
    <row r="60" spans="2:4" s="165" customFormat="1">
      <c r="B60" s="168" t="s">
        <v>3048</v>
      </c>
      <c r="C60" s="169">
        <v>27324.745205939998</v>
      </c>
      <c r="D60" s="170">
        <v>45748</v>
      </c>
    </row>
    <row r="61" spans="2:4" s="165" customFormat="1">
      <c r="B61" s="168" t="s">
        <v>3082</v>
      </c>
      <c r="C61" s="169">
        <v>61445.626554968316</v>
      </c>
      <c r="D61" s="170">
        <v>44722</v>
      </c>
    </row>
    <row r="62" spans="2:4" s="165" customFormat="1">
      <c r="B62" s="168" t="s">
        <v>3047</v>
      </c>
      <c r="C62" s="169">
        <v>19202.672881080001</v>
      </c>
      <c r="D62" s="170">
        <v>46082</v>
      </c>
    </row>
    <row r="63" spans="2:4" s="165" customFormat="1">
      <c r="B63" s="168" t="s">
        <v>2278</v>
      </c>
      <c r="C63" s="169">
        <v>14990.522007240001</v>
      </c>
      <c r="D63" s="170">
        <v>44727</v>
      </c>
    </row>
    <row r="64" spans="2:4" s="165" customFormat="1">
      <c r="B64" s="168" t="s">
        <v>3102</v>
      </c>
      <c r="C64" s="169">
        <v>98215.11266905957</v>
      </c>
      <c r="D64" s="170">
        <v>46742</v>
      </c>
    </row>
    <row r="65" spans="2:4" s="165" customFormat="1">
      <c r="B65" s="168" t="s">
        <v>2279</v>
      </c>
      <c r="C65" s="169">
        <v>116916.25653746999</v>
      </c>
      <c r="D65" s="170">
        <v>45557</v>
      </c>
    </row>
    <row r="66" spans="2:4" s="165" customFormat="1">
      <c r="B66" s="168" t="s">
        <v>2280</v>
      </c>
      <c r="C66" s="169">
        <v>243.0212229899999</v>
      </c>
      <c r="D66" s="170">
        <v>44196</v>
      </c>
    </row>
    <row r="67" spans="2:4" s="165" customFormat="1">
      <c r="B67" s="168" t="s">
        <v>2283</v>
      </c>
      <c r="C67" s="169">
        <v>160630.83134234138</v>
      </c>
      <c r="D67" s="170">
        <v>50041</v>
      </c>
    </row>
    <row r="68" spans="2:4" s="165" customFormat="1">
      <c r="B68" s="168" t="s">
        <v>3106</v>
      </c>
      <c r="C68" s="169">
        <v>79371.467814342381</v>
      </c>
      <c r="D68" s="170">
        <v>46971</v>
      </c>
    </row>
    <row r="69" spans="2:4" s="165" customFormat="1">
      <c r="B69" s="137" t="s">
        <v>3126</v>
      </c>
      <c r="C69" s="166">
        <v>2621.5097099999998</v>
      </c>
      <c r="D69" s="167">
        <v>44075</v>
      </c>
    </row>
    <row r="70" spans="2:4" s="165" customFormat="1">
      <c r="B70" s="168" t="s">
        <v>3088</v>
      </c>
      <c r="C70" s="169">
        <v>62087.933518035883</v>
      </c>
      <c r="D70" s="170">
        <v>46012</v>
      </c>
    </row>
    <row r="71" spans="2:4" s="165" customFormat="1">
      <c r="B71" s="168" t="s">
        <v>2288</v>
      </c>
      <c r="C71" s="169">
        <v>11.868101264904004</v>
      </c>
      <c r="D71" s="170">
        <v>43465</v>
      </c>
    </row>
    <row r="72" spans="2:4" s="165" customFormat="1">
      <c r="B72" s="168" t="s">
        <v>2207</v>
      </c>
      <c r="C72" s="169">
        <v>725.4</v>
      </c>
      <c r="D72" s="170">
        <v>43628</v>
      </c>
    </row>
    <row r="73" spans="2:4" s="165" customFormat="1">
      <c r="B73" s="168" t="s">
        <v>3049</v>
      </c>
      <c r="C73" s="169">
        <v>1088.0996567037064</v>
      </c>
      <c r="D73" s="170">
        <v>43378</v>
      </c>
    </row>
    <row r="74" spans="2:4" s="165" customFormat="1">
      <c r="B74" s="168" t="s">
        <v>3051</v>
      </c>
      <c r="C74" s="169">
        <v>761.67</v>
      </c>
      <c r="D74" s="170">
        <v>44738</v>
      </c>
    </row>
    <row r="75" spans="2:4" s="165" customFormat="1">
      <c r="B75" s="168" t="s">
        <v>3054</v>
      </c>
      <c r="C75" s="169">
        <v>725.4</v>
      </c>
      <c r="D75" s="170">
        <v>44013</v>
      </c>
    </row>
    <row r="76" spans="2:4" s="165" customFormat="1">
      <c r="B76" s="168" t="s">
        <v>3055</v>
      </c>
      <c r="C76" s="169">
        <v>1496.0830949999988</v>
      </c>
      <c r="D76" s="170">
        <v>44378</v>
      </c>
    </row>
    <row r="77" spans="2:4" s="165" customFormat="1">
      <c r="B77" s="168" t="s">
        <v>3052</v>
      </c>
      <c r="C77" s="169">
        <v>201.21326549999912</v>
      </c>
      <c r="D77" s="170">
        <v>44727</v>
      </c>
    </row>
    <row r="78" spans="2:4" s="165" customFormat="1">
      <c r="B78" s="168" t="s">
        <v>2292</v>
      </c>
      <c r="C78" s="169">
        <v>4788.3984005862003</v>
      </c>
      <c r="D78" s="170">
        <v>46199</v>
      </c>
    </row>
    <row r="79" spans="2:4" s="165" customFormat="1">
      <c r="B79" s="168" t="s">
        <v>3084</v>
      </c>
      <c r="C79" s="169">
        <v>38571.063270526996</v>
      </c>
      <c r="D79" s="170">
        <v>47026</v>
      </c>
    </row>
    <row r="80" spans="2:4" s="165" customFormat="1">
      <c r="B80" s="168" t="s">
        <v>2297</v>
      </c>
      <c r="C80" s="169">
        <v>506.26405079999938</v>
      </c>
      <c r="D80" s="170">
        <v>44012</v>
      </c>
    </row>
    <row r="81" spans="2:4" s="165" customFormat="1">
      <c r="B81" s="168" t="s">
        <v>3091</v>
      </c>
      <c r="C81" s="169">
        <v>13658.709347293201</v>
      </c>
      <c r="D81" s="170">
        <v>46201</v>
      </c>
    </row>
    <row r="82" spans="2:4" s="165" customFormat="1">
      <c r="B82" s="168" t="s">
        <v>3083</v>
      </c>
      <c r="C82" s="169">
        <v>34283.049762607385</v>
      </c>
      <c r="D82" s="170">
        <v>46938</v>
      </c>
    </row>
    <row r="83" spans="2:4" s="165" customFormat="1">
      <c r="B83" s="168" t="s">
        <v>2300</v>
      </c>
      <c r="C83" s="169">
        <v>1836.1990094400003</v>
      </c>
      <c r="D83" s="170">
        <v>43465</v>
      </c>
    </row>
    <row r="84" spans="2:4" s="165" customFormat="1">
      <c r="B84" s="168" t="s">
        <v>2301</v>
      </c>
      <c r="C84" s="169">
        <v>14331.437596414398</v>
      </c>
      <c r="D84" s="170">
        <v>46201</v>
      </c>
    </row>
    <row r="85" spans="2:4" s="165" customFormat="1">
      <c r="B85" s="168" t="s">
        <v>2242</v>
      </c>
      <c r="C85" s="169">
        <v>44213.915869042765</v>
      </c>
      <c r="D85" s="170">
        <v>47262</v>
      </c>
    </row>
    <row r="86" spans="2:4" s="165" customFormat="1">
      <c r="B86" s="168" t="s">
        <v>3095</v>
      </c>
      <c r="C86" s="169">
        <v>81209.578502520002</v>
      </c>
      <c r="D86" s="170">
        <v>45485</v>
      </c>
    </row>
    <row r="87" spans="2:4" s="165" customFormat="1">
      <c r="B87" s="168" t="s">
        <v>2303</v>
      </c>
      <c r="C87" s="169">
        <v>109087.40055832414</v>
      </c>
      <c r="D87" s="170">
        <v>45777</v>
      </c>
    </row>
    <row r="88" spans="2:4" s="165" customFormat="1">
      <c r="B88" s="168" t="s">
        <v>3113</v>
      </c>
      <c r="C88" s="169">
        <v>4158.2087889625082</v>
      </c>
      <c r="D88" s="170">
        <v>46663</v>
      </c>
    </row>
    <row r="89" spans="2:4" s="165" customFormat="1">
      <c r="B89" s="168" t="s">
        <v>2306</v>
      </c>
      <c r="C89" s="169">
        <v>81995.13876157612</v>
      </c>
      <c r="D89" s="170">
        <v>47178</v>
      </c>
    </row>
    <row r="90" spans="2:4" s="165" customFormat="1">
      <c r="B90" s="168" t="s">
        <v>2307</v>
      </c>
      <c r="C90" s="169">
        <v>12313.915117920002</v>
      </c>
      <c r="D90" s="170">
        <v>46201</v>
      </c>
    </row>
    <row r="91" spans="2:4" s="165" customFormat="1">
      <c r="B91" s="168" t="s">
        <v>3058</v>
      </c>
      <c r="C91" s="169">
        <v>770.73749999999995</v>
      </c>
      <c r="D91" s="170">
        <v>44305</v>
      </c>
    </row>
    <row r="92" spans="2:4" s="165" customFormat="1">
      <c r="B92" s="168" t="s">
        <v>2308</v>
      </c>
      <c r="C92" s="169">
        <v>56832.403528764</v>
      </c>
      <c r="D92" s="170">
        <v>45710</v>
      </c>
    </row>
    <row r="93" spans="2:4" s="165" customFormat="1">
      <c r="B93" s="168" t="s">
        <v>3056</v>
      </c>
      <c r="C93" s="169">
        <v>101.2059999999999</v>
      </c>
      <c r="D93" s="170">
        <v>43536</v>
      </c>
    </row>
    <row r="94" spans="2:4" s="165" customFormat="1">
      <c r="B94" s="168" t="s">
        <v>3057</v>
      </c>
      <c r="C94" s="169">
        <v>27169.910360000002</v>
      </c>
      <c r="D94" s="170">
        <v>44836</v>
      </c>
    </row>
    <row r="95" spans="2:4" s="165" customFormat="1">
      <c r="B95" s="168" t="s">
        <v>3059</v>
      </c>
      <c r="C95" s="169">
        <v>5330.8823759099996</v>
      </c>
      <c r="D95" s="170">
        <v>44992</v>
      </c>
    </row>
    <row r="96" spans="2:4" s="165" customFormat="1">
      <c r="B96" s="137" t="s">
        <v>3127</v>
      </c>
      <c r="C96" s="166">
        <v>17960.132539999999</v>
      </c>
      <c r="D96" s="167">
        <v>44159</v>
      </c>
    </row>
    <row r="97" spans="2:4" s="165" customFormat="1">
      <c r="B97" s="137" t="s">
        <v>3128</v>
      </c>
      <c r="C97" s="166">
        <v>1753.9865500000001</v>
      </c>
      <c r="D97" s="167">
        <v>43374</v>
      </c>
    </row>
    <row r="98" spans="2:4" s="165" customFormat="1">
      <c r="B98" s="168" t="s">
        <v>3097</v>
      </c>
      <c r="C98" s="169">
        <v>98246.57767612829</v>
      </c>
      <c r="D98" s="170">
        <v>46844</v>
      </c>
    </row>
    <row r="99" spans="2:4" s="165" customFormat="1">
      <c r="B99" s="168" t="s">
        <v>3079</v>
      </c>
      <c r="C99" s="169">
        <v>75560.29256916001</v>
      </c>
      <c r="D99" s="170">
        <v>51592</v>
      </c>
    </row>
    <row r="100" spans="2:4" s="165" customFormat="1">
      <c r="B100" s="168" t="s">
        <v>2315</v>
      </c>
      <c r="C100" s="169">
        <v>44.944324308000226</v>
      </c>
      <c r="D100" s="170">
        <v>46938</v>
      </c>
    </row>
    <row r="101" spans="2:4" s="165" customFormat="1">
      <c r="B101" s="168" t="s">
        <v>2316</v>
      </c>
      <c r="C101" s="169">
        <v>62.31980312999999</v>
      </c>
      <c r="D101" s="170">
        <v>46938</v>
      </c>
    </row>
    <row r="102" spans="2:4" s="165" customFormat="1">
      <c r="B102" s="168" t="s">
        <v>3090</v>
      </c>
      <c r="C102" s="169">
        <v>72794.51645513199</v>
      </c>
      <c r="D102" s="170">
        <v>46201</v>
      </c>
    </row>
    <row r="103" spans="2:4" s="165" customFormat="1">
      <c r="B103" s="168" t="s">
        <v>3104</v>
      </c>
      <c r="C103" s="169">
        <v>70.784785889999625</v>
      </c>
      <c r="D103" s="170">
        <v>46938</v>
      </c>
    </row>
    <row r="104" spans="2:4" s="165" customFormat="1">
      <c r="B104" s="168" t="s">
        <v>3060</v>
      </c>
      <c r="C104" s="169">
        <v>288.43996778999997</v>
      </c>
      <c r="D104" s="170">
        <v>43465</v>
      </c>
    </row>
    <row r="105" spans="2:4" s="165" customFormat="1">
      <c r="B105" s="168" t="s">
        <v>2247</v>
      </c>
      <c r="C105" s="169">
        <v>33.933893760000004</v>
      </c>
      <c r="D105" s="170">
        <v>43465</v>
      </c>
    </row>
    <row r="106" spans="2:4" s="165" customFormat="1">
      <c r="B106" s="168" t="s">
        <v>3096</v>
      </c>
      <c r="C106" s="169">
        <v>49677.82909010999</v>
      </c>
      <c r="D106" s="170">
        <v>44258</v>
      </c>
    </row>
    <row r="107" spans="2:4" s="165" customFormat="1">
      <c r="B107" s="168" t="s">
        <v>2321</v>
      </c>
      <c r="C107" s="169">
        <v>5350.9109238000001</v>
      </c>
      <c r="D107" s="170">
        <v>46938</v>
      </c>
    </row>
    <row r="108" spans="2:4" s="165" customFormat="1">
      <c r="B108" s="168" t="s">
        <v>3105</v>
      </c>
      <c r="C108" s="169">
        <v>94046.662029059997</v>
      </c>
      <c r="D108" s="170">
        <v>47992</v>
      </c>
    </row>
    <row r="109" spans="2:4" s="165" customFormat="1">
      <c r="B109" s="168" t="s">
        <v>3098</v>
      </c>
      <c r="C109" s="169">
        <v>73684.933257096214</v>
      </c>
      <c r="D109" s="170">
        <v>44044</v>
      </c>
    </row>
    <row r="110" spans="2:4" s="165" customFormat="1">
      <c r="B110" s="168" t="s">
        <v>3086</v>
      </c>
      <c r="C110" s="169">
        <v>20193.216675619515</v>
      </c>
      <c r="D110" s="170">
        <v>46722</v>
      </c>
    </row>
    <row r="111" spans="2:4" s="165" customFormat="1">
      <c r="B111" s="168" t="s">
        <v>3107</v>
      </c>
      <c r="C111" s="169">
        <v>42132.904116545207</v>
      </c>
      <c r="D111" s="170">
        <v>48213</v>
      </c>
    </row>
    <row r="112" spans="2:4" s="165" customFormat="1">
      <c r="B112" s="168" t="s">
        <v>3063</v>
      </c>
      <c r="C112" s="169">
        <v>22377.944842992001</v>
      </c>
      <c r="D112" s="170">
        <v>45838</v>
      </c>
    </row>
    <row r="113" spans="2:4" s="165" customFormat="1">
      <c r="B113" s="168" t="s">
        <v>3064</v>
      </c>
      <c r="C113" s="169">
        <v>3794.0400000000004</v>
      </c>
      <c r="D113" s="170">
        <v>43813</v>
      </c>
    </row>
    <row r="114" spans="2:4" s="165" customFormat="1">
      <c r="B114" s="168" t="s">
        <v>3065</v>
      </c>
      <c r="C114" s="169">
        <v>408.59544141000242</v>
      </c>
      <c r="D114" s="170">
        <v>43441</v>
      </c>
    </row>
    <row r="115" spans="2:4" s="165" customFormat="1">
      <c r="B115" s="168" t="s">
        <v>3067</v>
      </c>
      <c r="C115" s="169">
        <v>17078.758925040001</v>
      </c>
      <c r="D115" s="170">
        <v>45806</v>
      </c>
    </row>
    <row r="116" spans="2:4" s="165" customFormat="1">
      <c r="B116" s="137" t="s">
        <v>3129</v>
      </c>
      <c r="C116" s="166">
        <v>4685.55116</v>
      </c>
      <c r="D116" s="167">
        <v>44335</v>
      </c>
    </row>
    <row r="117" spans="2:4" s="165" customFormat="1">
      <c r="B117" s="168" t="s">
        <v>3112</v>
      </c>
      <c r="C117" s="169">
        <v>30005.418509208204</v>
      </c>
      <c r="D117" s="170">
        <v>47031</v>
      </c>
    </row>
    <row r="118" spans="2:4" s="165" customFormat="1">
      <c r="B118" s="168" t="s">
        <v>3103</v>
      </c>
      <c r="C118" s="169">
        <v>46428.512645250157</v>
      </c>
      <c r="D118" s="170">
        <v>48723</v>
      </c>
    </row>
    <row r="119" spans="2:4" s="165" customFormat="1">
      <c r="B119" s="168" t="s">
        <v>3070</v>
      </c>
      <c r="C119" s="169">
        <v>413.47666964544061</v>
      </c>
      <c r="D119" s="170">
        <v>43708</v>
      </c>
    </row>
    <row r="120" spans="2:4" s="165" customFormat="1">
      <c r="B120" s="168" t="s">
        <v>3073</v>
      </c>
      <c r="C120" s="169">
        <v>6569.3558274088937</v>
      </c>
      <c r="D120" s="170">
        <v>46054</v>
      </c>
    </row>
    <row r="121" spans="2:4" s="165" customFormat="1">
      <c r="B121" s="168" t="s">
        <v>3108</v>
      </c>
      <c r="C121" s="169">
        <v>66929.725751849997</v>
      </c>
      <c r="D121" s="170">
        <v>46637</v>
      </c>
    </row>
    <row r="122" spans="2:4" s="165" customFormat="1">
      <c r="B122" s="168" t="s">
        <v>3074</v>
      </c>
      <c r="C122" s="169">
        <v>10377.914757479997</v>
      </c>
      <c r="D122" s="170">
        <v>45383</v>
      </c>
    </row>
    <row r="123" spans="2:4" s="165" customFormat="1">
      <c r="B123" s="168" t="s">
        <v>3075</v>
      </c>
      <c r="C123" s="169">
        <v>2140.6445190000004</v>
      </c>
      <c r="D123" s="170">
        <v>44621</v>
      </c>
    </row>
    <row r="124" spans="2:4" s="165" customFormat="1">
      <c r="B124" s="168" t="s">
        <v>2250</v>
      </c>
      <c r="C124" s="169">
        <v>55387.1498878559</v>
      </c>
      <c r="D124" s="170">
        <v>48069</v>
      </c>
    </row>
    <row r="125" spans="2:4" s="165" customFormat="1">
      <c r="B125" s="168" t="s">
        <v>3093</v>
      </c>
      <c r="C125" s="169">
        <v>11266.885887659999</v>
      </c>
      <c r="D125" s="170">
        <v>46482</v>
      </c>
    </row>
    <row r="126" spans="2:4" s="165" customFormat="1">
      <c r="B126" s="168" t="s">
        <v>3076</v>
      </c>
      <c r="C126" s="169">
        <v>4284.8809286400037</v>
      </c>
      <c r="D126" s="170">
        <v>45536</v>
      </c>
    </row>
    <row r="127" spans="2:4" s="165" customFormat="1">
      <c r="B127" s="168" t="s">
        <v>3085</v>
      </c>
      <c r="C127" s="169">
        <v>20021.361027511353</v>
      </c>
      <c r="D127" s="170">
        <v>47102</v>
      </c>
    </row>
    <row r="128" spans="2:4" s="165" customFormat="1">
      <c r="B128" s="168" t="s">
        <v>3092</v>
      </c>
      <c r="C128" s="169">
        <v>54166.27923837</v>
      </c>
      <c r="D128" s="170">
        <v>46482</v>
      </c>
    </row>
    <row r="129" spans="2:2" s="165" customFormat="1">
      <c r="B129" s="173"/>
    </row>
    <row r="130" spans="2:2" s="165" customFormat="1">
      <c r="B130" s="173"/>
    </row>
    <row r="131" spans="2:2" s="165" customFormat="1">
      <c r="B131" s="173"/>
    </row>
    <row r="132" spans="2:2" s="165" customFormat="1">
      <c r="B132" s="173"/>
    </row>
    <row r="133" spans="2:2" s="165" customFormat="1">
      <c r="B133" s="173"/>
    </row>
    <row r="134" spans="2:2" s="165" customFormat="1">
      <c r="B134" s="173"/>
    </row>
    <row r="135" spans="2:2" s="165" customFormat="1">
      <c r="B135" s="173"/>
    </row>
  </sheetData>
  <sheetProtection sheet="1" objects="1" scenarios="1"/>
  <mergeCells count="1">
    <mergeCell ref="B6:D6"/>
  </mergeCells>
  <phoneticPr fontId="6" type="noConversion"/>
  <conditionalFormatting sqref="B13">
    <cfRule type="cellIs" dxfId="10" priority="11" operator="equal">
      <formula>"NR3"</formula>
    </cfRule>
  </conditionalFormatting>
  <conditionalFormatting sqref="B16">
    <cfRule type="cellIs" dxfId="9" priority="10" operator="equal">
      <formula>"NR3"</formula>
    </cfRule>
  </conditionalFormatting>
  <conditionalFormatting sqref="B17">
    <cfRule type="cellIs" dxfId="8" priority="9" operator="equal">
      <formula>"NR3"</formula>
    </cfRule>
  </conditionalFormatting>
  <conditionalFormatting sqref="B18">
    <cfRule type="cellIs" dxfId="7" priority="8" operator="equal">
      <formula>"NR3"</formula>
    </cfRule>
  </conditionalFormatting>
  <conditionalFormatting sqref="B19">
    <cfRule type="cellIs" dxfId="6" priority="7" operator="equal">
      <formula>"NR3"</formula>
    </cfRule>
  </conditionalFormatting>
  <conditionalFormatting sqref="B32">
    <cfRule type="cellIs" dxfId="5" priority="6" operator="equal">
      <formula>"NR3"</formula>
    </cfRule>
  </conditionalFormatting>
  <conditionalFormatting sqref="B69">
    <cfRule type="cellIs" dxfId="4" priority="5" operator="equal">
      <formula>"NR3"</formula>
    </cfRule>
  </conditionalFormatting>
  <conditionalFormatting sqref="B96">
    <cfRule type="cellIs" dxfId="3" priority="4" operator="equal">
      <formula>"NR3"</formula>
    </cfRule>
  </conditionalFormatting>
  <conditionalFormatting sqref="B97">
    <cfRule type="cellIs" dxfId="2" priority="3" operator="equal">
      <formula>"NR3"</formula>
    </cfRule>
  </conditionalFormatting>
  <conditionalFormatting sqref="B116">
    <cfRule type="cellIs" dxfId="1" priority="2" operator="equal">
      <formula>"NR3"</formula>
    </cfRule>
  </conditionalFormatting>
  <conditionalFormatting sqref="B14">
    <cfRule type="cellIs" dxfId="0" priority="1" operator="equal">
      <formula>"NR3"</formula>
    </cfRule>
  </conditionalFormatting>
  <dataValidations count="1">
    <dataValidation allowBlank="1" showInputMessage="1" showErrorMessage="1" sqref="Q28:XFD29 B15:B20 A1:A1048576 B1:B13 D1:D11 C5:C11 B129:D1048576 B21:D123 E1:XFD27 E30:XFD1048576 E28:O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O31" sqref="O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192</v>
      </c>
      <c r="C1" s="78" t="s" vm="1">
        <v>274</v>
      </c>
    </row>
    <row r="2" spans="2:18">
      <c r="B2" s="57" t="s">
        <v>191</v>
      </c>
      <c r="C2" s="78" t="s">
        <v>275</v>
      </c>
    </row>
    <row r="3" spans="2:18">
      <c r="B3" s="57" t="s">
        <v>193</v>
      </c>
      <c r="C3" s="78" t="s">
        <v>276</v>
      </c>
    </row>
    <row r="4" spans="2:18">
      <c r="B4" s="57" t="s">
        <v>194</v>
      </c>
      <c r="C4" s="78">
        <v>2102</v>
      </c>
    </row>
    <row r="6" spans="2:18" ht="26.25" customHeight="1">
      <c r="B6" s="192" t="s">
        <v>232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4"/>
    </row>
    <row r="7" spans="2:18" s="3" customFormat="1" ht="78.75">
      <c r="B7" s="23" t="s">
        <v>131</v>
      </c>
      <c r="C7" s="31" t="s">
        <v>49</v>
      </c>
      <c r="D7" s="31" t="s">
        <v>73</v>
      </c>
      <c r="E7" s="31" t="s">
        <v>15</v>
      </c>
      <c r="F7" s="31" t="s">
        <v>74</v>
      </c>
      <c r="G7" s="31" t="s">
        <v>117</v>
      </c>
      <c r="H7" s="31" t="s">
        <v>18</v>
      </c>
      <c r="I7" s="31" t="s">
        <v>116</v>
      </c>
      <c r="J7" s="31" t="s">
        <v>17</v>
      </c>
      <c r="K7" s="31" t="s">
        <v>230</v>
      </c>
      <c r="L7" s="31" t="s">
        <v>262</v>
      </c>
      <c r="M7" s="31" t="s">
        <v>231</v>
      </c>
      <c r="N7" s="31" t="s">
        <v>65</v>
      </c>
      <c r="O7" s="31" t="s">
        <v>195</v>
      </c>
      <c r="P7" s="32" t="s">
        <v>197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264</v>
      </c>
      <c r="M8" s="33" t="s">
        <v>260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273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127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263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J52" sqref="J52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6.28515625" style="1" bestFit="1" customWidth="1"/>
    <col min="11" max="11" width="9.140625" style="1" bestFit="1" customWidth="1"/>
    <col min="12" max="12" width="9" style="1" customWidth="1"/>
    <col min="13" max="13" width="27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192</v>
      </c>
      <c r="C1" s="78" t="s" vm="1">
        <v>274</v>
      </c>
    </row>
    <row r="2" spans="2:13">
      <c r="B2" s="57" t="s">
        <v>191</v>
      </c>
      <c r="C2" s="78" t="s">
        <v>275</v>
      </c>
    </row>
    <row r="3" spans="2:13">
      <c r="B3" s="57" t="s">
        <v>193</v>
      </c>
      <c r="C3" s="78" t="s">
        <v>276</v>
      </c>
      <c r="J3" s="175"/>
    </row>
    <row r="4" spans="2:13">
      <c r="B4" s="57" t="s">
        <v>194</v>
      </c>
      <c r="C4" s="78">
        <v>2102</v>
      </c>
    </row>
    <row r="6" spans="2:13" ht="26.25" customHeight="1">
      <c r="B6" s="181" t="s">
        <v>221</v>
      </c>
      <c r="C6" s="182"/>
      <c r="D6" s="182"/>
      <c r="E6" s="182"/>
      <c r="F6" s="182"/>
      <c r="G6" s="182"/>
      <c r="H6" s="182"/>
      <c r="I6" s="182"/>
      <c r="J6" s="182"/>
      <c r="K6" s="182"/>
      <c r="L6" s="182"/>
    </row>
    <row r="7" spans="2:13" s="3" customFormat="1" ht="63">
      <c r="B7" s="13" t="s">
        <v>130</v>
      </c>
      <c r="C7" s="14" t="s">
        <v>49</v>
      </c>
      <c r="D7" s="14" t="s">
        <v>132</v>
      </c>
      <c r="E7" s="14" t="s">
        <v>15</v>
      </c>
      <c r="F7" s="14" t="s">
        <v>74</v>
      </c>
      <c r="G7" s="14" t="s">
        <v>116</v>
      </c>
      <c r="H7" s="14" t="s">
        <v>17</v>
      </c>
      <c r="I7" s="14" t="s">
        <v>19</v>
      </c>
      <c r="J7" s="14" t="s">
        <v>70</v>
      </c>
      <c r="K7" s="14" t="s">
        <v>195</v>
      </c>
      <c r="L7" s="14" t="s">
        <v>196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260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41" customFormat="1" ht="18" customHeight="1">
      <c r="B10" s="79" t="s">
        <v>48</v>
      </c>
      <c r="C10" s="80"/>
      <c r="D10" s="80"/>
      <c r="E10" s="80"/>
      <c r="F10" s="80"/>
      <c r="G10" s="80"/>
      <c r="H10" s="80"/>
      <c r="I10" s="80"/>
      <c r="J10" s="88">
        <f>J11+J49</f>
        <v>2761329.0710200006</v>
      </c>
      <c r="K10" s="89">
        <f>J10/$J$10</f>
        <v>1</v>
      </c>
      <c r="L10" s="89">
        <f>J10/'[5]סכום נכסי הקרן'!$C$42</f>
        <v>5.0810262384995322E-2</v>
      </c>
    </row>
    <row r="11" spans="2:13" s="132" customFormat="1">
      <c r="B11" s="81" t="s">
        <v>250</v>
      </c>
      <c r="C11" s="82"/>
      <c r="D11" s="82"/>
      <c r="E11" s="82"/>
      <c r="F11" s="82"/>
      <c r="G11" s="82"/>
      <c r="H11" s="82"/>
      <c r="I11" s="82"/>
      <c r="J11" s="91">
        <f>J12+J20+J45</f>
        <v>2615945.5163200004</v>
      </c>
      <c r="K11" s="92">
        <f t="shared" ref="K11:K17" si="0">J11/$J$10</f>
        <v>0.94735015242268927</v>
      </c>
      <c r="L11" s="92">
        <f>J11/'[5]סכום נכסי הקרן'!$C$42</f>
        <v>4.8135109815062152E-2</v>
      </c>
    </row>
    <row r="12" spans="2:13" s="132" customFormat="1">
      <c r="B12" s="102" t="s">
        <v>46</v>
      </c>
      <c r="C12" s="82"/>
      <c r="D12" s="82"/>
      <c r="E12" s="82"/>
      <c r="F12" s="82"/>
      <c r="G12" s="82"/>
      <c r="H12" s="82"/>
      <c r="I12" s="82"/>
      <c r="J12" s="91">
        <f>SUM(J13:J18)</f>
        <v>2153793.1583600002</v>
      </c>
      <c r="K12" s="92">
        <f t="shared" si="0"/>
        <v>0.77998424054704052</v>
      </c>
      <c r="L12" s="92">
        <f>J12/'[5]סכום נכסי הקרן'!$C$42</f>
        <v>3.9631203918356436E-2</v>
      </c>
    </row>
    <row r="13" spans="2:13" s="132" customFormat="1">
      <c r="B13" s="87" t="s">
        <v>2675</v>
      </c>
      <c r="C13" s="84" t="s">
        <v>2676</v>
      </c>
      <c r="D13" s="84">
        <v>12</v>
      </c>
      <c r="E13" s="84" t="s">
        <v>333</v>
      </c>
      <c r="F13" s="84" t="s">
        <v>334</v>
      </c>
      <c r="G13" s="97" t="s">
        <v>177</v>
      </c>
      <c r="H13" s="98">
        <v>0</v>
      </c>
      <c r="I13" s="98">
        <v>0</v>
      </c>
      <c r="J13" s="94">
        <v>1213411.3600000001</v>
      </c>
      <c r="K13" s="95">
        <f t="shared" si="0"/>
        <v>0.43943019060447619</v>
      </c>
      <c r="L13" s="95">
        <f>J13/'[5]סכום נכסי הקרן'!$C$42</f>
        <v>2.2327563284501941E-2</v>
      </c>
    </row>
    <row r="14" spans="2:13" s="132" customFormat="1">
      <c r="B14" s="87" t="s">
        <v>2677</v>
      </c>
      <c r="C14" s="84" t="s">
        <v>2678</v>
      </c>
      <c r="D14" s="84">
        <v>10</v>
      </c>
      <c r="E14" s="84" t="s">
        <v>333</v>
      </c>
      <c r="F14" s="84" t="s">
        <v>334</v>
      </c>
      <c r="G14" s="97" t="s">
        <v>177</v>
      </c>
      <c r="H14" s="98">
        <v>0</v>
      </c>
      <c r="I14" s="98">
        <v>0</v>
      </c>
      <c r="J14" s="94">
        <v>650837.99</v>
      </c>
      <c r="K14" s="95">
        <f t="shared" si="0"/>
        <v>0.2356973664712799</v>
      </c>
      <c r="L14" s="95">
        <f>J14/'[5]סכום נכסי הקרן'!$C$42</f>
        <v>1.197584503385813E-2</v>
      </c>
    </row>
    <row r="15" spans="2:13" s="132" customFormat="1">
      <c r="B15" s="87" t="s">
        <v>2679</v>
      </c>
      <c r="C15" s="84" t="s">
        <v>2680</v>
      </c>
      <c r="D15" s="84">
        <v>20</v>
      </c>
      <c r="E15" s="84" t="s">
        <v>333</v>
      </c>
      <c r="F15" s="84" t="s">
        <v>334</v>
      </c>
      <c r="G15" s="97" t="s">
        <v>177</v>
      </c>
      <c r="H15" s="98">
        <v>0</v>
      </c>
      <c r="I15" s="98">
        <v>0</v>
      </c>
      <c r="J15" s="94">
        <v>289211.83</v>
      </c>
      <c r="K15" s="95">
        <f t="shared" si="0"/>
        <v>0.10473645935041301</v>
      </c>
      <c r="L15" s="95">
        <f>J15/'[5]סכום נכסי הקרן'!$C$42</f>
        <v>5.3216869808698818E-3</v>
      </c>
    </row>
    <row r="16" spans="2:13" s="132" customFormat="1">
      <c r="B16" s="87" t="s">
        <v>2674</v>
      </c>
      <c r="C16" s="84" t="s">
        <v>2681</v>
      </c>
      <c r="D16" s="84">
        <v>11</v>
      </c>
      <c r="E16" s="84" t="s">
        <v>368</v>
      </c>
      <c r="F16" s="84" t="s">
        <v>334</v>
      </c>
      <c r="G16" s="97" t="s">
        <v>177</v>
      </c>
      <c r="H16" s="98">
        <v>0</v>
      </c>
      <c r="I16" s="98">
        <v>0</v>
      </c>
      <c r="J16" s="94">
        <v>45.356959999999994</v>
      </c>
      <c r="K16" s="95">
        <f t="shared" si="0"/>
        <v>1.6425771370757233E-5</v>
      </c>
      <c r="L16" s="95">
        <f>J16/'[5]סכום נכסי הקרן'!$C$42</f>
        <v>8.3459775322411933E-7</v>
      </c>
    </row>
    <row r="17" spans="2:12" s="132" customFormat="1">
      <c r="B17" s="87" t="s">
        <v>2682</v>
      </c>
      <c r="C17" s="84" t="s">
        <v>2683</v>
      </c>
      <c r="D17" s="84">
        <v>26</v>
      </c>
      <c r="E17" s="84" t="s">
        <v>368</v>
      </c>
      <c r="F17" s="84" t="s">
        <v>334</v>
      </c>
      <c r="G17" s="97" t="s">
        <v>177</v>
      </c>
      <c r="H17" s="98">
        <v>0</v>
      </c>
      <c r="I17" s="98">
        <v>0</v>
      </c>
      <c r="J17" s="94">
        <v>284.70140000000004</v>
      </c>
      <c r="K17" s="95">
        <f t="shared" si="0"/>
        <v>1.031030321550321E-4</v>
      </c>
      <c r="L17" s="95">
        <f>J17/'[5]סכום נכסי הקרן'!$C$42</f>
        <v>5.2386921164857905E-6</v>
      </c>
    </row>
    <row r="18" spans="2:12" s="132" customFormat="1">
      <c r="B18" s="87" t="s">
        <v>2672</v>
      </c>
      <c r="C18" s="84" t="s">
        <v>2673</v>
      </c>
      <c r="D18" s="84">
        <v>95</v>
      </c>
      <c r="E18" s="84" t="s">
        <v>1775</v>
      </c>
      <c r="F18" s="84"/>
      <c r="G18" s="97" t="s">
        <v>177</v>
      </c>
      <c r="H18" s="98">
        <v>0</v>
      </c>
      <c r="I18" s="98">
        <v>0</v>
      </c>
      <c r="J18" s="94">
        <v>1.92</v>
      </c>
      <c r="K18" s="95">
        <f>J18/$J$10</f>
        <v>6.9531734560371528E-7</v>
      </c>
      <c r="L18" s="95">
        <f>J18/'[5]סכום נכסי הקרן'!$C$42</f>
        <v>3.5329256770963248E-8</v>
      </c>
    </row>
    <row r="19" spans="2:12" s="132" customFormat="1">
      <c r="B19" s="87"/>
      <c r="C19" s="84"/>
      <c r="D19" s="84"/>
      <c r="E19" s="84"/>
      <c r="F19" s="84"/>
      <c r="G19" s="97"/>
      <c r="H19" s="98"/>
      <c r="I19" s="98"/>
      <c r="J19" s="94"/>
      <c r="K19" s="95"/>
      <c r="L19" s="95"/>
    </row>
    <row r="20" spans="2:12" s="132" customFormat="1">
      <c r="B20" s="102" t="s">
        <v>47</v>
      </c>
      <c r="C20" s="82"/>
      <c r="D20" s="82"/>
      <c r="E20" s="82"/>
      <c r="F20" s="82"/>
      <c r="G20" s="82"/>
      <c r="H20" s="82"/>
      <c r="I20" s="82"/>
      <c r="J20" s="91">
        <f>SUM(J21:J43)</f>
        <v>462134.87796000019</v>
      </c>
      <c r="K20" s="92">
        <f t="shared" ref="K20:K41" si="1">J20/$J$10</f>
        <v>0.16735958159064807</v>
      </c>
      <c r="L20" s="92">
        <f>J20/'[5]סכום נכסי הקרן'!$C$42</f>
        <v>8.5035842532638611E-3</v>
      </c>
    </row>
    <row r="21" spans="2:12" s="132" customFormat="1">
      <c r="B21" s="87" t="s">
        <v>2675</v>
      </c>
      <c r="C21" s="84" t="s">
        <v>2686</v>
      </c>
      <c r="D21" s="84">
        <v>12</v>
      </c>
      <c r="E21" s="84" t="s">
        <v>333</v>
      </c>
      <c r="F21" s="84" t="s">
        <v>334</v>
      </c>
      <c r="G21" s="97" t="s">
        <v>184</v>
      </c>
      <c r="H21" s="98">
        <v>0</v>
      </c>
      <c r="I21" s="98">
        <v>0</v>
      </c>
      <c r="J21" s="94">
        <v>8.3549999999999985E-2</v>
      </c>
      <c r="K21" s="95">
        <f t="shared" si="1"/>
        <v>3.0257168867286668E-8</v>
      </c>
      <c r="L21" s="95">
        <f>J21/'[5]סכום נכסי הקרן'!$C$42</f>
        <v>1.5373746891739473E-9</v>
      </c>
    </row>
    <row r="22" spans="2:12" s="132" customFormat="1">
      <c r="B22" s="87" t="s">
        <v>2675</v>
      </c>
      <c r="C22" s="84" t="s">
        <v>2687</v>
      </c>
      <c r="D22" s="84">
        <v>12</v>
      </c>
      <c r="E22" s="84" t="s">
        <v>333</v>
      </c>
      <c r="F22" s="84" t="s">
        <v>334</v>
      </c>
      <c r="G22" s="97" t="s">
        <v>179</v>
      </c>
      <c r="H22" s="98">
        <v>0</v>
      </c>
      <c r="I22" s="98">
        <v>0</v>
      </c>
      <c r="J22" s="94">
        <v>3674.9149499999999</v>
      </c>
      <c r="K22" s="95">
        <f t="shared" si="1"/>
        <v>1.3308500564340679E-3</v>
      </c>
      <c r="L22" s="95">
        <f>J22/'[5]סכום נכסי הקרן'!$C$42</f>
        <v>6.7620840562500822E-5</v>
      </c>
    </row>
    <row r="23" spans="2:12" s="132" customFormat="1">
      <c r="B23" s="87" t="s">
        <v>2675</v>
      </c>
      <c r="C23" s="84" t="s">
        <v>2688</v>
      </c>
      <c r="D23" s="84">
        <v>12</v>
      </c>
      <c r="E23" s="84" t="s">
        <v>333</v>
      </c>
      <c r="F23" s="84" t="s">
        <v>334</v>
      </c>
      <c r="G23" s="97" t="s">
        <v>185</v>
      </c>
      <c r="H23" s="98">
        <v>0</v>
      </c>
      <c r="I23" s="98">
        <v>0</v>
      </c>
      <c r="J23" s="94">
        <v>2080.6750699999998</v>
      </c>
      <c r="K23" s="95">
        <f t="shared" si="1"/>
        <v>7.5350493059178354E-4</v>
      </c>
      <c r="L23" s="95">
        <f>J23/'[5]סכום נכסי הקרן'!$C$42</f>
        <v>3.8285783231756209E-5</v>
      </c>
    </row>
    <row r="24" spans="2:12" s="132" customFormat="1">
      <c r="B24" s="87" t="s">
        <v>2675</v>
      </c>
      <c r="C24" s="84" t="s">
        <v>2689</v>
      </c>
      <c r="D24" s="84">
        <v>12</v>
      </c>
      <c r="E24" s="84" t="s">
        <v>333</v>
      </c>
      <c r="F24" s="84" t="s">
        <v>334</v>
      </c>
      <c r="G24" s="97" t="s">
        <v>176</v>
      </c>
      <c r="H24" s="98">
        <v>0</v>
      </c>
      <c r="I24" s="98">
        <v>0</v>
      </c>
      <c r="J24" s="94">
        <v>114056.58</v>
      </c>
      <c r="K24" s="95">
        <f t="shared" si="1"/>
        <v>4.1304957528248858E-2</v>
      </c>
      <c r="L24" s="95">
        <f>J24/'[5]סכום נכסי הקרן'!$C$42</f>
        <v>2.0987157298114124E-3</v>
      </c>
    </row>
    <row r="25" spans="2:12" s="132" customFormat="1">
      <c r="B25" s="87" t="s">
        <v>2675</v>
      </c>
      <c r="C25" s="84" t="s">
        <v>2690</v>
      </c>
      <c r="D25" s="84">
        <v>12</v>
      </c>
      <c r="E25" s="84" t="s">
        <v>333</v>
      </c>
      <c r="F25" s="84" t="s">
        <v>334</v>
      </c>
      <c r="G25" s="97" t="s">
        <v>178</v>
      </c>
      <c r="H25" s="98">
        <v>0</v>
      </c>
      <c r="I25" s="98">
        <v>0</v>
      </c>
      <c r="J25" s="94">
        <v>5666.38</v>
      </c>
      <c r="K25" s="95">
        <f t="shared" si="1"/>
        <v>2.0520480733239484E-3</v>
      </c>
      <c r="L25" s="95">
        <f>J25/'[5]סכום נכסי הקרן'!$C$42</f>
        <v>1.0426510103221393E-4</v>
      </c>
    </row>
    <row r="26" spans="2:12" s="132" customFormat="1">
      <c r="B26" s="87" t="s">
        <v>2677</v>
      </c>
      <c r="C26" s="84" t="s">
        <v>2691</v>
      </c>
      <c r="D26" s="84">
        <v>10</v>
      </c>
      <c r="E26" s="84" t="s">
        <v>333</v>
      </c>
      <c r="F26" s="84" t="s">
        <v>334</v>
      </c>
      <c r="G26" s="97" t="s">
        <v>180</v>
      </c>
      <c r="H26" s="98">
        <v>0</v>
      </c>
      <c r="I26" s="98">
        <v>0</v>
      </c>
      <c r="J26" s="94">
        <v>5751.6629400000002</v>
      </c>
      <c r="K26" s="95">
        <f t="shared" si="1"/>
        <v>2.0829328167958653E-3</v>
      </c>
      <c r="L26" s="95">
        <f>J26/'[5]סכום נכסי הקרן'!$C$42</f>
        <v>1.0583436295171532E-4</v>
      </c>
    </row>
    <row r="27" spans="2:12" s="132" customFormat="1">
      <c r="B27" s="87" t="s">
        <v>2677</v>
      </c>
      <c r="C27" s="84" t="s">
        <v>2692</v>
      </c>
      <c r="D27" s="84">
        <v>10</v>
      </c>
      <c r="E27" s="84" t="s">
        <v>333</v>
      </c>
      <c r="F27" s="84" t="s">
        <v>334</v>
      </c>
      <c r="G27" s="97" t="s">
        <v>185</v>
      </c>
      <c r="H27" s="98">
        <v>0</v>
      </c>
      <c r="I27" s="98">
        <v>0</v>
      </c>
      <c r="J27" s="94">
        <v>3843.0823399999995</v>
      </c>
      <c r="K27" s="95">
        <f t="shared" si="1"/>
        <v>1.391750943534018E-3</v>
      </c>
      <c r="L27" s="95">
        <f>J27/'[5]סכום נכסי הקרן'!$C$42</f>
        <v>7.0715230615528264E-5</v>
      </c>
    </row>
    <row r="28" spans="2:12" s="132" customFormat="1">
      <c r="B28" s="87" t="s">
        <v>2677</v>
      </c>
      <c r="C28" s="84" t="s">
        <v>2693</v>
      </c>
      <c r="D28" s="84">
        <v>10</v>
      </c>
      <c r="E28" s="84" t="s">
        <v>333</v>
      </c>
      <c r="F28" s="84" t="s">
        <v>334</v>
      </c>
      <c r="G28" s="97" t="s">
        <v>179</v>
      </c>
      <c r="H28" s="98">
        <v>0</v>
      </c>
      <c r="I28" s="98">
        <v>0</v>
      </c>
      <c r="J28" s="94">
        <v>1903.1411000000001</v>
      </c>
      <c r="K28" s="95">
        <f t="shared" si="1"/>
        <v>6.8921198852152864E-4</v>
      </c>
      <c r="L28" s="95">
        <f>J28/'[5]סכום נכסי הקרן'!$C$42</f>
        <v>3.5019041975663252E-5</v>
      </c>
    </row>
    <row r="29" spans="2:12" s="132" customFormat="1">
      <c r="B29" s="87" t="s">
        <v>2677</v>
      </c>
      <c r="C29" s="84" t="s">
        <v>2694</v>
      </c>
      <c r="D29" s="84">
        <v>10</v>
      </c>
      <c r="E29" s="84" t="s">
        <v>333</v>
      </c>
      <c r="F29" s="84" t="s">
        <v>334</v>
      </c>
      <c r="G29" s="97" t="s">
        <v>186</v>
      </c>
      <c r="H29" s="98">
        <v>0</v>
      </c>
      <c r="I29" s="98">
        <v>0</v>
      </c>
      <c r="J29" s="94">
        <v>23178.62</v>
      </c>
      <c r="K29" s="95">
        <f t="shared" si="1"/>
        <v>8.3940086110193685E-3</v>
      </c>
      <c r="L29" s="95">
        <f>J29/'[5]סכום נכסי הקרן'!$C$42</f>
        <v>4.2650177998780425E-4</v>
      </c>
    </row>
    <row r="30" spans="2:12" s="132" customFormat="1">
      <c r="B30" s="87" t="s">
        <v>2677</v>
      </c>
      <c r="C30" s="84" t="s">
        <v>2695</v>
      </c>
      <c r="D30" s="84">
        <v>10</v>
      </c>
      <c r="E30" s="84" t="s">
        <v>333</v>
      </c>
      <c r="F30" s="84" t="s">
        <v>334</v>
      </c>
      <c r="G30" s="97" t="s">
        <v>176</v>
      </c>
      <c r="H30" s="98">
        <v>0</v>
      </c>
      <c r="I30" s="98">
        <v>0</v>
      </c>
      <c r="J30" s="94">
        <v>289960.28000000003</v>
      </c>
      <c r="K30" s="95">
        <f t="shared" si="1"/>
        <v>0.10500750636464067</v>
      </c>
      <c r="L30" s="95">
        <f>J30/'[5]סכום נכסי הקרן'!$C$42</f>
        <v>5.3354589507814583E-3</v>
      </c>
    </row>
    <row r="31" spans="2:12" s="132" customFormat="1">
      <c r="B31" s="87" t="s">
        <v>2677</v>
      </c>
      <c r="C31" s="84" t="s">
        <v>2696</v>
      </c>
      <c r="D31" s="84">
        <v>10</v>
      </c>
      <c r="E31" s="84" t="s">
        <v>333</v>
      </c>
      <c r="F31" s="84" t="s">
        <v>334</v>
      </c>
      <c r="G31" s="97" t="s">
        <v>178</v>
      </c>
      <c r="H31" s="98">
        <v>0</v>
      </c>
      <c r="I31" s="98">
        <v>0</v>
      </c>
      <c r="J31" s="94">
        <v>8196.11</v>
      </c>
      <c r="K31" s="95">
        <f t="shared" si="1"/>
        <v>2.9681757549354518E-3</v>
      </c>
      <c r="L31" s="95">
        <f>J31/'[5]סכום נכסי הקרן'!$C$42</f>
        <v>1.5081378891305188E-4</v>
      </c>
    </row>
    <row r="32" spans="2:12" s="132" customFormat="1">
      <c r="B32" s="87" t="s">
        <v>2679</v>
      </c>
      <c r="C32" s="84" t="s">
        <v>2697</v>
      </c>
      <c r="D32" s="84">
        <v>20</v>
      </c>
      <c r="E32" s="84" t="s">
        <v>333</v>
      </c>
      <c r="F32" s="84" t="s">
        <v>334</v>
      </c>
      <c r="G32" s="97" t="s">
        <v>186</v>
      </c>
      <c r="H32" s="98">
        <v>0</v>
      </c>
      <c r="I32" s="98">
        <v>0</v>
      </c>
      <c r="J32" s="94">
        <v>912.3663499999999</v>
      </c>
      <c r="K32" s="95">
        <f t="shared" si="1"/>
        <v>3.3040841078132825E-4</v>
      </c>
      <c r="L32" s="95">
        <f>J32/'[5]סכום נכסי הקרן'!$C$42</f>
        <v>1.6788138046008607E-5</v>
      </c>
    </row>
    <row r="33" spans="2:12" s="132" customFormat="1">
      <c r="B33" s="87" t="s">
        <v>2679</v>
      </c>
      <c r="C33" s="84" t="s">
        <v>2698</v>
      </c>
      <c r="D33" s="84">
        <v>20</v>
      </c>
      <c r="E33" s="84" t="s">
        <v>333</v>
      </c>
      <c r="F33" s="84" t="s">
        <v>334</v>
      </c>
      <c r="G33" s="97" t="s">
        <v>185</v>
      </c>
      <c r="H33" s="98">
        <v>0</v>
      </c>
      <c r="I33" s="98">
        <v>0</v>
      </c>
      <c r="J33" s="94">
        <v>1273.8362499999998</v>
      </c>
      <c r="K33" s="95">
        <f t="shared" si="1"/>
        <v>4.6131272921030761E-4</v>
      </c>
      <c r="L33" s="95">
        <f>J33/'[5]סכום נכסי הקרן'!$C$42</f>
        <v>2.3439420812714024E-5</v>
      </c>
    </row>
    <row r="34" spans="2:12" s="132" customFormat="1">
      <c r="B34" s="87" t="s">
        <v>2679</v>
      </c>
      <c r="C34" s="84" t="s">
        <v>2699</v>
      </c>
      <c r="D34" s="84">
        <v>20</v>
      </c>
      <c r="E34" s="84" t="s">
        <v>333</v>
      </c>
      <c r="F34" s="84" t="s">
        <v>334</v>
      </c>
      <c r="G34" s="97" t="s">
        <v>178</v>
      </c>
      <c r="H34" s="98">
        <v>0</v>
      </c>
      <c r="I34" s="98">
        <v>0</v>
      </c>
      <c r="J34" s="94">
        <v>3.9093799999999992</v>
      </c>
      <c r="K34" s="95">
        <f t="shared" si="1"/>
        <v>1.4157602732063813E-6</v>
      </c>
      <c r="L34" s="95">
        <f>J34/'[5]סכום נכסי הקרן'!$C$42</f>
        <v>7.1935150955868902E-8</v>
      </c>
    </row>
    <row r="35" spans="2:12" s="132" customFormat="1">
      <c r="B35" s="87" t="s">
        <v>2679</v>
      </c>
      <c r="C35" s="84" t="s">
        <v>2700</v>
      </c>
      <c r="D35" s="84">
        <v>20</v>
      </c>
      <c r="E35" s="84" t="s">
        <v>333</v>
      </c>
      <c r="F35" s="84" t="s">
        <v>334</v>
      </c>
      <c r="G35" s="97" t="s">
        <v>176</v>
      </c>
      <c r="H35" s="98">
        <v>0</v>
      </c>
      <c r="I35" s="98">
        <v>0</v>
      </c>
      <c r="J35" s="94">
        <v>918.01563999999985</v>
      </c>
      <c r="K35" s="95">
        <f t="shared" si="1"/>
        <v>3.3245426980598743E-4</v>
      </c>
      <c r="L35" s="95">
        <f>J35/'[5]סכום נכסי הקרן'!$C$42</f>
        <v>1.6892088679854249E-5</v>
      </c>
    </row>
    <row r="36" spans="2:12" s="132" customFormat="1">
      <c r="B36" s="87" t="s">
        <v>2674</v>
      </c>
      <c r="C36" s="84" t="s">
        <v>2701</v>
      </c>
      <c r="D36" s="84">
        <v>11</v>
      </c>
      <c r="E36" s="84" t="s">
        <v>368</v>
      </c>
      <c r="F36" s="84" t="s">
        <v>334</v>
      </c>
      <c r="G36" s="97" t="s">
        <v>185</v>
      </c>
      <c r="H36" s="98">
        <v>0</v>
      </c>
      <c r="I36" s="98">
        <v>0</v>
      </c>
      <c r="J36" s="94">
        <v>588.31458999999984</v>
      </c>
      <c r="K36" s="95">
        <f t="shared" si="1"/>
        <v>2.1305486411392604E-4</v>
      </c>
      <c r="L36" s="95">
        <f>J36/'[5]סכום נכסי הקרן'!$C$42</f>
        <v>1.0825373548028105E-5</v>
      </c>
    </row>
    <row r="37" spans="2:12" s="132" customFormat="1">
      <c r="B37" s="87" t="s">
        <v>2674</v>
      </c>
      <c r="C37" s="84" t="s">
        <v>2702</v>
      </c>
      <c r="D37" s="84">
        <v>11</v>
      </c>
      <c r="E37" s="84" t="s">
        <v>368</v>
      </c>
      <c r="F37" s="84" t="s">
        <v>334</v>
      </c>
      <c r="G37" s="97" t="s">
        <v>178</v>
      </c>
      <c r="H37" s="98">
        <v>0</v>
      </c>
      <c r="I37" s="98">
        <v>0</v>
      </c>
      <c r="J37" s="94">
        <v>17.939359999999997</v>
      </c>
      <c r="K37" s="95">
        <f t="shared" si="1"/>
        <v>6.4966396755361793E-6</v>
      </c>
      <c r="L37" s="95">
        <f>J37/'[5]סכום נכסי הקרן'!$C$42</f>
        <v>3.3009596653476414E-7</v>
      </c>
    </row>
    <row r="38" spans="2:12" s="132" customFormat="1">
      <c r="B38" s="87" t="s">
        <v>2674</v>
      </c>
      <c r="C38" s="84" t="s">
        <v>2703</v>
      </c>
      <c r="D38" s="84">
        <v>11</v>
      </c>
      <c r="E38" s="84" t="s">
        <v>368</v>
      </c>
      <c r="F38" s="84" t="s">
        <v>334</v>
      </c>
      <c r="G38" s="97" t="s">
        <v>176</v>
      </c>
      <c r="H38" s="98">
        <v>0</v>
      </c>
      <c r="I38" s="98">
        <v>0</v>
      </c>
      <c r="J38" s="94">
        <v>6.8237299999999985</v>
      </c>
      <c r="K38" s="95">
        <f t="shared" si="1"/>
        <v>2.4711759534981456E-6</v>
      </c>
      <c r="L38" s="95">
        <f>J38/'[5]סכום נכסי הקרן'!$C$42</f>
        <v>1.2556109859673178E-7</v>
      </c>
    </row>
    <row r="39" spans="2:12" s="132" customFormat="1">
      <c r="B39" s="87" t="s">
        <v>2682</v>
      </c>
      <c r="C39" s="84" t="s">
        <v>2704</v>
      </c>
      <c r="D39" s="84">
        <v>26</v>
      </c>
      <c r="E39" s="84" t="s">
        <v>368</v>
      </c>
      <c r="F39" s="84" t="s">
        <v>334</v>
      </c>
      <c r="G39" s="97" t="s">
        <v>176</v>
      </c>
      <c r="H39" s="98">
        <v>0</v>
      </c>
      <c r="I39" s="98">
        <v>0</v>
      </c>
      <c r="J39" s="94">
        <v>13.738969999999998</v>
      </c>
      <c r="K39" s="95">
        <f t="shared" si="1"/>
        <v>4.9754917456922267E-6</v>
      </c>
      <c r="L39" s="95">
        <f>J39/'[5]סכום נכסי הקרן'!$C$42</f>
        <v>2.5280604109300044E-7</v>
      </c>
    </row>
    <row r="40" spans="2:12" s="132" customFormat="1">
      <c r="B40" s="87" t="s">
        <v>2682</v>
      </c>
      <c r="C40" s="84" t="s">
        <v>2705</v>
      </c>
      <c r="D40" s="84">
        <v>26</v>
      </c>
      <c r="E40" s="84" t="s">
        <v>368</v>
      </c>
      <c r="F40" s="84" t="s">
        <v>334</v>
      </c>
      <c r="G40" s="97" t="s">
        <v>179</v>
      </c>
      <c r="H40" s="98">
        <v>0</v>
      </c>
      <c r="I40" s="98">
        <v>0</v>
      </c>
      <c r="J40" s="94">
        <v>88.390460000000004</v>
      </c>
      <c r="K40" s="95">
        <f t="shared" si="1"/>
        <v>3.2010114595776763E-5</v>
      </c>
      <c r="L40" s="95">
        <f>J40/'[5]סכום נכסי הקרן'!$C$42</f>
        <v>1.6264423215851857E-6</v>
      </c>
    </row>
    <row r="41" spans="2:12" s="132" customFormat="1">
      <c r="B41" s="87" t="s">
        <v>2682</v>
      </c>
      <c r="C41" s="84" t="s">
        <v>2706</v>
      </c>
      <c r="D41" s="84">
        <v>26</v>
      </c>
      <c r="E41" s="84" t="s">
        <v>368</v>
      </c>
      <c r="F41" s="84" t="s">
        <v>334</v>
      </c>
      <c r="G41" s="97" t="s">
        <v>186</v>
      </c>
      <c r="H41" s="98">
        <v>0</v>
      </c>
      <c r="I41" s="98">
        <v>0</v>
      </c>
      <c r="J41" s="94">
        <v>5.2699999999999986E-3</v>
      </c>
      <c r="K41" s="95">
        <f t="shared" si="1"/>
        <v>1.9085012559018639E-9</v>
      </c>
      <c r="L41" s="95">
        <f>J41/'[5]סכום נכסי הקרן'!$C$42</f>
        <v>9.6971449574466807E-11</v>
      </c>
    </row>
    <row r="42" spans="2:12" s="132" customFormat="1">
      <c r="B42" s="87" t="s">
        <v>2672</v>
      </c>
      <c r="C42" s="84" t="s">
        <v>2684</v>
      </c>
      <c r="D42" s="84">
        <v>95</v>
      </c>
      <c r="E42" s="84" t="s">
        <v>1775</v>
      </c>
      <c r="F42" s="84"/>
      <c r="G42" s="97" t="s">
        <v>176</v>
      </c>
      <c r="H42" s="98">
        <v>0</v>
      </c>
      <c r="I42" s="98">
        <v>0</v>
      </c>
      <c r="J42" s="94">
        <v>7.2499999999999995E-3</v>
      </c>
      <c r="K42" s="95">
        <f>J42/$J$10</f>
        <v>2.6255472685556958E-9</v>
      </c>
      <c r="L42" s="95">
        <f>J42/'[5]סכום נכסי הקרן'!$C$42</f>
        <v>1.3340474561952268E-10</v>
      </c>
    </row>
    <row r="43" spans="2:12" s="132" customFormat="1">
      <c r="B43" s="87" t="s">
        <v>2672</v>
      </c>
      <c r="C43" s="84" t="s">
        <v>2685</v>
      </c>
      <c r="D43" s="84">
        <v>95</v>
      </c>
      <c r="E43" s="84" t="s">
        <v>1775</v>
      </c>
      <c r="F43" s="84"/>
      <c r="G43" s="97" t="s">
        <v>178</v>
      </c>
      <c r="H43" s="98">
        <v>0</v>
      </c>
      <c r="I43" s="98">
        <v>0</v>
      </c>
      <c r="J43" s="94">
        <v>7.5999999999999993E-4</v>
      </c>
      <c r="K43" s="95">
        <f>J43/$J$10</f>
        <v>2.7522978263480397E-10</v>
      </c>
      <c r="L43" s="95">
        <f>J43/'[5]סכום נכסי הקרן'!$C$42</f>
        <v>1.3984497471839618E-11</v>
      </c>
    </row>
    <row r="44" spans="2:12" s="132" customFormat="1">
      <c r="B44" s="83"/>
      <c r="C44" s="84"/>
      <c r="D44" s="84"/>
      <c r="E44" s="84"/>
      <c r="F44" s="84"/>
      <c r="G44" s="84"/>
      <c r="H44" s="84"/>
      <c r="I44" s="84"/>
      <c r="J44" s="84"/>
      <c r="K44" s="95"/>
      <c r="L44" s="84"/>
    </row>
    <row r="45" spans="2:12" s="132" customFormat="1">
      <c r="B45" s="102" t="s">
        <v>3197</v>
      </c>
      <c r="C45" s="82"/>
      <c r="D45" s="82"/>
      <c r="E45" s="82"/>
      <c r="F45" s="82"/>
      <c r="G45" s="82"/>
      <c r="H45" s="82"/>
      <c r="I45" s="82"/>
      <c r="J45" s="91">
        <f>J46</f>
        <v>17.48</v>
      </c>
      <c r="K45" s="92">
        <f t="shared" ref="K45:K46" si="2">J45/$J$10</f>
        <v>6.3302850006004921E-6</v>
      </c>
      <c r="L45" s="92">
        <f>J45/'[6]סכום נכסי הקרן'!$C$42</f>
        <v>3.3109600892357039E-7</v>
      </c>
    </row>
    <row r="46" spans="2:12" s="132" customFormat="1">
      <c r="B46" s="87" t="s">
        <v>2672</v>
      </c>
      <c r="C46" s="84" t="s">
        <v>3198</v>
      </c>
      <c r="D46" s="97">
        <v>95</v>
      </c>
      <c r="E46" s="84" t="s">
        <v>1775</v>
      </c>
      <c r="F46" s="84"/>
      <c r="G46" s="97" t="s">
        <v>177</v>
      </c>
      <c r="H46" s="98">
        <v>0</v>
      </c>
      <c r="I46" s="98">
        <v>0</v>
      </c>
      <c r="J46" s="94">
        <v>17.48</v>
      </c>
      <c r="K46" s="95">
        <f t="shared" si="2"/>
        <v>6.3302850006004921E-6</v>
      </c>
      <c r="L46" s="95">
        <f>J46/'[6]סכום נכסי הקרן'!$C$42</f>
        <v>3.3109600892357039E-7</v>
      </c>
    </row>
    <row r="47" spans="2:12" s="132" customFormat="1">
      <c r="B47" s="87"/>
      <c r="C47" s="84"/>
      <c r="D47" s="97"/>
      <c r="E47" s="84"/>
      <c r="F47" s="84"/>
      <c r="G47" s="97"/>
      <c r="H47" s="98"/>
      <c r="I47" s="98"/>
      <c r="J47" s="94"/>
      <c r="K47" s="95"/>
      <c r="L47" s="95"/>
    </row>
    <row r="48" spans="2:12" s="132" customFormat="1">
      <c r="B48" s="87"/>
      <c r="C48" s="84"/>
      <c r="D48" s="97"/>
      <c r="E48" s="84"/>
      <c r="F48" s="84"/>
      <c r="G48" s="97"/>
      <c r="H48" s="98"/>
      <c r="I48" s="98"/>
      <c r="J48" s="94"/>
      <c r="K48" s="95"/>
      <c r="L48" s="95"/>
    </row>
    <row r="49" spans="2:12" s="132" customFormat="1">
      <c r="B49" s="81" t="s">
        <v>249</v>
      </c>
      <c r="C49" s="82"/>
      <c r="D49" s="82"/>
      <c r="E49" s="82"/>
      <c r="F49" s="82"/>
      <c r="G49" s="82"/>
      <c r="H49" s="82"/>
      <c r="I49" s="82"/>
      <c r="J49" s="91">
        <f>J50</f>
        <v>145383.55470000001</v>
      </c>
      <c r="K49" s="92">
        <f t="shared" ref="K49:K63" si="3">J49/$J$10</f>
        <v>5.2649847577310706E-2</v>
      </c>
      <c r="L49" s="92">
        <f>J49/'[5]סכום נכסי הקרן'!$C$42</f>
        <v>2.6751525699331672E-3</v>
      </c>
    </row>
    <row r="50" spans="2:12" s="132" customFormat="1">
      <c r="B50" s="102" t="s">
        <v>47</v>
      </c>
      <c r="C50" s="82"/>
      <c r="D50" s="82"/>
      <c r="E50" s="82"/>
      <c r="F50" s="82"/>
      <c r="G50" s="82"/>
      <c r="H50" s="82"/>
      <c r="I50" s="82"/>
      <c r="J50" s="91">
        <f>SUM(J51:J63)</f>
        <v>145383.55470000001</v>
      </c>
      <c r="K50" s="92">
        <f t="shared" si="3"/>
        <v>5.2649847577310706E-2</v>
      </c>
      <c r="L50" s="92">
        <f>J50/'[5]סכום נכסי הקרן'!$C$42</f>
        <v>2.6751525699331672E-3</v>
      </c>
    </row>
    <row r="51" spans="2:12" s="132" customFormat="1">
      <c r="B51" s="87" t="s">
        <v>2707</v>
      </c>
      <c r="C51" s="84" t="s">
        <v>2708</v>
      </c>
      <c r="D51" s="84">
        <v>91</v>
      </c>
      <c r="E51" s="84" t="s">
        <v>2709</v>
      </c>
      <c r="F51" s="84" t="s">
        <v>2710</v>
      </c>
      <c r="G51" s="97" t="s">
        <v>178</v>
      </c>
      <c r="H51" s="98">
        <v>0</v>
      </c>
      <c r="I51" s="98">
        <v>0</v>
      </c>
      <c r="J51" s="94">
        <v>4022.05</v>
      </c>
      <c r="K51" s="95">
        <f t="shared" si="3"/>
        <v>1.4565630884819914E-3</v>
      </c>
      <c r="L51" s="95">
        <f>J51/'[5]סכום נכסי הקרן'!$C$42</f>
        <v>7.4008352706069131E-5</v>
      </c>
    </row>
    <row r="52" spans="2:12" s="132" customFormat="1">
      <c r="B52" s="87" t="s">
        <v>2707</v>
      </c>
      <c r="C52" s="84" t="s">
        <v>2711</v>
      </c>
      <c r="D52" s="84">
        <v>91</v>
      </c>
      <c r="E52" s="84" t="s">
        <v>2709</v>
      </c>
      <c r="F52" s="84" t="s">
        <v>2710</v>
      </c>
      <c r="G52" s="97" t="s">
        <v>3199</v>
      </c>
      <c r="H52" s="98">
        <v>0</v>
      </c>
      <c r="I52" s="98">
        <v>0</v>
      </c>
      <c r="J52" s="94">
        <v>6.42</v>
      </c>
      <c r="K52" s="95">
        <f t="shared" si="3"/>
        <v>2.3249673743624232E-6</v>
      </c>
      <c r="L52" s="95">
        <f>J52/'[5]סכום נכסי הקרן'!$C$42</f>
        <v>1.1813220232790836E-7</v>
      </c>
    </row>
    <row r="53" spans="2:12" s="132" customFormat="1">
      <c r="B53" s="87" t="s">
        <v>2707</v>
      </c>
      <c r="C53" s="84" t="s">
        <v>2712</v>
      </c>
      <c r="D53" s="84">
        <v>91</v>
      </c>
      <c r="E53" s="84" t="s">
        <v>2709</v>
      </c>
      <c r="F53" s="84" t="s">
        <v>2710</v>
      </c>
      <c r="G53" s="97" t="s">
        <v>183</v>
      </c>
      <c r="H53" s="98">
        <v>0</v>
      </c>
      <c r="I53" s="98">
        <v>0</v>
      </c>
      <c r="J53" s="94">
        <v>30.309809999999995</v>
      </c>
      <c r="K53" s="95">
        <f t="shared" si="3"/>
        <v>1.0976529497371324E-5</v>
      </c>
      <c r="L53" s="95">
        <f>J53/'[5]סכום נכסי הקרן'!$C$42</f>
        <v>5.5772034383807787E-7</v>
      </c>
    </row>
    <row r="54" spans="2:12" s="132" customFormat="1">
      <c r="B54" s="87" t="s">
        <v>2707</v>
      </c>
      <c r="C54" s="84" t="s">
        <v>2713</v>
      </c>
      <c r="D54" s="84">
        <v>91</v>
      </c>
      <c r="E54" s="84" t="s">
        <v>2709</v>
      </c>
      <c r="F54" s="84" t="s">
        <v>2710</v>
      </c>
      <c r="G54" s="97" t="s">
        <v>180</v>
      </c>
      <c r="H54" s="98">
        <v>0</v>
      </c>
      <c r="I54" s="98">
        <v>0</v>
      </c>
      <c r="J54" s="94">
        <v>16.918669999999995</v>
      </c>
      <c r="K54" s="95">
        <f t="shared" si="3"/>
        <v>6.1270024560131286E-6</v>
      </c>
      <c r="L54" s="95">
        <f>J54/'[5]סכום נכסי הקרן'!$C$42</f>
        <v>3.1131460242353783E-7</v>
      </c>
    </row>
    <row r="55" spans="2:12" s="132" customFormat="1">
      <c r="B55" s="87" t="s">
        <v>2707</v>
      </c>
      <c r="C55" s="84" t="s">
        <v>2714</v>
      </c>
      <c r="D55" s="84">
        <v>91</v>
      </c>
      <c r="E55" s="84" t="s">
        <v>2709</v>
      </c>
      <c r="F55" s="84" t="s">
        <v>2710</v>
      </c>
      <c r="G55" s="97" t="s">
        <v>185</v>
      </c>
      <c r="H55" s="98">
        <v>0</v>
      </c>
      <c r="I55" s="98">
        <v>0</v>
      </c>
      <c r="J55" s="94">
        <v>20.842719999999996</v>
      </c>
      <c r="K55" s="95">
        <f t="shared" si="3"/>
        <v>7.548075388313264E-6</v>
      </c>
      <c r="L55" s="95">
        <f>J55/'[5]סכום נכסי הקרן'!$C$42</f>
        <v>3.8351969098192238E-7</v>
      </c>
    </row>
    <row r="56" spans="2:12" s="132" customFormat="1">
      <c r="B56" s="87" t="s">
        <v>2707</v>
      </c>
      <c r="C56" s="84" t="s">
        <v>2715</v>
      </c>
      <c r="D56" s="84">
        <v>91</v>
      </c>
      <c r="E56" s="84" t="s">
        <v>2709</v>
      </c>
      <c r="F56" s="84" t="s">
        <v>2710</v>
      </c>
      <c r="G56" s="97" t="s">
        <v>1427</v>
      </c>
      <c r="H56" s="98">
        <v>0</v>
      </c>
      <c r="I56" s="98">
        <v>0</v>
      </c>
      <c r="J56" s="94">
        <v>24.452479999999994</v>
      </c>
      <c r="K56" s="95">
        <f t="shared" si="3"/>
        <v>8.8553299411603821E-6</v>
      </c>
      <c r="L56" s="95">
        <f>J56/'[5]סכום נכסי הקרן'!$C$42</f>
        <v>4.4994163781606418E-7</v>
      </c>
    </row>
    <row r="57" spans="2:12" s="132" customFormat="1">
      <c r="B57" s="87" t="s">
        <v>2707</v>
      </c>
      <c r="C57" s="84" t="s">
        <v>2716</v>
      </c>
      <c r="D57" s="84">
        <v>91</v>
      </c>
      <c r="E57" s="84" t="s">
        <v>2709</v>
      </c>
      <c r="F57" s="84" t="s">
        <v>2710</v>
      </c>
      <c r="G57" s="97" t="s">
        <v>2717</v>
      </c>
      <c r="H57" s="98">
        <v>0</v>
      </c>
      <c r="I57" s="98">
        <v>0</v>
      </c>
      <c r="J57" s="94">
        <v>18.852859999999996</v>
      </c>
      <c r="K57" s="95">
        <f t="shared" si="3"/>
        <v>6.827458631374197E-6</v>
      </c>
      <c r="L57" s="95">
        <f>J57/'[5]סכום נכסי הקרן'!$C$42</f>
        <v>3.46904964482824E-7</v>
      </c>
    </row>
    <row r="58" spans="2:12" s="132" customFormat="1">
      <c r="B58" s="87" t="s">
        <v>2707</v>
      </c>
      <c r="C58" s="84" t="s">
        <v>2718</v>
      </c>
      <c r="D58" s="84">
        <v>91</v>
      </c>
      <c r="E58" s="84" t="s">
        <v>2709</v>
      </c>
      <c r="F58" s="84" t="s">
        <v>2710</v>
      </c>
      <c r="G58" s="97" t="s">
        <v>179</v>
      </c>
      <c r="H58" s="98">
        <v>0</v>
      </c>
      <c r="I58" s="98">
        <v>0</v>
      </c>
      <c r="J58" s="94">
        <v>41045.167279999994</v>
      </c>
      <c r="K58" s="95">
        <f t="shared" si="3"/>
        <v>1.4864279564057326E-2</v>
      </c>
      <c r="L58" s="95">
        <f>J58/'[5]סכום נכסי הקרן'!$C$42</f>
        <v>7.5525794481367658E-4</v>
      </c>
    </row>
    <row r="59" spans="2:12" s="132" customFormat="1">
      <c r="B59" s="87" t="s">
        <v>2707</v>
      </c>
      <c r="C59" s="84" t="s">
        <v>2719</v>
      </c>
      <c r="D59" s="84">
        <v>91</v>
      </c>
      <c r="E59" s="84" t="s">
        <v>2709</v>
      </c>
      <c r="F59" s="84" t="s">
        <v>2710</v>
      </c>
      <c r="G59" s="97" t="s">
        <v>176</v>
      </c>
      <c r="H59" s="98">
        <v>0</v>
      </c>
      <c r="I59" s="98">
        <v>0</v>
      </c>
      <c r="J59" s="94">
        <v>86524.29</v>
      </c>
      <c r="K59" s="95">
        <f t="shared" si="3"/>
        <v>3.13342914859615E-2</v>
      </c>
      <c r="L59" s="95">
        <f>J59/'[5]סכום נכסי הקרן'!$C$42</f>
        <v>1.5921035720496289E-3</v>
      </c>
    </row>
    <row r="60" spans="2:12" s="132" customFormat="1">
      <c r="B60" s="87" t="s">
        <v>2707</v>
      </c>
      <c r="C60" s="84" t="s">
        <v>2720</v>
      </c>
      <c r="D60" s="84">
        <v>91</v>
      </c>
      <c r="E60" s="84" t="s">
        <v>2709</v>
      </c>
      <c r="F60" s="84" t="s">
        <v>2710</v>
      </c>
      <c r="G60" s="97" t="s">
        <v>186</v>
      </c>
      <c r="H60" s="98">
        <v>0</v>
      </c>
      <c r="I60" s="98">
        <v>0</v>
      </c>
      <c r="J60" s="94">
        <v>13498.078599999997</v>
      </c>
      <c r="K60" s="95">
        <f t="shared" si="3"/>
        <v>4.8882542619282879E-3</v>
      </c>
      <c r="L60" s="95">
        <f>J60/'[5]סכום נכסי הקרן'!$C$42</f>
        <v>2.4837348165314795E-4</v>
      </c>
    </row>
    <row r="61" spans="2:12" s="132" customFormat="1">
      <c r="B61" s="87" t="s">
        <v>2707</v>
      </c>
      <c r="C61" s="84" t="s">
        <v>2721</v>
      </c>
      <c r="D61" s="84">
        <v>91</v>
      </c>
      <c r="E61" s="84" t="s">
        <v>2709</v>
      </c>
      <c r="F61" s="84" t="s">
        <v>2710</v>
      </c>
      <c r="G61" s="97" t="s">
        <v>184</v>
      </c>
      <c r="H61" s="98">
        <v>0</v>
      </c>
      <c r="I61" s="98">
        <v>0</v>
      </c>
      <c r="J61" s="94">
        <v>32.241159999999994</v>
      </c>
      <c r="K61" s="95">
        <f t="shared" si="3"/>
        <v>1.1675957182492021E-5</v>
      </c>
      <c r="L61" s="95">
        <f>J61/'[5]סכום נכסי הקרן'!$C$42</f>
        <v>5.9325844803839022E-7</v>
      </c>
    </row>
    <row r="62" spans="2:12" s="132" customFormat="1">
      <c r="B62" s="87" t="s">
        <v>2707</v>
      </c>
      <c r="C62" s="84" t="s">
        <v>2722</v>
      </c>
      <c r="D62" s="84">
        <v>91</v>
      </c>
      <c r="E62" s="84" t="s">
        <v>2709</v>
      </c>
      <c r="F62" s="84" t="s">
        <v>2710</v>
      </c>
      <c r="G62" s="97" t="s">
        <v>181</v>
      </c>
      <c r="H62" s="98">
        <v>0</v>
      </c>
      <c r="I62" s="98">
        <v>0</v>
      </c>
      <c r="J62" s="94">
        <v>141.16126999999997</v>
      </c>
      <c r="K62" s="95">
        <f t="shared" si="3"/>
        <v>5.1120770603359042E-5</v>
      </c>
      <c r="L62" s="95">
        <f>J62/'[5]סכום נכסי הקרן'!$C$42</f>
        <v>2.5974597676798282E-6</v>
      </c>
    </row>
    <row r="63" spans="2:12" s="132" customFormat="1">
      <c r="B63" s="87" t="s">
        <v>2707</v>
      </c>
      <c r="C63" s="84" t="s">
        <v>2723</v>
      </c>
      <c r="D63" s="84">
        <v>91</v>
      </c>
      <c r="E63" s="84" t="s">
        <v>2709</v>
      </c>
      <c r="F63" s="84" t="s">
        <v>2710</v>
      </c>
      <c r="G63" s="97" t="s">
        <v>187</v>
      </c>
      <c r="H63" s="98">
        <v>0</v>
      </c>
      <c r="I63" s="98">
        <v>0</v>
      </c>
      <c r="J63" s="94">
        <v>2.7698499999999995</v>
      </c>
      <c r="K63" s="95">
        <f t="shared" si="3"/>
        <v>1.0030858071460679E-6</v>
      </c>
      <c r="L63" s="95">
        <f>J63/'[5]סכום נכסי הקרן'!$C$42</f>
        <v>5.0967053055756529E-8</v>
      </c>
    </row>
    <row r="64" spans="2:12" s="132" customFormat="1">
      <c r="B64" s="83"/>
      <c r="C64" s="84"/>
      <c r="D64" s="84"/>
      <c r="E64" s="84"/>
      <c r="F64" s="84"/>
      <c r="G64" s="84"/>
      <c r="H64" s="84"/>
      <c r="I64" s="84"/>
      <c r="J64" s="84"/>
      <c r="K64" s="95"/>
      <c r="L64" s="84"/>
    </row>
    <row r="65" spans="2:3" s="132" customFormat="1">
      <c r="B65" s="145"/>
      <c r="C65" s="145"/>
    </row>
    <row r="66" spans="2:3" s="132" customFormat="1">
      <c r="B66" s="145"/>
      <c r="C66" s="145"/>
    </row>
    <row r="67" spans="2:3" s="132" customFormat="1">
      <c r="B67" s="145"/>
      <c r="C67" s="145"/>
    </row>
    <row r="68" spans="2:3" s="132" customFormat="1">
      <c r="B68" s="174" t="s">
        <v>273</v>
      </c>
      <c r="C68" s="145"/>
    </row>
    <row r="69" spans="2:3" s="132" customFormat="1">
      <c r="B69" s="147"/>
      <c r="C69" s="145"/>
    </row>
    <row r="70" spans="2:3" s="132" customFormat="1">
      <c r="B70" s="145"/>
      <c r="C70" s="145"/>
    </row>
    <row r="71" spans="2:3" s="132" customFormat="1">
      <c r="B71" s="145"/>
      <c r="C71" s="145"/>
    </row>
    <row r="72" spans="2:3" s="132" customFormat="1">
      <c r="B72" s="145"/>
      <c r="C72" s="145"/>
    </row>
    <row r="73" spans="2:3" s="132" customFormat="1">
      <c r="B73" s="145"/>
      <c r="C73" s="145"/>
    </row>
    <row r="74" spans="2:3" s="132" customFormat="1">
      <c r="B74" s="145"/>
      <c r="C74" s="145"/>
    </row>
    <row r="75" spans="2:3" s="132" customFormat="1">
      <c r="B75" s="145"/>
      <c r="C75" s="145"/>
    </row>
    <row r="76" spans="2:3" s="132" customFormat="1">
      <c r="B76" s="145"/>
      <c r="C76" s="145"/>
    </row>
    <row r="77" spans="2:3" s="132" customFormat="1">
      <c r="B77" s="145"/>
      <c r="C77" s="145"/>
    </row>
    <row r="78" spans="2:3" s="132" customFormat="1">
      <c r="B78" s="145"/>
      <c r="C78" s="145"/>
    </row>
    <row r="79" spans="2:3" s="132" customFormat="1">
      <c r="B79" s="145"/>
      <c r="C79" s="145"/>
    </row>
    <row r="80" spans="2:3" s="132" customFormat="1">
      <c r="B80" s="145"/>
      <c r="C80" s="145"/>
    </row>
    <row r="81" spans="2:3" s="132" customFormat="1">
      <c r="B81" s="145"/>
      <c r="C81" s="145"/>
    </row>
    <row r="82" spans="2:3" s="132" customFormat="1">
      <c r="B82" s="145"/>
      <c r="C82" s="145"/>
    </row>
    <row r="83" spans="2:3" s="132" customFormat="1">
      <c r="B83" s="145"/>
      <c r="C83" s="145"/>
    </row>
    <row r="84" spans="2:3" s="132" customFormat="1">
      <c r="B84" s="145"/>
      <c r="C84" s="145"/>
    </row>
    <row r="85" spans="2:3" s="132" customFormat="1">
      <c r="B85" s="145"/>
      <c r="C85" s="145"/>
    </row>
    <row r="86" spans="2:3" s="132" customFormat="1">
      <c r="B86" s="145"/>
      <c r="C86" s="145"/>
    </row>
    <row r="87" spans="2:3" s="132" customFormat="1">
      <c r="B87" s="145"/>
      <c r="C87" s="145"/>
    </row>
    <row r="88" spans="2:3" s="132" customFormat="1">
      <c r="B88" s="145"/>
      <c r="C88" s="145"/>
    </row>
    <row r="89" spans="2:3" s="132" customFormat="1">
      <c r="B89" s="145"/>
      <c r="C89" s="145"/>
    </row>
    <row r="90" spans="2:3" s="132" customFormat="1">
      <c r="B90" s="145"/>
      <c r="C90" s="145"/>
    </row>
    <row r="91" spans="2:3" s="132" customFormat="1">
      <c r="B91" s="145"/>
      <c r="C91" s="145"/>
    </row>
    <row r="92" spans="2:3" s="132" customFormat="1">
      <c r="B92" s="145"/>
      <c r="C92" s="145"/>
    </row>
    <row r="93" spans="2:3" s="132" customFormat="1">
      <c r="B93" s="145"/>
      <c r="C93" s="145"/>
    </row>
    <row r="94" spans="2:3" s="132" customFormat="1">
      <c r="B94" s="145"/>
      <c r="C94" s="145"/>
    </row>
    <row r="95" spans="2:3" s="132" customFormat="1">
      <c r="B95" s="145"/>
      <c r="C95" s="145"/>
    </row>
    <row r="96" spans="2:3" s="132" customFormat="1">
      <c r="B96" s="145"/>
      <c r="C96" s="145"/>
    </row>
    <row r="97" spans="2:3" s="132" customFormat="1">
      <c r="B97" s="145"/>
      <c r="C97" s="145"/>
    </row>
    <row r="98" spans="2:3" s="132" customFormat="1">
      <c r="B98" s="145"/>
      <c r="C98" s="145"/>
    </row>
    <row r="99" spans="2:3" s="132" customFormat="1">
      <c r="B99" s="145"/>
      <c r="C99" s="145"/>
    </row>
    <row r="100" spans="2:3" s="132" customFormat="1">
      <c r="B100" s="145"/>
      <c r="C100" s="145"/>
    </row>
    <row r="101" spans="2:3" s="132" customFormat="1">
      <c r="B101" s="145"/>
      <c r="C101" s="145"/>
    </row>
    <row r="102" spans="2:3" s="132" customFormat="1">
      <c r="B102" s="145"/>
      <c r="C102" s="145"/>
    </row>
    <row r="103" spans="2:3" s="132" customFormat="1">
      <c r="B103" s="145"/>
      <c r="C103" s="145"/>
    </row>
    <row r="104" spans="2:3" s="132" customFormat="1">
      <c r="B104" s="145"/>
      <c r="C104" s="145"/>
    </row>
    <row r="105" spans="2:3" s="132" customFormat="1">
      <c r="B105" s="145"/>
      <c r="C105" s="145"/>
    </row>
    <row r="106" spans="2:3" s="132" customFormat="1">
      <c r="B106" s="145"/>
      <c r="C106" s="145"/>
    </row>
    <row r="107" spans="2:3" s="132" customFormat="1">
      <c r="B107" s="145"/>
      <c r="C107" s="145"/>
    </row>
    <row r="108" spans="2:3" s="132" customFormat="1">
      <c r="B108" s="145"/>
      <c r="C108" s="145"/>
    </row>
    <row r="109" spans="2:3" s="132" customFormat="1">
      <c r="B109" s="145"/>
      <c r="C109" s="145"/>
    </row>
    <row r="110" spans="2:3" s="132" customFormat="1">
      <c r="B110" s="145"/>
      <c r="C110" s="145"/>
    </row>
    <row r="111" spans="2:3" s="132" customFormat="1">
      <c r="B111" s="145"/>
      <c r="C111" s="145"/>
    </row>
    <row r="112" spans="2:3" s="132" customFormat="1">
      <c r="B112" s="145"/>
      <c r="C112" s="145"/>
    </row>
    <row r="113" spans="2:3" s="132" customFormat="1">
      <c r="B113" s="145"/>
      <c r="C113" s="145"/>
    </row>
    <row r="114" spans="2:3" s="132" customFormat="1">
      <c r="B114" s="145"/>
      <c r="C114" s="145"/>
    </row>
    <row r="115" spans="2:3" s="132" customFormat="1">
      <c r="B115" s="145"/>
      <c r="C115" s="145"/>
    </row>
    <row r="116" spans="2:3" s="132" customFormat="1">
      <c r="B116" s="145"/>
      <c r="C116" s="145"/>
    </row>
    <row r="117" spans="2:3" s="132" customFormat="1">
      <c r="B117" s="145"/>
      <c r="C117" s="145"/>
    </row>
    <row r="118" spans="2:3" s="132" customFormat="1">
      <c r="B118" s="145"/>
      <c r="C118" s="145"/>
    </row>
    <row r="119" spans="2:3" s="132" customFormat="1">
      <c r="B119" s="145"/>
      <c r="C119" s="145"/>
    </row>
    <row r="120" spans="2:3" s="132" customFormat="1">
      <c r="B120" s="145"/>
      <c r="C120" s="145"/>
    </row>
    <row r="121" spans="2:3" s="132" customFormat="1">
      <c r="B121" s="145"/>
      <c r="C121" s="145"/>
    </row>
    <row r="122" spans="2:3" s="132" customFormat="1">
      <c r="B122" s="145"/>
      <c r="C122" s="145"/>
    </row>
    <row r="123" spans="2:3" s="132" customFormat="1">
      <c r="B123" s="145"/>
      <c r="C123" s="145"/>
    </row>
    <row r="124" spans="2:3" s="132" customFormat="1">
      <c r="B124" s="145"/>
      <c r="C124" s="145"/>
    </row>
    <row r="125" spans="2:3" s="132" customFormat="1">
      <c r="B125" s="145"/>
      <c r="C125" s="145"/>
    </row>
    <row r="126" spans="2:3" s="132" customFormat="1">
      <c r="B126" s="145"/>
      <c r="C126" s="145"/>
    </row>
    <row r="127" spans="2:3" s="132" customFormat="1">
      <c r="B127" s="145"/>
      <c r="C127" s="145"/>
    </row>
    <row r="128" spans="2:3" s="132" customFormat="1">
      <c r="B128" s="145"/>
      <c r="C128" s="145"/>
    </row>
    <row r="129" spans="2:3" s="132" customFormat="1">
      <c r="B129" s="145"/>
      <c r="C129" s="145"/>
    </row>
    <row r="130" spans="2:3" s="132" customFormat="1">
      <c r="B130" s="145"/>
      <c r="C130" s="145"/>
    </row>
    <row r="131" spans="2:3" s="132" customFormat="1">
      <c r="B131" s="145"/>
      <c r="C131" s="145"/>
    </row>
    <row r="132" spans="2:3" s="132" customFormat="1">
      <c r="B132" s="145"/>
      <c r="C132" s="145"/>
    </row>
    <row r="133" spans="2:3" s="132" customFormat="1">
      <c r="B133" s="145"/>
      <c r="C133" s="145"/>
    </row>
    <row r="134" spans="2:3" s="132" customFormat="1">
      <c r="B134" s="145"/>
      <c r="C134" s="145"/>
    </row>
    <row r="135" spans="2:3" s="132" customFormat="1">
      <c r="B135" s="145"/>
      <c r="C135" s="145"/>
    </row>
    <row r="136" spans="2:3" s="132" customFormat="1">
      <c r="B136" s="145"/>
      <c r="C136" s="145"/>
    </row>
    <row r="137" spans="2:3" s="132" customFormat="1">
      <c r="B137" s="145"/>
      <c r="C137" s="145"/>
    </row>
    <row r="138" spans="2:3" s="132" customFormat="1">
      <c r="B138" s="145"/>
      <c r="C138" s="145"/>
    </row>
    <row r="139" spans="2:3" s="132" customFormat="1">
      <c r="B139" s="145"/>
      <c r="C139" s="145"/>
    </row>
    <row r="140" spans="2:3" s="132" customFormat="1">
      <c r="B140" s="145"/>
      <c r="C140" s="145"/>
    </row>
    <row r="141" spans="2:3" s="132" customFormat="1">
      <c r="B141" s="145"/>
      <c r="C141" s="145"/>
    </row>
    <row r="142" spans="2:3" s="132" customFormat="1">
      <c r="B142" s="145"/>
      <c r="C142" s="145"/>
    </row>
    <row r="143" spans="2:3" s="132" customFormat="1">
      <c r="B143" s="145"/>
      <c r="C143" s="145"/>
    </row>
    <row r="144" spans="2:3" s="132" customFormat="1">
      <c r="B144" s="145"/>
      <c r="C144" s="145"/>
    </row>
    <row r="145" spans="2:4">
      <c r="B145" s="1"/>
      <c r="C145" s="1"/>
      <c r="D145" s="1"/>
    </row>
    <row r="146" spans="2:4">
      <c r="B146" s="1"/>
      <c r="C146" s="1"/>
      <c r="D146" s="1"/>
    </row>
    <row r="147" spans="2:4">
      <c r="B147" s="1"/>
      <c r="C147" s="1"/>
      <c r="D147" s="1"/>
    </row>
    <row r="148" spans="2:4">
      <c r="B148" s="1"/>
      <c r="C148" s="1"/>
      <c r="D148" s="1"/>
    </row>
    <row r="149" spans="2:4">
      <c r="B149" s="1"/>
      <c r="C149" s="1"/>
      <c r="D149" s="1"/>
    </row>
    <row r="150" spans="2:4">
      <c r="B150" s="1"/>
      <c r="C150" s="1"/>
      <c r="D150" s="1"/>
    </row>
    <row r="151" spans="2:4">
      <c r="B151" s="1"/>
      <c r="C151" s="1"/>
      <c r="D151" s="1"/>
    </row>
    <row r="152" spans="2:4">
      <c r="B152" s="1"/>
      <c r="C152" s="1"/>
      <c r="D152" s="1"/>
    </row>
    <row r="153" spans="2:4">
      <c r="B153" s="1"/>
      <c r="C153" s="1"/>
      <c r="D153" s="1"/>
    </row>
    <row r="154" spans="2:4">
      <c r="B154" s="1"/>
      <c r="C154" s="1"/>
      <c r="D154" s="1"/>
    </row>
    <row r="155" spans="2:4">
      <c r="B155" s="1"/>
      <c r="C155" s="1"/>
      <c r="D155" s="1"/>
    </row>
    <row r="156" spans="2:4">
      <c r="B156" s="1"/>
      <c r="C156" s="1"/>
      <c r="D156" s="1"/>
    </row>
    <row r="157" spans="2:4">
      <c r="B157" s="1"/>
      <c r="C157" s="1"/>
      <c r="D157" s="1"/>
    </row>
    <row r="158" spans="2:4">
      <c r="B158" s="1"/>
      <c r="C158" s="1"/>
      <c r="D158" s="1"/>
    </row>
    <row r="159" spans="2:4">
      <c r="B159" s="1"/>
      <c r="C159" s="1"/>
      <c r="D159" s="1"/>
    </row>
    <row r="160" spans="2:4">
      <c r="B160" s="1"/>
      <c r="C160" s="1"/>
      <c r="D160" s="1"/>
    </row>
    <row r="161" spans="2:4">
      <c r="B161" s="1"/>
      <c r="C161" s="1"/>
      <c r="D161" s="1"/>
    </row>
    <row r="162" spans="2:4">
      <c r="B162" s="1"/>
      <c r="C162" s="1"/>
      <c r="D162" s="1"/>
    </row>
    <row r="163" spans="2:4">
      <c r="B163" s="1"/>
      <c r="C163" s="1"/>
      <c r="D163" s="1"/>
    </row>
    <row r="164" spans="2:4">
      <c r="B164" s="1"/>
      <c r="C164" s="1"/>
      <c r="D164" s="1"/>
    </row>
    <row r="165" spans="2:4">
      <c r="B165" s="1"/>
      <c r="C165" s="1"/>
      <c r="D165" s="1"/>
    </row>
    <row r="166" spans="2:4">
      <c r="B166" s="1"/>
      <c r="C166" s="1"/>
      <c r="D166" s="1"/>
    </row>
    <row r="167" spans="2:4">
      <c r="B167" s="1"/>
      <c r="C167" s="1"/>
      <c r="D167" s="1"/>
    </row>
    <row r="168" spans="2:4">
      <c r="B168" s="1"/>
      <c r="C168" s="1"/>
      <c r="D168" s="1"/>
    </row>
    <row r="169" spans="2:4">
      <c r="B169" s="1"/>
      <c r="C169" s="1"/>
      <c r="D169" s="1"/>
    </row>
    <row r="170" spans="2:4">
      <c r="B170" s="1"/>
      <c r="C170" s="1"/>
      <c r="D170" s="1"/>
    </row>
    <row r="171" spans="2:4">
      <c r="B171" s="1"/>
      <c r="C171" s="1"/>
      <c r="D171" s="1"/>
    </row>
    <row r="172" spans="2:4">
      <c r="B172" s="1"/>
      <c r="C172" s="1"/>
      <c r="D172" s="1"/>
    </row>
    <row r="173" spans="2:4">
      <c r="B173" s="1"/>
      <c r="C173" s="1"/>
      <c r="D173" s="1"/>
    </row>
    <row r="174" spans="2:4">
      <c r="B174" s="1"/>
      <c r="C174" s="1"/>
      <c r="D174" s="1"/>
    </row>
    <row r="175" spans="2:4">
      <c r="B175" s="1"/>
      <c r="C175" s="1"/>
      <c r="D175" s="1"/>
    </row>
    <row r="176" spans="2:4">
      <c r="B176" s="1"/>
      <c r="C176" s="1"/>
      <c r="D176" s="1"/>
    </row>
    <row r="177" spans="2:4">
      <c r="B177" s="1"/>
      <c r="C177" s="1"/>
      <c r="D177" s="1"/>
    </row>
    <row r="178" spans="2:4">
      <c r="B178" s="1"/>
      <c r="C178" s="1"/>
      <c r="D178" s="1"/>
    </row>
    <row r="179" spans="2:4">
      <c r="B179" s="1"/>
      <c r="C179" s="1"/>
      <c r="D179" s="1"/>
    </row>
    <row r="180" spans="2:4">
      <c r="B180" s="1"/>
      <c r="C180" s="1"/>
      <c r="D180" s="1"/>
    </row>
    <row r="181" spans="2:4">
      <c r="B181" s="1"/>
      <c r="C181" s="1"/>
      <c r="D181" s="1"/>
    </row>
    <row r="182" spans="2:4">
      <c r="B182" s="1"/>
      <c r="C182" s="1"/>
      <c r="D182" s="1"/>
    </row>
    <row r="183" spans="2:4">
      <c r="B183" s="1"/>
      <c r="C183" s="1"/>
      <c r="D183" s="1"/>
    </row>
    <row r="184" spans="2:4">
      <c r="B184" s="1"/>
      <c r="C184" s="1"/>
      <c r="D184" s="1"/>
    </row>
    <row r="185" spans="2:4">
      <c r="B185" s="1"/>
      <c r="C185" s="1"/>
      <c r="D185" s="1"/>
    </row>
    <row r="186" spans="2:4">
      <c r="B186" s="1"/>
      <c r="C186" s="1"/>
      <c r="D186" s="1"/>
    </row>
    <row r="187" spans="2:4">
      <c r="B187" s="1"/>
      <c r="C187" s="1"/>
      <c r="D187" s="1"/>
    </row>
    <row r="188" spans="2:4">
      <c r="B188" s="1"/>
      <c r="C188" s="1"/>
      <c r="D188" s="1"/>
    </row>
    <row r="189" spans="2:4">
      <c r="B189" s="1"/>
      <c r="C189" s="1"/>
      <c r="D189" s="1"/>
    </row>
    <row r="190" spans="2:4">
      <c r="B190" s="1"/>
      <c r="C190" s="1"/>
      <c r="D190" s="1"/>
    </row>
    <row r="191" spans="2:4">
      <c r="B191" s="1"/>
      <c r="C191" s="1"/>
      <c r="D191" s="1"/>
    </row>
    <row r="192" spans="2:4">
      <c r="B192" s="1"/>
      <c r="C192" s="1"/>
      <c r="D192" s="1"/>
    </row>
    <row r="193" spans="2:4">
      <c r="B193" s="1"/>
      <c r="C193" s="1"/>
      <c r="D193" s="1"/>
    </row>
    <row r="194" spans="2:4">
      <c r="B194" s="1"/>
      <c r="C194" s="1"/>
      <c r="D194" s="1"/>
    </row>
    <row r="195" spans="2:4">
      <c r="B195" s="1"/>
      <c r="C195" s="1"/>
      <c r="D195" s="1"/>
    </row>
    <row r="196" spans="2:4">
      <c r="B196" s="1"/>
      <c r="C196" s="1"/>
      <c r="D196" s="1"/>
    </row>
    <row r="197" spans="2:4">
      <c r="B197" s="1"/>
      <c r="C197" s="1"/>
      <c r="D197" s="1"/>
    </row>
    <row r="198" spans="2:4">
      <c r="B198" s="1"/>
      <c r="C198" s="1"/>
      <c r="D198" s="1"/>
    </row>
    <row r="199" spans="2:4">
      <c r="B199" s="1"/>
      <c r="C199" s="1"/>
      <c r="D199" s="1"/>
    </row>
    <row r="200" spans="2:4">
      <c r="B200" s="1"/>
      <c r="C200" s="1"/>
      <c r="D200" s="1"/>
    </row>
    <row r="201" spans="2:4">
      <c r="B201" s="1"/>
      <c r="C201" s="1"/>
      <c r="D201" s="1"/>
    </row>
    <row r="202" spans="2:4">
      <c r="B202" s="1"/>
      <c r="C202" s="1"/>
      <c r="D202" s="1"/>
    </row>
    <row r="203" spans="2:4">
      <c r="B203" s="1"/>
      <c r="C203" s="1"/>
      <c r="D203" s="1"/>
    </row>
    <row r="204" spans="2:4">
      <c r="B204" s="1"/>
      <c r="C204" s="1"/>
      <c r="D204" s="1"/>
    </row>
    <row r="205" spans="2:4">
      <c r="B205" s="1"/>
      <c r="C205" s="1"/>
      <c r="D205" s="1"/>
    </row>
    <row r="206" spans="2:4">
      <c r="B206" s="1"/>
      <c r="C206" s="1"/>
      <c r="D206" s="1"/>
    </row>
    <row r="207" spans="2:4">
      <c r="B207" s="1"/>
      <c r="C207" s="1"/>
      <c r="D207" s="1"/>
    </row>
    <row r="208" spans="2:4">
      <c r="B208" s="1"/>
      <c r="C208" s="1"/>
      <c r="D208" s="1"/>
    </row>
    <row r="209" spans="2:4">
      <c r="B209" s="1"/>
      <c r="C209" s="1"/>
      <c r="D209" s="1"/>
    </row>
    <row r="210" spans="2:4">
      <c r="B210" s="1"/>
      <c r="C210" s="1"/>
      <c r="D210" s="1"/>
    </row>
    <row r="211" spans="2:4">
      <c r="B211" s="1"/>
      <c r="C211" s="1"/>
      <c r="D211" s="1"/>
    </row>
    <row r="212" spans="2:4">
      <c r="B212" s="1"/>
      <c r="C212" s="1"/>
      <c r="D212" s="1"/>
    </row>
    <row r="213" spans="2:4">
      <c r="B213" s="1"/>
      <c r="C213" s="1"/>
      <c r="D213" s="1"/>
    </row>
    <row r="214" spans="2:4">
      <c r="B214" s="1"/>
      <c r="C214" s="1"/>
      <c r="D214" s="1"/>
    </row>
    <row r="215" spans="2:4">
      <c r="B215" s="1"/>
      <c r="C215" s="1"/>
      <c r="D215" s="1"/>
    </row>
    <row r="216" spans="2:4">
      <c r="B216" s="1"/>
      <c r="C216" s="1"/>
      <c r="D216" s="1"/>
    </row>
    <row r="217" spans="2:4">
      <c r="B217" s="1"/>
      <c r="C217" s="1"/>
      <c r="D217" s="1"/>
    </row>
    <row r="218" spans="2:4">
      <c r="B218" s="1"/>
      <c r="C218" s="1"/>
      <c r="D218" s="1"/>
    </row>
    <row r="219" spans="2:4">
      <c r="B219" s="1"/>
      <c r="C219" s="1"/>
      <c r="D219" s="1"/>
    </row>
    <row r="220" spans="2:4">
      <c r="B220" s="1"/>
      <c r="C220" s="1"/>
      <c r="D220" s="1"/>
    </row>
    <row r="221" spans="2:4">
      <c r="B221" s="1"/>
      <c r="C221" s="1"/>
      <c r="D221" s="1"/>
    </row>
    <row r="222" spans="2:4">
      <c r="B222" s="1"/>
      <c r="C222" s="1"/>
      <c r="D222" s="1"/>
    </row>
    <row r="223" spans="2:4">
      <c r="B223" s="1"/>
      <c r="C223" s="1"/>
      <c r="D223" s="1"/>
    </row>
    <row r="224" spans="2:4">
      <c r="B224" s="1"/>
      <c r="C224" s="1"/>
      <c r="D224" s="1"/>
    </row>
    <row r="225" spans="2:4">
      <c r="B225" s="1"/>
      <c r="C225" s="1"/>
      <c r="D225" s="1"/>
    </row>
    <row r="226" spans="2:4">
      <c r="B226" s="1"/>
      <c r="C226" s="1"/>
      <c r="D226" s="1"/>
    </row>
    <row r="227" spans="2:4">
      <c r="B227" s="1"/>
      <c r="C227" s="1"/>
      <c r="D227" s="1"/>
    </row>
    <row r="228" spans="2:4">
      <c r="B228" s="1"/>
      <c r="C228" s="1"/>
      <c r="D228" s="1"/>
    </row>
    <row r="229" spans="2:4">
      <c r="B229" s="1"/>
      <c r="C229" s="1"/>
      <c r="D229" s="1"/>
    </row>
    <row r="230" spans="2:4">
      <c r="B230" s="1"/>
      <c r="C230" s="1"/>
      <c r="D230" s="1"/>
    </row>
    <row r="231" spans="2:4">
      <c r="B231" s="1"/>
      <c r="C231" s="1"/>
      <c r="D231" s="1"/>
    </row>
    <row r="232" spans="2:4">
      <c r="B232" s="1"/>
      <c r="C232" s="1"/>
      <c r="D232" s="1"/>
    </row>
    <row r="233" spans="2:4">
      <c r="B233" s="1"/>
      <c r="C233" s="1"/>
      <c r="D233" s="1"/>
    </row>
    <row r="234" spans="2:4">
      <c r="B234" s="1"/>
      <c r="C234" s="1"/>
      <c r="D234" s="1"/>
    </row>
    <row r="235" spans="2:4">
      <c r="B235" s="1"/>
      <c r="C235" s="1"/>
      <c r="D235" s="1"/>
    </row>
    <row r="236" spans="2:4">
      <c r="B236" s="1"/>
      <c r="C236" s="1"/>
      <c r="D236" s="1"/>
    </row>
    <row r="237" spans="2:4">
      <c r="B237" s="1"/>
      <c r="C237" s="1"/>
      <c r="D237" s="1"/>
    </row>
    <row r="238" spans="2:4">
      <c r="B238" s="1"/>
      <c r="C238" s="1"/>
      <c r="D238" s="1"/>
    </row>
    <row r="239" spans="2:4">
      <c r="B239" s="1"/>
      <c r="C239" s="1"/>
      <c r="D239" s="1"/>
    </row>
    <row r="240" spans="2:4">
      <c r="B240" s="1"/>
      <c r="C240" s="1"/>
      <c r="D240" s="1"/>
    </row>
    <row r="241" spans="2:4">
      <c r="B241" s="1"/>
      <c r="C241" s="1"/>
      <c r="D241" s="1"/>
    </row>
    <row r="242" spans="2:4">
      <c r="B242" s="1"/>
      <c r="C242" s="1"/>
      <c r="D242" s="1"/>
    </row>
    <row r="243" spans="2:4">
      <c r="B243" s="1"/>
      <c r="C243" s="1"/>
      <c r="D243" s="1"/>
    </row>
    <row r="244" spans="2:4">
      <c r="B244" s="1"/>
      <c r="C244" s="1"/>
      <c r="D244" s="1"/>
    </row>
    <row r="245" spans="2:4">
      <c r="B245" s="1"/>
      <c r="C245" s="1"/>
      <c r="D245" s="1"/>
    </row>
    <row r="246" spans="2:4">
      <c r="B246" s="1"/>
      <c r="C246" s="1"/>
      <c r="D246" s="1"/>
    </row>
    <row r="247" spans="2:4">
      <c r="B247" s="1"/>
      <c r="C247" s="1"/>
      <c r="D247" s="1"/>
    </row>
    <row r="248" spans="2:4">
      <c r="B248" s="1"/>
      <c r="C248" s="1"/>
      <c r="D248" s="1"/>
    </row>
    <row r="249" spans="2:4">
      <c r="B249" s="1"/>
      <c r="C249" s="1"/>
      <c r="D249" s="1"/>
    </row>
    <row r="250" spans="2:4">
      <c r="B250" s="1"/>
      <c r="C250" s="1"/>
      <c r="D250" s="1"/>
    </row>
    <row r="251" spans="2:4">
      <c r="B251" s="1"/>
      <c r="C251" s="1"/>
      <c r="D251" s="1"/>
    </row>
    <row r="252" spans="2:4">
      <c r="B252" s="1"/>
      <c r="C252" s="1"/>
      <c r="D252" s="1"/>
    </row>
    <row r="253" spans="2:4">
      <c r="B253" s="1"/>
      <c r="C253" s="1"/>
      <c r="D253" s="1"/>
    </row>
    <row r="254" spans="2:4">
      <c r="B254" s="1"/>
      <c r="C254" s="1"/>
      <c r="D254" s="1"/>
    </row>
    <row r="255" spans="2:4">
      <c r="B255" s="1"/>
      <c r="C255" s="1"/>
      <c r="D255" s="1"/>
    </row>
    <row r="256" spans="2:4">
      <c r="B256" s="1"/>
      <c r="C256" s="1"/>
      <c r="D256" s="1"/>
    </row>
    <row r="257" spans="2:4">
      <c r="B257" s="1"/>
      <c r="C257" s="1"/>
      <c r="D257" s="1"/>
    </row>
    <row r="258" spans="2:4">
      <c r="B258" s="1"/>
      <c r="C258" s="1"/>
      <c r="D258" s="1"/>
    </row>
    <row r="259" spans="2:4">
      <c r="B259" s="1"/>
      <c r="C259" s="1"/>
      <c r="D259" s="1"/>
    </row>
    <row r="260" spans="2:4">
      <c r="B260" s="1"/>
      <c r="C260" s="1"/>
      <c r="D260" s="1"/>
    </row>
    <row r="261" spans="2:4">
      <c r="B261" s="1"/>
      <c r="C261" s="1"/>
      <c r="D261" s="1"/>
    </row>
    <row r="262" spans="2:4">
      <c r="B262" s="1"/>
      <c r="C262" s="1"/>
      <c r="D262" s="1"/>
    </row>
    <row r="263" spans="2:4">
      <c r="B263" s="1"/>
      <c r="C263" s="1"/>
      <c r="D263" s="1"/>
    </row>
    <row r="264" spans="2:4">
      <c r="B264" s="1"/>
      <c r="C264" s="1"/>
      <c r="D264" s="1"/>
    </row>
    <row r="265" spans="2:4">
      <c r="B265" s="1"/>
      <c r="C265" s="1"/>
      <c r="D265" s="1"/>
    </row>
    <row r="266" spans="2:4">
      <c r="B266" s="1"/>
      <c r="C266" s="1"/>
      <c r="D266" s="1"/>
    </row>
    <row r="267" spans="2:4">
      <c r="B267" s="1"/>
      <c r="C267" s="1"/>
      <c r="D267" s="1"/>
    </row>
    <row r="268" spans="2:4">
      <c r="B268" s="1"/>
      <c r="C268" s="1"/>
      <c r="D268" s="1"/>
    </row>
    <row r="269" spans="2:4">
      <c r="B269" s="1"/>
      <c r="C269" s="1"/>
      <c r="D269" s="1"/>
    </row>
    <row r="270" spans="2:4">
      <c r="B270" s="1"/>
      <c r="C270" s="1"/>
      <c r="D270" s="1"/>
    </row>
    <row r="271" spans="2:4">
      <c r="B271" s="1"/>
      <c r="C271" s="1"/>
      <c r="D271" s="1"/>
    </row>
    <row r="272" spans="2:4">
      <c r="B272" s="1"/>
      <c r="C272" s="1"/>
      <c r="D272" s="1"/>
    </row>
    <row r="273" spans="2:4">
      <c r="B273" s="1"/>
      <c r="C273" s="1"/>
      <c r="D273" s="1"/>
    </row>
    <row r="274" spans="2:4">
      <c r="B274" s="1"/>
      <c r="C274" s="1"/>
      <c r="D274" s="1"/>
    </row>
    <row r="275" spans="2:4">
      <c r="B275" s="1"/>
      <c r="C275" s="1"/>
      <c r="D275" s="1"/>
    </row>
    <row r="276" spans="2:4">
      <c r="B276" s="1"/>
      <c r="C276" s="1"/>
      <c r="D276" s="1"/>
    </row>
    <row r="277" spans="2:4">
      <c r="B277" s="1"/>
      <c r="C277" s="1"/>
      <c r="D277" s="1"/>
    </row>
    <row r="278" spans="2:4">
      <c r="B278" s="1"/>
      <c r="C278" s="1"/>
      <c r="D278" s="1"/>
    </row>
    <row r="279" spans="2:4">
      <c r="B279" s="1"/>
      <c r="C279" s="1"/>
      <c r="D279" s="1"/>
    </row>
    <row r="280" spans="2:4">
      <c r="B280" s="1"/>
      <c r="C280" s="1"/>
      <c r="D280" s="1"/>
    </row>
    <row r="281" spans="2:4">
      <c r="B281" s="1"/>
      <c r="C281" s="1"/>
      <c r="D281" s="1"/>
    </row>
    <row r="282" spans="2:4">
      <c r="B282" s="1"/>
      <c r="C282" s="1"/>
      <c r="D282" s="1"/>
    </row>
    <row r="283" spans="2:4">
      <c r="B283" s="1"/>
      <c r="C283" s="1"/>
      <c r="D283" s="1"/>
    </row>
    <row r="284" spans="2:4">
      <c r="B284" s="1"/>
      <c r="C284" s="1"/>
      <c r="D284" s="1"/>
    </row>
    <row r="285" spans="2:4">
      <c r="B285" s="1"/>
      <c r="C285" s="1"/>
      <c r="D285" s="1"/>
    </row>
    <row r="286" spans="2:4">
      <c r="B286" s="1"/>
      <c r="C286" s="1"/>
      <c r="D286" s="1"/>
    </row>
    <row r="287" spans="2:4">
      <c r="B287" s="1"/>
      <c r="C287" s="1"/>
      <c r="D287" s="1"/>
    </row>
    <row r="288" spans="2:4">
      <c r="B288" s="1"/>
      <c r="C288" s="1"/>
      <c r="D288" s="1"/>
    </row>
    <row r="289" spans="2:4">
      <c r="B289" s="1"/>
      <c r="C289" s="1"/>
      <c r="D289" s="1"/>
    </row>
    <row r="290" spans="2:4">
      <c r="B290" s="1"/>
      <c r="C290" s="1"/>
      <c r="D290" s="1"/>
    </row>
    <row r="291" spans="2:4">
      <c r="B291" s="1"/>
      <c r="C291" s="1"/>
      <c r="D291" s="1"/>
    </row>
    <row r="292" spans="2:4">
      <c r="B292" s="1"/>
      <c r="C292" s="1"/>
      <c r="D292" s="1"/>
    </row>
    <row r="293" spans="2:4">
      <c r="B293" s="1"/>
      <c r="C293" s="1"/>
      <c r="D293" s="1"/>
    </row>
    <row r="294" spans="2:4">
      <c r="B294" s="1"/>
      <c r="C294" s="1"/>
      <c r="D294" s="1"/>
    </row>
    <row r="295" spans="2:4">
      <c r="B295" s="1"/>
      <c r="C295" s="1"/>
      <c r="D295" s="1"/>
    </row>
    <row r="296" spans="2:4">
      <c r="B296" s="1"/>
      <c r="C296" s="1"/>
      <c r="D296" s="1"/>
    </row>
    <row r="297" spans="2:4">
      <c r="B297" s="1"/>
      <c r="C297" s="1"/>
      <c r="D297" s="1"/>
    </row>
    <row r="298" spans="2:4">
      <c r="B298" s="1"/>
      <c r="C298" s="1"/>
      <c r="D298" s="1"/>
    </row>
    <row r="299" spans="2:4">
      <c r="B299" s="1"/>
      <c r="C299" s="1"/>
      <c r="D299" s="1"/>
    </row>
    <row r="300" spans="2:4">
      <c r="B300" s="1"/>
      <c r="C300" s="1"/>
      <c r="D300" s="1"/>
    </row>
    <row r="301" spans="2:4">
      <c r="B301" s="1"/>
      <c r="C301" s="1"/>
      <c r="D301" s="1"/>
    </row>
    <row r="302" spans="2:4">
      <c r="B302" s="1"/>
      <c r="C302" s="1"/>
      <c r="D302" s="1"/>
    </row>
    <row r="303" spans="2:4">
      <c r="B303" s="1"/>
      <c r="C303" s="1"/>
      <c r="D303" s="1"/>
    </row>
    <row r="304" spans="2:4">
      <c r="B304" s="1"/>
      <c r="C304" s="1"/>
      <c r="D304" s="1"/>
    </row>
    <row r="305" spans="2:4">
      <c r="B305" s="1"/>
      <c r="C305" s="1"/>
      <c r="D305" s="1"/>
    </row>
    <row r="306" spans="2:4">
      <c r="B306" s="1"/>
      <c r="C306" s="1"/>
      <c r="D306" s="1"/>
    </row>
    <row r="307" spans="2:4">
      <c r="B307" s="1"/>
      <c r="C307" s="1"/>
      <c r="D307" s="1"/>
    </row>
    <row r="308" spans="2:4">
      <c r="B308" s="1"/>
      <c r="C308" s="1"/>
      <c r="D308" s="1"/>
    </row>
    <row r="309" spans="2:4">
      <c r="B309" s="1"/>
      <c r="C309" s="1"/>
      <c r="D309" s="1"/>
    </row>
    <row r="310" spans="2:4">
      <c r="B310" s="1"/>
      <c r="C310" s="1"/>
      <c r="D310" s="1"/>
    </row>
    <row r="311" spans="2:4">
      <c r="B311" s="1"/>
      <c r="C311" s="1"/>
      <c r="D311" s="1"/>
    </row>
    <row r="312" spans="2:4">
      <c r="B312" s="1"/>
      <c r="C312" s="1"/>
      <c r="D312" s="1"/>
    </row>
    <row r="313" spans="2:4">
      <c r="B313" s="1"/>
      <c r="C313" s="1"/>
      <c r="D313" s="1"/>
    </row>
    <row r="314" spans="2:4">
      <c r="B314" s="1"/>
      <c r="C314" s="1"/>
      <c r="D314" s="1"/>
    </row>
    <row r="315" spans="2:4">
      <c r="B315" s="1"/>
      <c r="C315" s="1"/>
      <c r="D315" s="1"/>
    </row>
    <row r="316" spans="2:4">
      <c r="B316" s="1"/>
      <c r="C316" s="1"/>
      <c r="D316" s="1"/>
    </row>
    <row r="317" spans="2:4">
      <c r="B317" s="1"/>
      <c r="C317" s="1"/>
      <c r="D317" s="1"/>
    </row>
    <row r="318" spans="2:4">
      <c r="B318" s="1"/>
      <c r="C318" s="1"/>
      <c r="D318" s="1"/>
    </row>
    <row r="319" spans="2:4">
      <c r="B319" s="1"/>
      <c r="C319" s="1"/>
      <c r="D319" s="1"/>
    </row>
    <row r="320" spans="2:4">
      <c r="B320" s="1"/>
      <c r="C320" s="1"/>
      <c r="D320" s="1"/>
    </row>
    <row r="321" spans="2:4">
      <c r="B321" s="1"/>
      <c r="C321" s="1"/>
      <c r="D321" s="1"/>
    </row>
    <row r="322" spans="2:4">
      <c r="B322" s="1"/>
      <c r="C322" s="1"/>
      <c r="D322" s="1"/>
    </row>
    <row r="323" spans="2:4">
      <c r="B323" s="1"/>
      <c r="C323" s="1"/>
      <c r="D323" s="1"/>
    </row>
    <row r="324" spans="2:4">
      <c r="B324" s="1"/>
      <c r="C324" s="1"/>
      <c r="D324" s="1"/>
    </row>
    <row r="325" spans="2:4">
      <c r="B325" s="1"/>
      <c r="C325" s="1"/>
      <c r="D325" s="1"/>
    </row>
    <row r="326" spans="2:4">
      <c r="B326" s="1"/>
      <c r="C326" s="1"/>
      <c r="D326" s="1"/>
    </row>
    <row r="327" spans="2:4">
      <c r="B327" s="1"/>
      <c r="C327" s="1"/>
      <c r="D327" s="1"/>
    </row>
    <row r="328" spans="2:4">
      <c r="B328" s="1"/>
      <c r="C328" s="1"/>
      <c r="D328" s="1"/>
    </row>
    <row r="329" spans="2:4">
      <c r="B329" s="1"/>
      <c r="C329" s="1"/>
      <c r="D329" s="1"/>
    </row>
    <row r="330" spans="2:4">
      <c r="B330" s="1"/>
      <c r="C330" s="1"/>
      <c r="D330" s="1"/>
    </row>
    <row r="331" spans="2:4">
      <c r="B331" s="1"/>
      <c r="C331" s="1"/>
      <c r="D331" s="1"/>
    </row>
    <row r="332" spans="2:4">
      <c r="B332" s="1"/>
      <c r="C332" s="1"/>
      <c r="D332" s="1"/>
    </row>
    <row r="333" spans="2:4">
      <c r="B333" s="1"/>
      <c r="C333" s="1"/>
      <c r="D333" s="1"/>
    </row>
    <row r="334" spans="2:4">
      <c r="B334" s="1"/>
      <c r="C334" s="1"/>
      <c r="D334" s="1"/>
    </row>
    <row r="335" spans="2:4">
      <c r="B335" s="1"/>
      <c r="C335" s="1"/>
      <c r="D335" s="1"/>
    </row>
    <row r="336" spans="2:4">
      <c r="B336" s="1"/>
      <c r="C336" s="1"/>
      <c r="D336" s="1"/>
    </row>
    <row r="337" spans="2:4">
      <c r="B337" s="1"/>
      <c r="C337" s="1"/>
      <c r="D337" s="1"/>
    </row>
    <row r="338" spans="2:4">
      <c r="B338" s="1"/>
      <c r="C338" s="1"/>
      <c r="D338" s="1"/>
    </row>
    <row r="339" spans="2:4">
      <c r="B339" s="1"/>
      <c r="C339" s="1"/>
      <c r="D339" s="1"/>
    </row>
    <row r="340" spans="2:4">
      <c r="B340" s="1"/>
      <c r="C340" s="1"/>
      <c r="D340" s="1"/>
    </row>
    <row r="341" spans="2:4">
      <c r="B341" s="1"/>
      <c r="C341" s="1"/>
      <c r="D341" s="1"/>
    </row>
    <row r="342" spans="2:4">
      <c r="B342" s="1"/>
      <c r="C342" s="1"/>
      <c r="D342" s="1"/>
    </row>
    <row r="343" spans="2:4">
      <c r="B343" s="1"/>
      <c r="C343" s="1"/>
      <c r="D343" s="1"/>
    </row>
    <row r="344" spans="2:4">
      <c r="B344" s="1"/>
      <c r="C344" s="1"/>
      <c r="D344" s="1"/>
    </row>
    <row r="345" spans="2:4">
      <c r="B345" s="1"/>
      <c r="C345" s="1"/>
      <c r="D345" s="1"/>
    </row>
    <row r="346" spans="2:4">
      <c r="B346" s="1"/>
      <c r="C346" s="1"/>
      <c r="D346" s="1"/>
    </row>
    <row r="347" spans="2:4">
      <c r="B347" s="1"/>
      <c r="C347" s="1"/>
      <c r="D347" s="1"/>
    </row>
    <row r="348" spans="2:4">
      <c r="B348" s="1"/>
      <c r="C348" s="1"/>
      <c r="D348" s="1"/>
    </row>
    <row r="349" spans="2:4">
      <c r="B349" s="1"/>
      <c r="C349" s="1"/>
      <c r="D349" s="1"/>
    </row>
    <row r="350" spans="2:4">
      <c r="B350" s="1"/>
      <c r="C350" s="1"/>
      <c r="D350" s="1"/>
    </row>
    <row r="351" spans="2:4">
      <c r="B351" s="1"/>
      <c r="C351" s="1"/>
      <c r="D351" s="1"/>
    </row>
    <row r="352" spans="2:4">
      <c r="B352" s="1"/>
      <c r="C352" s="1"/>
      <c r="D352" s="1"/>
    </row>
    <row r="353" spans="2:4">
      <c r="B353" s="1"/>
      <c r="C353" s="1"/>
      <c r="D353" s="1"/>
    </row>
    <row r="354" spans="2:4">
      <c r="B354" s="1"/>
      <c r="C354" s="1"/>
      <c r="D354" s="1"/>
    </row>
    <row r="355" spans="2:4">
      <c r="B355" s="1"/>
      <c r="C355" s="1"/>
      <c r="D355" s="1"/>
    </row>
    <row r="356" spans="2:4">
      <c r="B356" s="1"/>
      <c r="C356" s="1"/>
      <c r="D356" s="1"/>
    </row>
    <row r="357" spans="2:4">
      <c r="B357" s="1"/>
      <c r="C357" s="1"/>
      <c r="D357" s="1"/>
    </row>
    <row r="358" spans="2:4">
      <c r="B358" s="1"/>
      <c r="C358" s="1"/>
      <c r="D358" s="1"/>
    </row>
    <row r="359" spans="2:4">
      <c r="B359" s="1"/>
      <c r="C359" s="1"/>
      <c r="D359" s="1"/>
    </row>
    <row r="360" spans="2:4">
      <c r="B360" s="1"/>
      <c r="C360" s="1"/>
      <c r="D360" s="1"/>
    </row>
    <row r="361" spans="2:4">
      <c r="B361" s="1"/>
      <c r="C361" s="1"/>
      <c r="D361" s="1"/>
    </row>
    <row r="362" spans="2:4">
      <c r="B362" s="1"/>
      <c r="C362" s="1"/>
      <c r="D362" s="1"/>
    </row>
    <row r="363" spans="2:4">
      <c r="B363" s="1"/>
      <c r="C363" s="1"/>
      <c r="D363" s="1"/>
    </row>
    <row r="364" spans="2:4">
      <c r="B364" s="1"/>
      <c r="C364" s="1"/>
      <c r="D364" s="1"/>
    </row>
    <row r="365" spans="2:4">
      <c r="B365" s="1"/>
      <c r="C365" s="1"/>
      <c r="D365" s="1"/>
    </row>
    <row r="366" spans="2:4">
      <c r="B366" s="1"/>
      <c r="C366" s="1"/>
      <c r="D366" s="1"/>
    </row>
    <row r="367" spans="2:4">
      <c r="B367" s="1"/>
      <c r="C367" s="1"/>
      <c r="D367" s="1"/>
    </row>
    <row r="368" spans="2:4">
      <c r="B368" s="1"/>
      <c r="C368" s="1"/>
      <c r="D368" s="1"/>
    </row>
    <row r="369" spans="2:4">
      <c r="B369" s="1"/>
      <c r="C369" s="1"/>
      <c r="D369" s="1"/>
    </row>
    <row r="370" spans="2:4">
      <c r="B370" s="1"/>
      <c r="C370" s="1"/>
      <c r="D370" s="1"/>
    </row>
    <row r="371" spans="2:4">
      <c r="B371" s="1"/>
      <c r="C371" s="1"/>
      <c r="D371" s="1"/>
    </row>
    <row r="372" spans="2:4">
      <c r="B372" s="1"/>
      <c r="C372" s="1"/>
      <c r="D372" s="1"/>
    </row>
    <row r="373" spans="2:4">
      <c r="B373" s="1"/>
      <c r="C373" s="1"/>
      <c r="D373" s="1"/>
    </row>
    <row r="374" spans="2:4">
      <c r="B374" s="1"/>
      <c r="C374" s="1"/>
      <c r="D374" s="1"/>
    </row>
    <row r="375" spans="2:4">
      <c r="B375" s="1"/>
      <c r="C375" s="1"/>
      <c r="D375" s="1"/>
    </row>
    <row r="376" spans="2:4">
      <c r="B376" s="1"/>
      <c r="C376" s="1"/>
      <c r="D376" s="1"/>
    </row>
    <row r="377" spans="2:4">
      <c r="B377" s="1"/>
      <c r="C377" s="1"/>
      <c r="D377" s="1"/>
    </row>
    <row r="378" spans="2:4">
      <c r="B378" s="1"/>
      <c r="C378" s="1"/>
      <c r="D378" s="1"/>
    </row>
    <row r="379" spans="2:4">
      <c r="B379" s="1"/>
      <c r="C379" s="1"/>
      <c r="D379" s="1"/>
    </row>
    <row r="380" spans="2:4">
      <c r="B380" s="1"/>
      <c r="C380" s="1"/>
      <c r="D380" s="1"/>
    </row>
    <row r="381" spans="2:4">
      <c r="B381" s="1"/>
      <c r="C381" s="1"/>
      <c r="D381" s="1"/>
    </row>
    <row r="382" spans="2:4">
      <c r="B382" s="1"/>
      <c r="C382" s="1"/>
      <c r="D382" s="1"/>
    </row>
    <row r="383" spans="2:4">
      <c r="B383" s="1"/>
      <c r="C383" s="1"/>
      <c r="D383" s="1"/>
    </row>
    <row r="384" spans="2:4">
      <c r="B384" s="1"/>
      <c r="C384" s="1"/>
      <c r="D384" s="1"/>
    </row>
    <row r="385" spans="2:4">
      <c r="B385" s="1"/>
      <c r="C385" s="1"/>
      <c r="D385" s="1"/>
    </row>
    <row r="386" spans="2:4">
      <c r="B386" s="1"/>
      <c r="C386" s="1"/>
      <c r="D386" s="1"/>
    </row>
    <row r="387" spans="2:4">
      <c r="B387" s="1"/>
      <c r="C387" s="1"/>
      <c r="D387" s="1"/>
    </row>
    <row r="388" spans="2:4">
      <c r="B388" s="1"/>
      <c r="C388" s="1"/>
      <c r="D388" s="1"/>
    </row>
    <row r="389" spans="2:4">
      <c r="B389" s="1"/>
      <c r="C389" s="1"/>
      <c r="D389" s="1"/>
    </row>
    <row r="390" spans="2:4">
      <c r="B390" s="1"/>
      <c r="C390" s="1"/>
      <c r="D390" s="1"/>
    </row>
    <row r="391" spans="2:4">
      <c r="B391" s="1"/>
      <c r="C391" s="1"/>
      <c r="D391" s="1"/>
    </row>
    <row r="392" spans="2:4">
      <c r="B392" s="1"/>
      <c r="C392" s="1"/>
      <c r="D392" s="1"/>
    </row>
    <row r="393" spans="2:4">
      <c r="B393" s="1"/>
      <c r="C393" s="1"/>
      <c r="D393" s="1"/>
    </row>
    <row r="394" spans="2:4">
      <c r="B394" s="1"/>
      <c r="C394" s="1"/>
      <c r="D394" s="1"/>
    </row>
    <row r="395" spans="2:4">
      <c r="B395" s="1"/>
      <c r="C395" s="1"/>
      <c r="D395" s="1"/>
    </row>
    <row r="396" spans="2:4">
      <c r="B396" s="1"/>
      <c r="C396" s="1"/>
      <c r="D396" s="1"/>
    </row>
    <row r="397" spans="2:4">
      <c r="B397" s="1"/>
      <c r="C397" s="1"/>
      <c r="D397" s="1"/>
    </row>
    <row r="398" spans="2:4">
      <c r="B398" s="1"/>
      <c r="C398" s="1"/>
      <c r="D398" s="1"/>
    </row>
    <row r="399" spans="2:4">
      <c r="B399" s="1"/>
      <c r="C399" s="1"/>
      <c r="D399" s="1"/>
    </row>
    <row r="400" spans="2:4">
      <c r="B400" s="1"/>
      <c r="C400" s="1"/>
      <c r="D400" s="1"/>
    </row>
    <row r="401" spans="2:4">
      <c r="B401" s="1"/>
      <c r="C401" s="1"/>
      <c r="D401" s="1"/>
    </row>
    <row r="402" spans="2:4">
      <c r="B402" s="1"/>
      <c r="C402" s="1"/>
      <c r="D402" s="1"/>
    </row>
    <row r="403" spans="2:4">
      <c r="B403" s="1"/>
      <c r="C403" s="1"/>
      <c r="D403" s="1"/>
    </row>
    <row r="404" spans="2:4">
      <c r="B404" s="1"/>
      <c r="C404" s="1"/>
      <c r="D404" s="1"/>
    </row>
    <row r="405" spans="2:4">
      <c r="B405" s="1"/>
      <c r="C405" s="1"/>
      <c r="D405" s="1"/>
    </row>
    <row r="406" spans="2:4">
      <c r="B406" s="1"/>
      <c r="C406" s="1"/>
      <c r="D406" s="1"/>
    </row>
    <row r="407" spans="2:4">
      <c r="B407" s="1"/>
      <c r="C407" s="1"/>
      <c r="D407" s="1"/>
    </row>
    <row r="408" spans="2:4">
      <c r="B408" s="1"/>
      <c r="C408" s="1"/>
      <c r="D408" s="1"/>
    </row>
    <row r="409" spans="2:4">
      <c r="B409" s="1"/>
      <c r="C409" s="1"/>
      <c r="D409" s="1"/>
    </row>
    <row r="410" spans="2:4">
      <c r="B410" s="1"/>
      <c r="C410" s="1"/>
      <c r="D410" s="1"/>
    </row>
    <row r="411" spans="2:4">
      <c r="B411" s="1"/>
      <c r="C411" s="1"/>
      <c r="D411" s="1"/>
    </row>
    <row r="412" spans="2:4">
      <c r="B412" s="1"/>
      <c r="C412" s="1"/>
      <c r="D412" s="1"/>
    </row>
    <row r="413" spans="2:4">
      <c r="B413" s="1"/>
      <c r="C413" s="1"/>
      <c r="D413" s="1"/>
    </row>
    <row r="414" spans="2:4">
      <c r="B414" s="1"/>
      <c r="C414" s="1"/>
      <c r="D414" s="1"/>
    </row>
    <row r="415" spans="2:4">
      <c r="B415" s="1"/>
      <c r="C415" s="1"/>
      <c r="D415" s="1"/>
    </row>
    <row r="416" spans="2:4">
      <c r="B416" s="1"/>
      <c r="C416" s="1"/>
      <c r="D416" s="1"/>
    </row>
    <row r="417" spans="2:4">
      <c r="B417" s="1"/>
      <c r="C417" s="1"/>
      <c r="D417" s="1"/>
    </row>
    <row r="418" spans="2:4">
      <c r="B418" s="1"/>
      <c r="C418" s="1"/>
      <c r="D418" s="1"/>
    </row>
    <row r="419" spans="2:4">
      <c r="B419" s="1"/>
      <c r="C419" s="1"/>
      <c r="D419" s="1"/>
    </row>
    <row r="420" spans="2:4">
      <c r="B420" s="1"/>
      <c r="C420" s="1"/>
      <c r="D420" s="1"/>
    </row>
    <row r="421" spans="2:4">
      <c r="B421" s="1"/>
      <c r="C421" s="1"/>
      <c r="D421" s="1"/>
    </row>
    <row r="422" spans="2:4">
      <c r="B422" s="1"/>
      <c r="C422" s="1"/>
      <c r="D422" s="1"/>
    </row>
    <row r="423" spans="2:4">
      <c r="B423" s="1"/>
      <c r="C423" s="1"/>
      <c r="D423" s="1"/>
    </row>
    <row r="424" spans="2:4">
      <c r="B424" s="1"/>
      <c r="C424" s="1"/>
      <c r="D424" s="1"/>
    </row>
    <row r="425" spans="2:4">
      <c r="B425" s="1"/>
      <c r="C425" s="1"/>
      <c r="D425" s="1"/>
    </row>
    <row r="426" spans="2:4">
      <c r="B426" s="1"/>
      <c r="C426" s="1"/>
      <c r="D426" s="1"/>
    </row>
    <row r="427" spans="2:4">
      <c r="B427" s="1"/>
      <c r="C427" s="1"/>
      <c r="D427" s="1"/>
    </row>
    <row r="428" spans="2:4">
      <c r="B428" s="1"/>
      <c r="C428" s="1"/>
      <c r="D428" s="1"/>
    </row>
    <row r="429" spans="2:4">
      <c r="B429" s="1"/>
      <c r="C429" s="1"/>
      <c r="D429" s="1"/>
    </row>
    <row r="430" spans="2:4">
      <c r="B430" s="1"/>
      <c r="C430" s="1"/>
      <c r="D430" s="1"/>
    </row>
    <row r="431" spans="2:4">
      <c r="B431" s="1"/>
      <c r="C431" s="1"/>
      <c r="D431" s="1"/>
    </row>
    <row r="432" spans="2:4">
      <c r="B432" s="1"/>
      <c r="C432" s="1"/>
      <c r="D432" s="1"/>
    </row>
    <row r="433" spans="2:4">
      <c r="B433" s="1"/>
      <c r="C433" s="1"/>
      <c r="D433" s="1"/>
    </row>
    <row r="434" spans="2:4">
      <c r="B434" s="1"/>
      <c r="C434" s="1"/>
      <c r="D434" s="1"/>
    </row>
    <row r="435" spans="2:4">
      <c r="B435" s="1"/>
      <c r="C435" s="1"/>
      <c r="D435" s="1"/>
    </row>
    <row r="436" spans="2:4">
      <c r="B436" s="1"/>
      <c r="C436" s="1"/>
      <c r="D436" s="1"/>
    </row>
    <row r="437" spans="2:4">
      <c r="B437" s="1"/>
      <c r="C437" s="1"/>
      <c r="D437" s="1"/>
    </row>
    <row r="438" spans="2:4">
      <c r="B438" s="1"/>
      <c r="C438" s="1"/>
      <c r="D438" s="1"/>
    </row>
    <row r="439" spans="2:4">
      <c r="B439" s="1"/>
      <c r="C439" s="1"/>
      <c r="D439" s="1"/>
    </row>
    <row r="440" spans="2:4">
      <c r="B440" s="1"/>
      <c r="C440" s="1"/>
      <c r="D440" s="1"/>
    </row>
    <row r="441" spans="2:4">
      <c r="B441" s="1"/>
      <c r="C441" s="1"/>
      <c r="D441" s="1"/>
    </row>
    <row r="442" spans="2:4">
      <c r="B442" s="1"/>
      <c r="C442" s="1"/>
      <c r="D442" s="1"/>
    </row>
    <row r="443" spans="2:4">
      <c r="B443" s="1"/>
      <c r="C443" s="1"/>
      <c r="D443" s="1"/>
    </row>
    <row r="444" spans="2:4">
      <c r="B444" s="1"/>
      <c r="C444" s="1"/>
      <c r="D444" s="1"/>
    </row>
    <row r="445" spans="2:4">
      <c r="B445" s="1"/>
      <c r="C445" s="1"/>
      <c r="D445" s="1"/>
    </row>
    <row r="446" spans="2:4">
      <c r="B446" s="1"/>
      <c r="C446" s="1"/>
      <c r="D446" s="1"/>
    </row>
    <row r="447" spans="2:4">
      <c r="B447" s="1"/>
      <c r="C447" s="1"/>
      <c r="D447" s="1"/>
    </row>
    <row r="448" spans="2:4">
      <c r="B448" s="1"/>
      <c r="C448" s="1"/>
      <c r="D448" s="1"/>
    </row>
    <row r="449" spans="2:4">
      <c r="B449" s="1"/>
      <c r="C449" s="1"/>
      <c r="D449" s="1"/>
    </row>
    <row r="450" spans="2:4">
      <c r="B450" s="1"/>
      <c r="C450" s="1"/>
      <c r="D450" s="1"/>
    </row>
    <row r="451" spans="2:4">
      <c r="B451" s="1"/>
      <c r="C451" s="1"/>
      <c r="D451" s="1"/>
    </row>
    <row r="452" spans="2:4">
      <c r="B452" s="1"/>
      <c r="C452" s="1"/>
      <c r="D452" s="1"/>
    </row>
    <row r="453" spans="2:4">
      <c r="B453" s="1"/>
      <c r="C453" s="1"/>
      <c r="D453" s="1"/>
    </row>
    <row r="454" spans="2:4">
      <c r="B454" s="1"/>
      <c r="C454" s="1"/>
      <c r="D454" s="1"/>
    </row>
    <row r="455" spans="2:4">
      <c r="B455" s="1"/>
      <c r="C455" s="1"/>
      <c r="D455" s="1"/>
    </row>
    <row r="456" spans="2:4">
      <c r="B456" s="1"/>
      <c r="C456" s="1"/>
      <c r="D456" s="1"/>
    </row>
    <row r="457" spans="2:4">
      <c r="B457" s="1"/>
      <c r="C457" s="1"/>
      <c r="D457" s="1"/>
    </row>
    <row r="458" spans="2:4">
      <c r="B458" s="1"/>
      <c r="C458" s="1"/>
      <c r="D458" s="1"/>
    </row>
    <row r="459" spans="2:4">
      <c r="B459" s="1"/>
      <c r="C459" s="1"/>
      <c r="D459" s="1"/>
    </row>
    <row r="460" spans="2:4">
      <c r="B460" s="1"/>
      <c r="C460" s="1"/>
      <c r="D460" s="1"/>
    </row>
    <row r="461" spans="2:4">
      <c r="B461" s="1"/>
      <c r="C461" s="1"/>
      <c r="D461" s="1"/>
    </row>
    <row r="462" spans="2:4">
      <c r="B462" s="1"/>
      <c r="C462" s="1"/>
      <c r="D462" s="1"/>
    </row>
    <row r="463" spans="2:4">
      <c r="B463" s="1"/>
      <c r="C463" s="1"/>
      <c r="D463" s="1"/>
    </row>
    <row r="464" spans="2:4">
      <c r="B464" s="1"/>
      <c r="C464" s="1"/>
      <c r="D464" s="1"/>
    </row>
    <row r="465" spans="2:4">
      <c r="B465" s="1"/>
      <c r="C465" s="1"/>
      <c r="D465" s="1"/>
    </row>
    <row r="466" spans="2:4">
      <c r="B466" s="1"/>
      <c r="C466" s="1"/>
      <c r="D466" s="1"/>
    </row>
    <row r="467" spans="2:4">
      <c r="B467" s="1"/>
      <c r="C467" s="1"/>
      <c r="D467" s="1"/>
    </row>
    <row r="468" spans="2:4">
      <c r="B468" s="1"/>
      <c r="C468" s="1"/>
      <c r="D468" s="1"/>
    </row>
    <row r="469" spans="2:4">
      <c r="B469" s="1"/>
      <c r="C469" s="1"/>
      <c r="D469" s="1"/>
    </row>
    <row r="470" spans="2:4">
      <c r="B470" s="1"/>
      <c r="C470" s="1"/>
      <c r="D470" s="1"/>
    </row>
    <row r="471" spans="2:4">
      <c r="B471" s="1"/>
      <c r="C471" s="1"/>
      <c r="D471" s="1"/>
    </row>
    <row r="472" spans="2:4">
      <c r="B472" s="1"/>
      <c r="C472" s="1"/>
      <c r="D472" s="1"/>
    </row>
    <row r="473" spans="2:4">
      <c r="B473" s="1"/>
      <c r="C473" s="1"/>
      <c r="D473" s="1"/>
    </row>
    <row r="474" spans="2:4">
      <c r="B474" s="1"/>
      <c r="C474" s="1"/>
      <c r="D474" s="1"/>
    </row>
    <row r="475" spans="2:4">
      <c r="B475" s="1"/>
      <c r="C475" s="1"/>
      <c r="D475" s="1"/>
    </row>
    <row r="476" spans="2:4">
      <c r="B476" s="1"/>
      <c r="C476" s="1"/>
      <c r="D476" s="1"/>
    </row>
    <row r="477" spans="2:4">
      <c r="B477" s="1"/>
      <c r="C477" s="1"/>
      <c r="D477" s="1"/>
    </row>
    <row r="478" spans="2:4">
      <c r="B478" s="1"/>
      <c r="C478" s="1"/>
      <c r="D478" s="1"/>
    </row>
    <row r="479" spans="2:4">
      <c r="B479" s="1"/>
      <c r="C479" s="1"/>
      <c r="D479" s="1"/>
    </row>
    <row r="480" spans="2:4">
      <c r="B480" s="1"/>
      <c r="C480" s="1"/>
      <c r="D480" s="1"/>
    </row>
    <row r="481" spans="2:4">
      <c r="B481" s="1"/>
      <c r="C481" s="1"/>
      <c r="D481" s="1"/>
    </row>
    <row r="482" spans="2:4">
      <c r="B482" s="1"/>
      <c r="C482" s="1"/>
      <c r="D482" s="1"/>
    </row>
    <row r="483" spans="2:4">
      <c r="B483" s="1"/>
      <c r="C483" s="1"/>
      <c r="D483" s="1"/>
    </row>
    <row r="484" spans="2:4">
      <c r="B484" s="1"/>
      <c r="C484" s="1"/>
      <c r="D484" s="1"/>
    </row>
    <row r="485" spans="2:4">
      <c r="B485" s="1"/>
      <c r="C485" s="1"/>
      <c r="D485" s="1"/>
    </row>
    <row r="486" spans="2:4">
      <c r="B486" s="1"/>
      <c r="C486" s="1"/>
      <c r="D486" s="1"/>
    </row>
    <row r="487" spans="2:4">
      <c r="B487" s="1"/>
      <c r="C487" s="1"/>
      <c r="D487" s="1"/>
    </row>
    <row r="488" spans="2:4">
      <c r="B488" s="1"/>
      <c r="C488" s="1"/>
      <c r="D488" s="1"/>
    </row>
    <row r="489" spans="2:4">
      <c r="B489" s="1"/>
      <c r="C489" s="1"/>
      <c r="D489" s="1"/>
    </row>
    <row r="490" spans="2:4">
      <c r="B490" s="1"/>
      <c r="C490" s="1"/>
      <c r="D490" s="1"/>
    </row>
    <row r="491" spans="2:4">
      <c r="B491" s="1"/>
      <c r="C491" s="1"/>
      <c r="D491" s="1"/>
    </row>
    <row r="492" spans="2:4">
      <c r="B492" s="1"/>
      <c r="C492" s="1"/>
      <c r="D492" s="1"/>
    </row>
    <row r="493" spans="2:4">
      <c r="B493" s="1"/>
      <c r="C493" s="1"/>
      <c r="D493" s="1"/>
    </row>
    <row r="494" spans="2:4">
      <c r="B494" s="1"/>
      <c r="C494" s="1"/>
      <c r="D494" s="1"/>
    </row>
    <row r="495" spans="2:4">
      <c r="B495" s="1"/>
      <c r="C495" s="1"/>
      <c r="D495" s="1"/>
    </row>
    <row r="496" spans="2:4">
      <c r="B496" s="1"/>
      <c r="C496" s="1"/>
      <c r="D496" s="1"/>
    </row>
    <row r="497" spans="2:4">
      <c r="B497" s="1"/>
      <c r="C497" s="1"/>
      <c r="D497" s="1"/>
    </row>
    <row r="498" spans="2:4">
      <c r="B498" s="1"/>
      <c r="C498" s="1"/>
      <c r="D498" s="1"/>
    </row>
    <row r="499" spans="2:4">
      <c r="B499" s="1"/>
      <c r="C499" s="1"/>
      <c r="D499" s="1"/>
    </row>
    <row r="500" spans="2:4">
      <c r="B500" s="1"/>
      <c r="C500" s="1"/>
      <c r="D500" s="1"/>
    </row>
    <row r="501" spans="2:4">
      <c r="B501" s="1"/>
      <c r="C501" s="1"/>
      <c r="D501" s="1"/>
    </row>
    <row r="502" spans="2:4">
      <c r="B502" s="1"/>
      <c r="C502" s="1"/>
      <c r="D502" s="1"/>
    </row>
    <row r="503" spans="2:4">
      <c r="B503" s="1"/>
      <c r="C503" s="1"/>
      <c r="D503" s="1"/>
    </row>
    <row r="504" spans="2:4">
      <c r="B504" s="1"/>
      <c r="C504" s="1"/>
      <c r="D504" s="1"/>
    </row>
    <row r="505" spans="2:4">
      <c r="B505" s="1"/>
      <c r="C505" s="1"/>
      <c r="D505" s="1"/>
    </row>
    <row r="506" spans="2:4">
      <c r="B506" s="1"/>
      <c r="C506" s="1"/>
      <c r="D506" s="1"/>
    </row>
    <row r="507" spans="2:4">
      <c r="B507" s="1"/>
      <c r="C507" s="1"/>
      <c r="D507" s="1"/>
    </row>
    <row r="508" spans="2:4">
      <c r="B508" s="1"/>
      <c r="C508" s="1"/>
      <c r="D508" s="1"/>
    </row>
    <row r="509" spans="2:4">
      <c r="B509" s="1"/>
      <c r="C509" s="1"/>
      <c r="D509" s="1"/>
    </row>
    <row r="510" spans="2:4">
      <c r="B510" s="1"/>
      <c r="C510" s="1"/>
      <c r="D510" s="1"/>
    </row>
    <row r="511" spans="2:4">
      <c r="B511" s="1"/>
      <c r="C511" s="1"/>
      <c r="D511" s="1"/>
    </row>
    <row r="512" spans="2:4">
      <c r="B512" s="1"/>
      <c r="C512" s="1"/>
      <c r="D512" s="1"/>
    </row>
    <row r="513" spans="2:5">
      <c r="B513" s="1"/>
      <c r="C513" s="1"/>
      <c r="D513" s="1"/>
    </row>
    <row r="514" spans="2:5">
      <c r="B514" s="1"/>
      <c r="C514" s="1"/>
      <c r="E514" s="2"/>
    </row>
    <row r="515" spans="2:5">
      <c r="B515" s="1"/>
      <c r="C515" s="1"/>
    </row>
    <row r="516" spans="2:5">
      <c r="B516" s="1"/>
      <c r="C516" s="1"/>
    </row>
  </sheetData>
  <sheetProtection sheet="1" objects="1" scenarios="1"/>
  <mergeCells count="1">
    <mergeCell ref="B6:L6"/>
  </mergeCells>
  <phoneticPr fontId="6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G16" sqref="G16"/>
    </sheetView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41.7109375" style="2" bestFit="1" customWidth="1"/>
    <col min="4" max="4" width="7.140625" style="2" bestFit="1" customWidth="1"/>
    <col min="5" max="5" width="4.5703125" style="1" bestFit="1" customWidth="1"/>
    <col min="6" max="6" width="9.57031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1.28515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192</v>
      </c>
      <c r="C1" s="78" t="s" vm="1">
        <v>274</v>
      </c>
    </row>
    <row r="2" spans="2:18">
      <c r="B2" s="57" t="s">
        <v>191</v>
      </c>
      <c r="C2" s="78" t="s">
        <v>275</v>
      </c>
    </row>
    <row r="3" spans="2:18">
      <c r="B3" s="57" t="s">
        <v>193</v>
      </c>
      <c r="C3" s="78" t="s">
        <v>276</v>
      </c>
    </row>
    <row r="4" spans="2:18">
      <c r="B4" s="57" t="s">
        <v>194</v>
      </c>
      <c r="C4" s="78">
        <v>2102</v>
      </c>
    </row>
    <row r="6" spans="2:18" ht="26.25" customHeight="1">
      <c r="B6" s="192" t="s">
        <v>233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4"/>
    </row>
    <row r="7" spans="2:18" s="3" customFormat="1" ht="78.75">
      <c r="B7" s="23" t="s">
        <v>131</v>
      </c>
      <c r="C7" s="31" t="s">
        <v>49</v>
      </c>
      <c r="D7" s="31" t="s">
        <v>73</v>
      </c>
      <c r="E7" s="31" t="s">
        <v>15</v>
      </c>
      <c r="F7" s="31" t="s">
        <v>74</v>
      </c>
      <c r="G7" s="31" t="s">
        <v>117</v>
      </c>
      <c r="H7" s="31" t="s">
        <v>18</v>
      </c>
      <c r="I7" s="31" t="s">
        <v>116</v>
      </c>
      <c r="J7" s="31" t="s">
        <v>17</v>
      </c>
      <c r="K7" s="31" t="s">
        <v>230</v>
      </c>
      <c r="L7" s="31" t="s">
        <v>257</v>
      </c>
      <c r="M7" s="31" t="s">
        <v>231</v>
      </c>
      <c r="N7" s="31" t="s">
        <v>65</v>
      </c>
      <c r="O7" s="31" t="s">
        <v>195</v>
      </c>
      <c r="P7" s="32" t="s">
        <v>197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264</v>
      </c>
      <c r="M8" s="33" t="s">
        <v>260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6" t="s">
        <v>235</v>
      </c>
      <c r="C10" s="82"/>
      <c r="D10" s="82"/>
      <c r="E10" s="82"/>
      <c r="F10" s="82"/>
      <c r="G10" s="82"/>
      <c r="H10" s="91">
        <v>1.4616291682962148</v>
      </c>
      <c r="I10" s="82"/>
      <c r="J10" s="82"/>
      <c r="K10" s="104">
        <v>7.1807104508018027E-2</v>
      </c>
      <c r="L10" s="91"/>
      <c r="M10" s="91">
        <v>260962.7795899999</v>
      </c>
      <c r="N10" s="82"/>
      <c r="O10" s="92">
        <f>M10/$M$10</f>
        <v>1</v>
      </c>
      <c r="P10" s="92">
        <f>M10/'סכום נכסי הקרן'!$C$42</f>
        <v>4.8018861736821069E-3</v>
      </c>
      <c r="Q10" s="5"/>
    </row>
    <row r="11" spans="2:18" s="100" customFormat="1" ht="20.25" customHeight="1">
      <c r="B11" s="81" t="s">
        <v>250</v>
      </c>
      <c r="C11" s="82"/>
      <c r="D11" s="82"/>
      <c r="E11" s="82"/>
      <c r="F11" s="82"/>
      <c r="G11" s="82"/>
      <c r="H11" s="91">
        <v>1.4616291682962148</v>
      </c>
      <c r="I11" s="82"/>
      <c r="J11" s="82"/>
      <c r="K11" s="104">
        <v>7.1807104508018027E-2</v>
      </c>
      <c r="L11" s="91"/>
      <c r="M11" s="91">
        <v>260962.7795899999</v>
      </c>
      <c r="N11" s="82"/>
      <c r="O11" s="92">
        <f t="shared" ref="O11:O16" si="0">M11/$M$10</f>
        <v>1</v>
      </c>
      <c r="P11" s="92">
        <f>M11/'סכום נכסי הקרן'!$C$42</f>
        <v>4.8018861736821069E-3</v>
      </c>
    </row>
    <row r="12" spans="2:18" s="100" customFormat="1">
      <c r="B12" s="102" t="s">
        <v>34</v>
      </c>
      <c r="C12" s="82"/>
      <c r="D12" s="82"/>
      <c r="E12" s="82"/>
      <c r="F12" s="82"/>
      <c r="G12" s="82"/>
      <c r="H12" s="91">
        <v>1.4616291682962148</v>
      </c>
      <c r="I12" s="82"/>
      <c r="J12" s="82"/>
      <c r="K12" s="104">
        <v>7.1807104508018027E-2</v>
      </c>
      <c r="L12" s="91"/>
      <c r="M12" s="91">
        <v>260962.7795899999</v>
      </c>
      <c r="N12" s="82"/>
      <c r="O12" s="92">
        <f t="shared" si="0"/>
        <v>1</v>
      </c>
      <c r="P12" s="92">
        <f>M12/'סכום נכסי הקרן'!$C$42</f>
        <v>4.8018861736821069E-3</v>
      </c>
    </row>
    <row r="13" spans="2:18">
      <c r="B13" s="87" t="s">
        <v>3031</v>
      </c>
      <c r="C13" s="84">
        <v>3987</v>
      </c>
      <c r="D13" s="97" t="s">
        <v>338</v>
      </c>
      <c r="E13" s="84" t="s">
        <v>2738</v>
      </c>
      <c r="F13" s="84" t="s">
        <v>2724</v>
      </c>
      <c r="G13" s="107">
        <v>39930</v>
      </c>
      <c r="H13" s="94">
        <v>0.57000000000000006</v>
      </c>
      <c r="I13" s="97" t="s">
        <v>177</v>
      </c>
      <c r="J13" s="98">
        <v>6.2E-2</v>
      </c>
      <c r="K13" s="98">
        <v>6.1800000000000008E-2</v>
      </c>
      <c r="L13" s="94">
        <v>92999999.999999985</v>
      </c>
      <c r="M13" s="94">
        <v>107733.42318999999</v>
      </c>
      <c r="N13" s="84"/>
      <c r="O13" s="95">
        <f t="shared" si="0"/>
        <v>0.41283060886790285</v>
      </c>
      <c r="P13" s="95">
        <f>M13/'סכום נכסי הקרן'!$C$42</f>
        <v>1.9823655927955486E-3</v>
      </c>
    </row>
    <row r="14" spans="2:18">
      <c r="B14" s="87" t="s">
        <v>3032</v>
      </c>
      <c r="C14" s="84" t="s">
        <v>3033</v>
      </c>
      <c r="D14" s="97" t="s">
        <v>338</v>
      </c>
      <c r="E14" s="84" t="s">
        <v>1736</v>
      </c>
      <c r="F14" s="84" t="s">
        <v>2724</v>
      </c>
      <c r="G14" s="107">
        <v>40065</v>
      </c>
      <c r="H14" s="94">
        <v>0.94000000000000006</v>
      </c>
      <c r="I14" s="97" t="s">
        <v>177</v>
      </c>
      <c r="J14" s="98">
        <v>6.25E-2</v>
      </c>
      <c r="K14" s="98">
        <v>6.2400000000000004E-2</v>
      </c>
      <c r="L14" s="94">
        <v>55799999.999999993</v>
      </c>
      <c r="M14" s="94">
        <v>61184.072199999988</v>
      </c>
      <c r="N14" s="84"/>
      <c r="O14" s="95">
        <f t="shared" si="0"/>
        <v>0.23445516749985049</v>
      </c>
      <c r="P14" s="95">
        <f>M14/'סכום נכסי הקרן'!$C$42</f>
        <v>1.1258270271658545E-3</v>
      </c>
    </row>
    <row r="15" spans="2:18">
      <c r="B15" s="87" t="s">
        <v>3034</v>
      </c>
      <c r="C15" s="84">
        <v>8745</v>
      </c>
      <c r="D15" s="97" t="s">
        <v>338</v>
      </c>
      <c r="E15" s="84" t="s">
        <v>891</v>
      </c>
      <c r="F15" s="84" t="s">
        <v>2724</v>
      </c>
      <c r="G15" s="107">
        <v>39902</v>
      </c>
      <c r="H15" s="94">
        <v>2.8699999999999997</v>
      </c>
      <c r="I15" s="97" t="s">
        <v>177</v>
      </c>
      <c r="J15" s="98">
        <v>8.6999999999999994E-2</v>
      </c>
      <c r="K15" s="98">
        <v>8.9800000000000005E-2</v>
      </c>
      <c r="L15" s="94">
        <v>79999999.999999985</v>
      </c>
      <c r="M15" s="94">
        <v>90796.987769999978</v>
      </c>
      <c r="N15" s="84"/>
      <c r="O15" s="95">
        <f t="shared" si="0"/>
        <v>0.34793079653984232</v>
      </c>
      <c r="P15" s="95">
        <f>M15/'סכום נכסי הקרן'!$C$42</f>
        <v>1.6707240813028713E-3</v>
      </c>
    </row>
    <row r="16" spans="2:18">
      <c r="B16" s="87" t="s">
        <v>3035</v>
      </c>
      <c r="C16" s="84" t="s">
        <v>3036</v>
      </c>
      <c r="D16" s="97" t="s">
        <v>655</v>
      </c>
      <c r="E16" s="84" t="s">
        <v>621</v>
      </c>
      <c r="F16" s="84" t="s">
        <v>175</v>
      </c>
      <c r="G16" s="107">
        <v>40174</v>
      </c>
      <c r="H16" s="94">
        <v>1.5400000000000003</v>
      </c>
      <c r="I16" s="97" t="s">
        <v>177</v>
      </c>
      <c r="J16" s="98">
        <v>7.0900000000000005E-2</v>
      </c>
      <c r="K16" s="98">
        <v>8.7800000000000031E-2</v>
      </c>
      <c r="L16" s="94">
        <v>1045442.9499999998</v>
      </c>
      <c r="M16" s="94">
        <v>1248.2964299999996</v>
      </c>
      <c r="N16" s="95">
        <v>9.2376347621790245E-3</v>
      </c>
      <c r="O16" s="95">
        <f t="shared" si="0"/>
        <v>4.7834270924045387E-3</v>
      </c>
      <c r="P16" s="95">
        <f>M16/'סכום נכסי הקרן'!$C$42</f>
        <v>2.2969472417833754E-5</v>
      </c>
    </row>
    <row r="17" spans="2:16"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94"/>
      <c r="M17" s="84"/>
      <c r="N17" s="84"/>
      <c r="O17" s="95"/>
      <c r="P17" s="84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99" t="s">
        <v>273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99" t="s">
        <v>127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99" t="s">
        <v>263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</row>
    <row r="115" spans="2:16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</row>
    <row r="116" spans="2:16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AH31:XFD33 B1:B23 Q1:XFD30 Q34:XFD1048576 Q31:AF33 D1:P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I25" sqref="I25"/>
    </sheetView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41.710937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192</v>
      </c>
      <c r="C1" s="78" t="s" vm="1">
        <v>274</v>
      </c>
    </row>
    <row r="2" spans="2:18">
      <c r="B2" s="57" t="s">
        <v>191</v>
      </c>
      <c r="C2" s="78" t="s">
        <v>275</v>
      </c>
    </row>
    <row r="3" spans="2:18">
      <c r="B3" s="57" t="s">
        <v>193</v>
      </c>
      <c r="C3" s="78" t="s">
        <v>276</v>
      </c>
    </row>
    <row r="4" spans="2:18">
      <c r="B4" s="57" t="s">
        <v>194</v>
      </c>
      <c r="C4" s="78">
        <v>2102</v>
      </c>
    </row>
    <row r="6" spans="2:18" ht="26.25" customHeight="1">
      <c r="B6" s="192" t="s">
        <v>237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4"/>
    </row>
    <row r="7" spans="2:18" s="3" customFormat="1" ht="78.75">
      <c r="B7" s="23" t="s">
        <v>131</v>
      </c>
      <c r="C7" s="31" t="s">
        <v>49</v>
      </c>
      <c r="D7" s="31" t="s">
        <v>73</v>
      </c>
      <c r="E7" s="31" t="s">
        <v>15</v>
      </c>
      <c r="F7" s="31" t="s">
        <v>74</v>
      </c>
      <c r="G7" s="31" t="s">
        <v>117</v>
      </c>
      <c r="H7" s="31" t="s">
        <v>18</v>
      </c>
      <c r="I7" s="31" t="s">
        <v>116</v>
      </c>
      <c r="J7" s="31" t="s">
        <v>17</v>
      </c>
      <c r="K7" s="31" t="s">
        <v>230</v>
      </c>
      <c r="L7" s="31" t="s">
        <v>257</v>
      </c>
      <c r="M7" s="31" t="s">
        <v>231</v>
      </c>
      <c r="N7" s="31" t="s">
        <v>65</v>
      </c>
      <c r="O7" s="31" t="s">
        <v>195</v>
      </c>
      <c r="P7" s="32" t="s">
        <v>197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264</v>
      </c>
      <c r="M8" s="33" t="s">
        <v>260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6" t="s">
        <v>236</v>
      </c>
      <c r="C10" s="82"/>
      <c r="D10" s="82"/>
      <c r="E10" s="82"/>
      <c r="F10" s="82"/>
      <c r="G10" s="82"/>
      <c r="H10" s="91">
        <v>3.8800000000000003</v>
      </c>
      <c r="I10" s="82"/>
      <c r="J10" s="82"/>
      <c r="K10" s="104">
        <v>8.829999999999999E-2</v>
      </c>
      <c r="L10" s="91"/>
      <c r="M10" s="91">
        <v>15705.538959999998</v>
      </c>
      <c r="N10" s="82"/>
      <c r="O10" s="92">
        <f>M10/$M$10</f>
        <v>1</v>
      </c>
      <c r="P10" s="92">
        <f>M10/'סכום נכסי הקרן'!$C$42</f>
        <v>2.8899220992639827E-4</v>
      </c>
      <c r="Q10" s="5"/>
    </row>
    <row r="11" spans="2:18" s="100" customFormat="1" ht="20.25" customHeight="1">
      <c r="B11" s="81" t="s">
        <v>31</v>
      </c>
      <c r="C11" s="82"/>
      <c r="D11" s="82"/>
      <c r="E11" s="82"/>
      <c r="F11" s="82"/>
      <c r="G11" s="82"/>
      <c r="H11" s="91">
        <v>3.8800000000000003</v>
      </c>
      <c r="I11" s="82"/>
      <c r="J11" s="82"/>
      <c r="K11" s="104">
        <v>8.829999999999999E-2</v>
      </c>
      <c r="L11" s="91"/>
      <c r="M11" s="91">
        <v>15705.538959999998</v>
      </c>
      <c r="N11" s="82"/>
      <c r="O11" s="92">
        <f t="shared" ref="O11:O13" si="0">M11/$M$10</f>
        <v>1</v>
      </c>
      <c r="P11" s="92">
        <f>M11/'סכום נכסי הקרן'!$C$42</f>
        <v>2.8899220992639827E-4</v>
      </c>
    </row>
    <row r="12" spans="2:18">
      <c r="B12" s="102" t="s">
        <v>34</v>
      </c>
      <c r="C12" s="82"/>
      <c r="D12" s="82"/>
      <c r="E12" s="82"/>
      <c r="F12" s="82"/>
      <c r="G12" s="82"/>
      <c r="H12" s="91">
        <v>3.8800000000000003</v>
      </c>
      <c r="I12" s="82"/>
      <c r="J12" s="82"/>
      <c r="K12" s="104">
        <v>8.829999999999999E-2</v>
      </c>
      <c r="L12" s="91"/>
      <c r="M12" s="91">
        <v>15705.538959999998</v>
      </c>
      <c r="N12" s="82"/>
      <c r="O12" s="92">
        <f t="shared" si="0"/>
        <v>1</v>
      </c>
      <c r="P12" s="92">
        <f>M12/'סכום נכסי הקרן'!$C$42</f>
        <v>2.8899220992639827E-4</v>
      </c>
    </row>
    <row r="13" spans="2:18" s="132" customFormat="1">
      <c r="B13" s="136" t="s">
        <v>3131</v>
      </c>
      <c r="C13" s="84" t="s">
        <v>3037</v>
      </c>
      <c r="D13" s="97" t="s">
        <v>655</v>
      </c>
      <c r="E13" s="84" t="s">
        <v>621</v>
      </c>
      <c r="F13" s="84" t="s">
        <v>175</v>
      </c>
      <c r="G13" s="107">
        <v>40618</v>
      </c>
      <c r="H13" s="94">
        <v>3.8800000000000003</v>
      </c>
      <c r="I13" s="97" t="s">
        <v>177</v>
      </c>
      <c r="J13" s="98">
        <v>7.1500000000000008E-2</v>
      </c>
      <c r="K13" s="98">
        <v>8.829999999999999E-2</v>
      </c>
      <c r="L13" s="94">
        <v>15615617.979999997</v>
      </c>
      <c r="M13" s="94">
        <v>15705.538959999998</v>
      </c>
      <c r="N13" s="84"/>
      <c r="O13" s="95">
        <f t="shared" si="0"/>
        <v>1</v>
      </c>
      <c r="P13" s="95">
        <f>M13/'סכום נכסי הקרן'!$C$42</f>
        <v>2.8899220992639827E-4</v>
      </c>
      <c r="R13" s="87"/>
    </row>
    <row r="14" spans="2:18"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94"/>
      <c r="M14" s="94"/>
      <c r="N14" s="84"/>
      <c r="O14" s="95"/>
      <c r="P14" s="84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99" t="s">
        <v>273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99" t="s">
        <v>127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99" t="s">
        <v>263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AH31:XFD33 Q1:XFD30 D1:P23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C28" sqref="C28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4" width="8.28515625" style="1" bestFit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192</v>
      </c>
      <c r="C1" s="78" t="s" vm="1">
        <v>274</v>
      </c>
    </row>
    <row r="2" spans="2:53">
      <c r="B2" s="57" t="s">
        <v>191</v>
      </c>
      <c r="C2" s="78" t="s">
        <v>275</v>
      </c>
    </row>
    <row r="3" spans="2:53">
      <c r="B3" s="57" t="s">
        <v>193</v>
      </c>
      <c r="C3" s="78" t="s">
        <v>276</v>
      </c>
    </row>
    <row r="4" spans="2:53">
      <c r="B4" s="57" t="s">
        <v>194</v>
      </c>
      <c r="C4" s="78">
        <v>2102</v>
      </c>
    </row>
    <row r="6" spans="2:53" ht="21.75" customHeight="1">
      <c r="B6" s="183" t="s">
        <v>222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5"/>
    </row>
    <row r="7" spans="2:53" ht="27.75" customHeight="1">
      <c r="B7" s="186" t="s">
        <v>101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8"/>
      <c r="AU7" s="3"/>
      <c r="AV7" s="3"/>
    </row>
    <row r="8" spans="2:53" s="3" customFormat="1" ht="66" customHeight="1">
      <c r="B8" s="23" t="s">
        <v>130</v>
      </c>
      <c r="C8" s="31" t="s">
        <v>49</v>
      </c>
      <c r="D8" s="31" t="s">
        <v>134</v>
      </c>
      <c r="E8" s="31" t="s">
        <v>15</v>
      </c>
      <c r="F8" s="31" t="s">
        <v>74</v>
      </c>
      <c r="G8" s="31" t="s">
        <v>117</v>
      </c>
      <c r="H8" s="31" t="s">
        <v>18</v>
      </c>
      <c r="I8" s="31" t="s">
        <v>116</v>
      </c>
      <c r="J8" s="31" t="s">
        <v>17</v>
      </c>
      <c r="K8" s="31" t="s">
        <v>19</v>
      </c>
      <c r="L8" s="31" t="s">
        <v>257</v>
      </c>
      <c r="M8" s="31" t="s">
        <v>256</v>
      </c>
      <c r="N8" s="31" t="s">
        <v>272</v>
      </c>
      <c r="O8" s="31" t="s">
        <v>70</v>
      </c>
      <c r="P8" s="31" t="s">
        <v>259</v>
      </c>
      <c r="Q8" s="31" t="s">
        <v>195</v>
      </c>
      <c r="R8" s="72" t="s">
        <v>197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264</v>
      </c>
      <c r="M9" s="33"/>
      <c r="N9" s="17" t="s">
        <v>260</v>
      </c>
      <c r="O9" s="33" t="s">
        <v>265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128</v>
      </c>
      <c r="R10" s="21" t="s">
        <v>129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9" t="s">
        <v>27</v>
      </c>
      <c r="C11" s="80"/>
      <c r="D11" s="80"/>
      <c r="E11" s="80"/>
      <c r="F11" s="80"/>
      <c r="G11" s="80"/>
      <c r="H11" s="88">
        <v>7.0219996032216239</v>
      </c>
      <c r="I11" s="80"/>
      <c r="J11" s="80"/>
      <c r="K11" s="89">
        <v>1.0300099772020342E-2</v>
      </c>
      <c r="L11" s="88"/>
      <c r="M11" s="90"/>
      <c r="N11" s="80"/>
      <c r="O11" s="88">
        <v>2131606.8719639927</v>
      </c>
      <c r="P11" s="80"/>
      <c r="Q11" s="89">
        <f>O11/$O$11</f>
        <v>1</v>
      </c>
      <c r="R11" s="89">
        <f>O11/'סכום נכסי הקרן'!$C$42</f>
        <v>3.9222963452071907E-2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1" t="s">
        <v>250</v>
      </c>
      <c r="C12" s="82"/>
      <c r="D12" s="82"/>
      <c r="E12" s="82"/>
      <c r="F12" s="82"/>
      <c r="G12" s="82"/>
      <c r="H12" s="91">
        <v>7.0219996032216239</v>
      </c>
      <c r="I12" s="82"/>
      <c r="J12" s="82"/>
      <c r="K12" s="92">
        <v>1.0300099772020342E-2</v>
      </c>
      <c r="L12" s="91"/>
      <c r="M12" s="93"/>
      <c r="N12" s="82"/>
      <c r="O12" s="91">
        <v>2131606.8719639927</v>
      </c>
      <c r="P12" s="82"/>
      <c r="Q12" s="92">
        <f t="shared" ref="Q12:Q25" si="0">O12/$O$11</f>
        <v>1</v>
      </c>
      <c r="R12" s="92">
        <f>O12/'סכום נכסי הקרן'!$C$42</f>
        <v>3.9222963452071907E-2</v>
      </c>
      <c r="AW12" s="4"/>
    </row>
    <row r="13" spans="2:53" s="100" customFormat="1">
      <c r="B13" s="124" t="s">
        <v>25</v>
      </c>
      <c r="C13" s="125"/>
      <c r="D13" s="125"/>
      <c r="E13" s="125"/>
      <c r="F13" s="125"/>
      <c r="G13" s="125"/>
      <c r="H13" s="126">
        <v>7.0393690071763926</v>
      </c>
      <c r="I13" s="125"/>
      <c r="J13" s="125"/>
      <c r="K13" s="127">
        <v>1.1298064838196875E-4</v>
      </c>
      <c r="L13" s="126"/>
      <c r="M13" s="128"/>
      <c r="N13" s="125"/>
      <c r="O13" s="126">
        <v>807924.11290399288</v>
      </c>
      <c r="P13" s="125"/>
      <c r="Q13" s="127">
        <f t="shared" si="0"/>
        <v>0.37902116170210975</v>
      </c>
      <c r="R13" s="127">
        <f>O13/'סכום נכסי הקרן'!$C$42</f>
        <v>1.4866333173003687E-2</v>
      </c>
    </row>
    <row r="14" spans="2:53">
      <c r="B14" s="85" t="s">
        <v>24</v>
      </c>
      <c r="C14" s="82"/>
      <c r="D14" s="82"/>
      <c r="E14" s="82"/>
      <c r="F14" s="82"/>
      <c r="G14" s="82"/>
      <c r="H14" s="91">
        <v>7.0393690071763926</v>
      </c>
      <c r="I14" s="82"/>
      <c r="J14" s="82"/>
      <c r="K14" s="92">
        <v>1.1298064838196875E-4</v>
      </c>
      <c r="L14" s="91"/>
      <c r="M14" s="93"/>
      <c r="N14" s="82"/>
      <c r="O14" s="91">
        <v>807924.11290399288</v>
      </c>
      <c r="P14" s="82"/>
      <c r="Q14" s="92">
        <f t="shared" si="0"/>
        <v>0.37902116170210975</v>
      </c>
      <c r="R14" s="92">
        <f>O14/'סכום נכסי הקרן'!$C$42</f>
        <v>1.4866333173003687E-2</v>
      </c>
    </row>
    <row r="15" spans="2:53">
      <c r="B15" s="86" t="s">
        <v>277</v>
      </c>
      <c r="C15" s="84" t="s">
        <v>278</v>
      </c>
      <c r="D15" s="97" t="s">
        <v>135</v>
      </c>
      <c r="E15" s="84" t="s">
        <v>279</v>
      </c>
      <c r="F15" s="84"/>
      <c r="G15" s="84"/>
      <c r="H15" s="94">
        <v>2.7299999999999929</v>
      </c>
      <c r="I15" s="97" t="s">
        <v>177</v>
      </c>
      <c r="J15" s="98">
        <v>0.04</v>
      </c>
      <c r="K15" s="95">
        <v>-5.7999999999999372E-3</v>
      </c>
      <c r="L15" s="94">
        <v>77317442.101860985</v>
      </c>
      <c r="M15" s="96">
        <v>148.85</v>
      </c>
      <c r="N15" s="84"/>
      <c r="O15" s="94">
        <v>115087.00800333399</v>
      </c>
      <c r="P15" s="95">
        <v>4.9728840923907135E-3</v>
      </c>
      <c r="Q15" s="95">
        <f t="shared" si="0"/>
        <v>5.3990728551788068E-2</v>
      </c>
      <c r="R15" s="95">
        <f>O15/'סכום נכסי הקרן'!$C$42</f>
        <v>2.1176763727375186E-3</v>
      </c>
    </row>
    <row r="16" spans="2:53" ht="20.25">
      <c r="B16" s="86" t="s">
        <v>280</v>
      </c>
      <c r="C16" s="84" t="s">
        <v>281</v>
      </c>
      <c r="D16" s="97" t="s">
        <v>135</v>
      </c>
      <c r="E16" s="84" t="s">
        <v>279</v>
      </c>
      <c r="F16" s="84"/>
      <c r="G16" s="84"/>
      <c r="H16" s="94">
        <v>5.3600000000000652</v>
      </c>
      <c r="I16" s="97" t="s">
        <v>177</v>
      </c>
      <c r="J16" s="98">
        <v>0.04</v>
      </c>
      <c r="K16" s="95">
        <v>-2.999999999999926E-4</v>
      </c>
      <c r="L16" s="94">
        <v>26448122.498063996</v>
      </c>
      <c r="M16" s="96">
        <v>153.77000000000001</v>
      </c>
      <c r="N16" s="84"/>
      <c r="O16" s="94">
        <v>40669.277194100992</v>
      </c>
      <c r="P16" s="95">
        <v>2.5016446286930723E-3</v>
      </c>
      <c r="Q16" s="95">
        <f t="shared" si="0"/>
        <v>1.9079164047087937E-2</v>
      </c>
      <c r="R16" s="95">
        <f>O16/'סכום נכסי הקרן'!$C$42</f>
        <v>7.4834135411501446E-4</v>
      </c>
      <c r="AU16" s="4"/>
    </row>
    <row r="17" spans="2:48" ht="20.25">
      <c r="B17" s="86" t="s">
        <v>282</v>
      </c>
      <c r="C17" s="84" t="s">
        <v>283</v>
      </c>
      <c r="D17" s="97" t="s">
        <v>135</v>
      </c>
      <c r="E17" s="84" t="s">
        <v>279</v>
      </c>
      <c r="F17" s="84"/>
      <c r="G17" s="84"/>
      <c r="H17" s="94">
        <v>8.4200000000000159</v>
      </c>
      <c r="I17" s="97" t="s">
        <v>177</v>
      </c>
      <c r="J17" s="98">
        <v>7.4999999999999997E-3</v>
      </c>
      <c r="K17" s="95">
        <v>4.1000000000000246E-3</v>
      </c>
      <c r="L17" s="94">
        <v>68326248.86650601</v>
      </c>
      <c r="M17" s="96">
        <v>104.47</v>
      </c>
      <c r="N17" s="84"/>
      <c r="O17" s="94">
        <v>71380.433780002</v>
      </c>
      <c r="P17" s="95">
        <v>6.4444772444556585E-3</v>
      </c>
      <c r="Q17" s="95">
        <f t="shared" si="0"/>
        <v>3.3486678392172009E-2</v>
      </c>
      <c r="R17" s="95">
        <f>O17/'סכום נכסי הקרן'!$C$42</f>
        <v>1.3134467627074486E-3</v>
      </c>
      <c r="AV17" s="4"/>
    </row>
    <row r="18" spans="2:48">
      <c r="B18" s="86" t="s">
        <v>284</v>
      </c>
      <c r="C18" s="84" t="s">
        <v>285</v>
      </c>
      <c r="D18" s="97" t="s">
        <v>135</v>
      </c>
      <c r="E18" s="84" t="s">
        <v>279</v>
      </c>
      <c r="F18" s="84"/>
      <c r="G18" s="84"/>
      <c r="H18" s="94">
        <v>13.810000000000009</v>
      </c>
      <c r="I18" s="97" t="s">
        <v>177</v>
      </c>
      <c r="J18" s="98">
        <v>0.04</v>
      </c>
      <c r="K18" s="95">
        <v>1.0500000000000002E-2</v>
      </c>
      <c r="L18" s="94">
        <v>84496721.19230099</v>
      </c>
      <c r="M18" s="96">
        <v>177.18</v>
      </c>
      <c r="N18" s="84"/>
      <c r="O18" s="94">
        <v>149711.28879185897</v>
      </c>
      <c r="P18" s="95">
        <v>5.208900821472514E-3</v>
      </c>
      <c r="Q18" s="95">
        <f t="shared" si="0"/>
        <v>7.0234005510556405E-2</v>
      </c>
      <c r="R18" s="95">
        <f>O18/'סכום נכסי הקרן'!$C$42</f>
        <v>2.7547858312331709E-3</v>
      </c>
      <c r="AU18" s="3"/>
    </row>
    <row r="19" spans="2:48">
      <c r="B19" s="86" t="s">
        <v>286</v>
      </c>
      <c r="C19" s="84" t="s">
        <v>287</v>
      </c>
      <c r="D19" s="97" t="s">
        <v>135</v>
      </c>
      <c r="E19" s="84" t="s">
        <v>279</v>
      </c>
      <c r="F19" s="84"/>
      <c r="G19" s="84"/>
      <c r="H19" s="94">
        <v>18.039999999999878</v>
      </c>
      <c r="I19" s="97" t="s">
        <v>177</v>
      </c>
      <c r="J19" s="98">
        <v>2.75E-2</v>
      </c>
      <c r="K19" s="95">
        <v>1.2999999999999871E-2</v>
      </c>
      <c r="L19" s="94">
        <v>22438438.955361996</v>
      </c>
      <c r="M19" s="96">
        <v>138.25</v>
      </c>
      <c r="N19" s="84"/>
      <c r="O19" s="94">
        <v>31021.143157967996</v>
      </c>
      <c r="P19" s="95">
        <v>1.2694966845309269E-3</v>
      </c>
      <c r="Q19" s="95">
        <f t="shared" si="0"/>
        <v>1.4552938239210184E-2</v>
      </c>
      <c r="R19" s="95">
        <f>O19/'סכום נכסי הקרן'!$C$42</f>
        <v>5.7080936467680072E-4</v>
      </c>
      <c r="AV19" s="3"/>
    </row>
    <row r="20" spans="2:48">
      <c r="B20" s="86" t="s">
        <v>288</v>
      </c>
      <c r="C20" s="84" t="s">
        <v>289</v>
      </c>
      <c r="D20" s="97" t="s">
        <v>135</v>
      </c>
      <c r="E20" s="84" t="s">
        <v>279</v>
      </c>
      <c r="F20" s="84"/>
      <c r="G20" s="84"/>
      <c r="H20" s="94">
        <v>4.8499999999999419</v>
      </c>
      <c r="I20" s="97" t="s">
        <v>177</v>
      </c>
      <c r="J20" s="98">
        <v>1.7500000000000002E-2</v>
      </c>
      <c r="K20" s="95">
        <v>-1.7000000000001012E-3</v>
      </c>
      <c r="L20" s="94">
        <v>24775475.705385</v>
      </c>
      <c r="M20" s="96">
        <v>111.8</v>
      </c>
      <c r="N20" s="84"/>
      <c r="O20" s="94">
        <v>27698.981649815993</v>
      </c>
      <c r="P20" s="95">
        <v>1.7300005101141115E-3</v>
      </c>
      <c r="Q20" s="95">
        <f t="shared" si="0"/>
        <v>1.2994413751488359E-2</v>
      </c>
      <c r="R20" s="95">
        <f>O20/'סכום נכסי הקרן'!$C$42</f>
        <v>5.0967941565572845E-4</v>
      </c>
    </row>
    <row r="21" spans="2:48">
      <c r="B21" s="86" t="s">
        <v>290</v>
      </c>
      <c r="C21" s="84" t="s">
        <v>291</v>
      </c>
      <c r="D21" s="97" t="s">
        <v>135</v>
      </c>
      <c r="E21" s="84" t="s">
        <v>279</v>
      </c>
      <c r="F21" s="84"/>
      <c r="G21" s="84"/>
      <c r="H21" s="94">
        <v>1.0600000000000014</v>
      </c>
      <c r="I21" s="97" t="s">
        <v>177</v>
      </c>
      <c r="J21" s="98">
        <v>0.03</v>
      </c>
      <c r="K21" s="95">
        <v>-8.9000000000000364E-3</v>
      </c>
      <c r="L21" s="94">
        <v>99565696.845518991</v>
      </c>
      <c r="M21" s="96">
        <v>118.16</v>
      </c>
      <c r="N21" s="84"/>
      <c r="O21" s="94">
        <v>117646.82369643098</v>
      </c>
      <c r="P21" s="95">
        <v>6.4947172024633756E-3</v>
      </c>
      <c r="Q21" s="95">
        <f t="shared" si="0"/>
        <v>5.5191614009029277E-2</v>
      </c>
      <c r="R21" s="95">
        <f>O21/'סכום נכסי הקרן'!$C$42</f>
        <v>2.1647786591370149E-3</v>
      </c>
    </row>
    <row r="22" spans="2:48">
      <c r="B22" s="86" t="s">
        <v>292</v>
      </c>
      <c r="C22" s="84" t="s">
        <v>293</v>
      </c>
      <c r="D22" s="97" t="s">
        <v>135</v>
      </c>
      <c r="E22" s="84" t="s">
        <v>279</v>
      </c>
      <c r="F22" s="84"/>
      <c r="G22" s="84"/>
      <c r="H22" s="94">
        <v>2.0899999999999985</v>
      </c>
      <c r="I22" s="97" t="s">
        <v>177</v>
      </c>
      <c r="J22" s="98">
        <v>1E-3</v>
      </c>
      <c r="K22" s="95">
        <v>-6.8999999999999981E-3</v>
      </c>
      <c r="L22" s="94">
        <v>122118391.17435099</v>
      </c>
      <c r="M22" s="96">
        <v>102.87</v>
      </c>
      <c r="N22" s="84"/>
      <c r="O22" s="94">
        <v>125623.18812965797</v>
      </c>
      <c r="P22" s="95">
        <v>8.0577270756954644E-3</v>
      </c>
      <c r="Q22" s="95">
        <f t="shared" si="0"/>
        <v>5.8933563117064304E-2</v>
      </c>
      <c r="R22" s="95">
        <f>O22/'סכום נכסי הקרן'!$C$42</f>
        <v>2.3115489922409856E-3</v>
      </c>
    </row>
    <row r="23" spans="2:48">
      <c r="B23" s="86" t="s">
        <v>294</v>
      </c>
      <c r="C23" s="84" t="s">
        <v>295</v>
      </c>
      <c r="D23" s="97" t="s">
        <v>135</v>
      </c>
      <c r="E23" s="84" t="s">
        <v>279</v>
      </c>
      <c r="F23" s="84"/>
      <c r="G23" s="84"/>
      <c r="H23" s="94">
        <v>6.8999999999997863</v>
      </c>
      <c r="I23" s="97" t="s">
        <v>177</v>
      </c>
      <c r="J23" s="98">
        <v>7.4999999999999997E-3</v>
      </c>
      <c r="K23" s="95">
        <v>1.7999999999997651E-3</v>
      </c>
      <c r="L23" s="94">
        <v>19393096.299514994</v>
      </c>
      <c r="M23" s="96">
        <v>105.4</v>
      </c>
      <c r="N23" s="84"/>
      <c r="O23" s="94">
        <v>20440.323345385994</v>
      </c>
      <c r="P23" s="95">
        <v>1.391459274960616E-3</v>
      </c>
      <c r="Q23" s="95">
        <f t="shared" si="0"/>
        <v>9.5891618732458633E-3</v>
      </c>
      <c r="R23" s="95">
        <f>O23/'סכום נכסי הקרן'!$C$42</f>
        <v>3.7611534569032381E-4</v>
      </c>
    </row>
    <row r="24" spans="2:48">
      <c r="B24" s="86" t="s">
        <v>296</v>
      </c>
      <c r="C24" s="84" t="s">
        <v>297</v>
      </c>
      <c r="D24" s="97" t="s">
        <v>135</v>
      </c>
      <c r="E24" s="84" t="s">
        <v>279</v>
      </c>
      <c r="F24" s="84"/>
      <c r="G24" s="84"/>
      <c r="H24" s="94">
        <v>23.219999999999928</v>
      </c>
      <c r="I24" s="97" t="s">
        <v>177</v>
      </c>
      <c r="J24" s="98">
        <v>0.01</v>
      </c>
      <c r="K24" s="95">
        <v>1.5300000000000053E-2</v>
      </c>
      <c r="L24" s="94">
        <v>48595179.648591995</v>
      </c>
      <c r="M24" s="96">
        <v>89.81</v>
      </c>
      <c r="N24" s="84"/>
      <c r="O24" s="94">
        <v>43643.334246409002</v>
      </c>
      <c r="P24" s="95">
        <v>4.6387297371776751E-3</v>
      </c>
      <c r="Q24" s="95">
        <f t="shared" si="0"/>
        <v>2.0474382410954353E-2</v>
      </c>
      <c r="R24" s="95">
        <f>O24/'סכום נכסי הקרן'!$C$42</f>
        <v>8.0306595300860643E-4</v>
      </c>
    </row>
    <row r="25" spans="2:48">
      <c r="B25" s="86" t="s">
        <v>298</v>
      </c>
      <c r="C25" s="84" t="s">
        <v>299</v>
      </c>
      <c r="D25" s="97" t="s">
        <v>135</v>
      </c>
      <c r="E25" s="84" t="s">
        <v>279</v>
      </c>
      <c r="F25" s="84"/>
      <c r="G25" s="84"/>
      <c r="H25" s="94">
        <v>3.8600000000000012</v>
      </c>
      <c r="I25" s="97" t="s">
        <v>177</v>
      </c>
      <c r="J25" s="98">
        <v>2.75E-2</v>
      </c>
      <c r="K25" s="95">
        <v>-3.7000000000000422E-3</v>
      </c>
      <c r="L25" s="94">
        <v>55567029.544406995</v>
      </c>
      <c r="M25" s="96">
        <v>116.98</v>
      </c>
      <c r="N25" s="84"/>
      <c r="O25" s="94">
        <v>65002.310909028987</v>
      </c>
      <c r="P25" s="95">
        <v>3.351198676601207E-3</v>
      </c>
      <c r="Q25" s="95">
        <f t="shared" si="0"/>
        <v>3.0494511799513006E-2</v>
      </c>
      <c r="R25" s="95">
        <f>O25/'סכום נכסי הקרן'!$C$42</f>
        <v>1.1960851218010742E-3</v>
      </c>
    </row>
    <row r="26" spans="2:48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84"/>
    </row>
    <row r="27" spans="2:48" s="100" customFormat="1">
      <c r="B27" s="124" t="s">
        <v>50</v>
      </c>
      <c r="C27" s="125"/>
      <c r="D27" s="125"/>
      <c r="E27" s="125"/>
      <c r="F27" s="125"/>
      <c r="G27" s="125"/>
      <c r="H27" s="126">
        <v>7.0113979993359692</v>
      </c>
      <c r="I27" s="125"/>
      <c r="J27" s="125"/>
      <c r="K27" s="127">
        <v>1.6517918297402956E-2</v>
      </c>
      <c r="L27" s="126"/>
      <c r="M27" s="128"/>
      <c r="N27" s="125"/>
      <c r="O27" s="126">
        <v>1323682.7590599996</v>
      </c>
      <c r="P27" s="125"/>
      <c r="Q27" s="127">
        <f t="shared" ref="Q27:Q43" si="1">O27/$O$11</f>
        <v>0.62097883829789013</v>
      </c>
      <c r="R27" s="127">
        <f>O27/'סכום נכסי הקרן'!$C$42</f>
        <v>2.4356630279068214E-2</v>
      </c>
    </row>
    <row r="28" spans="2:48">
      <c r="B28" s="85" t="s">
        <v>23</v>
      </c>
      <c r="C28" s="82"/>
      <c r="D28" s="82"/>
      <c r="E28" s="82"/>
      <c r="F28" s="82"/>
      <c r="G28" s="82"/>
      <c r="H28" s="91">
        <v>7.0113979993359692</v>
      </c>
      <c r="I28" s="82"/>
      <c r="J28" s="82"/>
      <c r="K28" s="92">
        <v>1.6517918297402956E-2</v>
      </c>
      <c r="L28" s="91"/>
      <c r="M28" s="93"/>
      <c r="N28" s="82"/>
      <c r="O28" s="91">
        <v>1323682.7590599996</v>
      </c>
      <c r="P28" s="82"/>
      <c r="Q28" s="92">
        <f t="shared" si="1"/>
        <v>0.62097883829789013</v>
      </c>
      <c r="R28" s="92">
        <f>O28/'סכום נכסי הקרן'!$C$42</f>
        <v>2.4356630279068214E-2</v>
      </c>
    </row>
    <row r="29" spans="2:48">
      <c r="B29" s="86" t="s">
        <v>300</v>
      </c>
      <c r="C29" s="84" t="s">
        <v>301</v>
      </c>
      <c r="D29" s="97" t="s">
        <v>135</v>
      </c>
      <c r="E29" s="84" t="s">
        <v>279</v>
      </c>
      <c r="F29" s="84"/>
      <c r="G29" s="84"/>
      <c r="H29" s="94">
        <v>0.4200000000000001</v>
      </c>
      <c r="I29" s="97" t="s">
        <v>177</v>
      </c>
      <c r="J29" s="98">
        <v>0.06</v>
      </c>
      <c r="K29" s="95">
        <v>1.3999999999999998E-3</v>
      </c>
      <c r="L29" s="94">
        <v>3072766.9999999995</v>
      </c>
      <c r="M29" s="96">
        <v>105.94</v>
      </c>
      <c r="N29" s="84"/>
      <c r="O29" s="94">
        <v>3255.2892999999995</v>
      </c>
      <c r="P29" s="95">
        <v>2.160678411006632E-4</v>
      </c>
      <c r="Q29" s="95">
        <f t="shared" si="1"/>
        <v>1.5271527516707067E-3</v>
      </c>
      <c r="R29" s="95">
        <f>O29/'סכום נכסי הקרן'!$C$42</f>
        <v>5.989945656451117E-5</v>
      </c>
    </row>
    <row r="30" spans="2:48">
      <c r="B30" s="86" t="s">
        <v>302</v>
      </c>
      <c r="C30" s="84" t="s">
        <v>303</v>
      </c>
      <c r="D30" s="97" t="s">
        <v>135</v>
      </c>
      <c r="E30" s="84" t="s">
        <v>279</v>
      </c>
      <c r="F30" s="84"/>
      <c r="G30" s="84"/>
      <c r="H30" s="94">
        <v>6.5299999999999976</v>
      </c>
      <c r="I30" s="97" t="s">
        <v>177</v>
      </c>
      <c r="J30" s="98">
        <v>6.25E-2</v>
      </c>
      <c r="K30" s="95">
        <v>1.9E-2</v>
      </c>
      <c r="L30" s="94">
        <v>52423875.999999993</v>
      </c>
      <c r="M30" s="96">
        <v>138.05000000000001</v>
      </c>
      <c r="N30" s="84"/>
      <c r="O30" s="94">
        <v>72371.161540000001</v>
      </c>
      <c r="P30" s="95">
        <v>3.0905947308517748E-3</v>
      </c>
      <c r="Q30" s="95">
        <f t="shared" si="1"/>
        <v>3.3951458166073367E-2</v>
      </c>
      <c r="R30" s="95">
        <f>O30/'סכום נכסי הקרן'!$C$42</f>
        <v>1.3316768027924438E-3</v>
      </c>
    </row>
    <row r="31" spans="2:48">
      <c r="B31" s="86" t="s">
        <v>304</v>
      </c>
      <c r="C31" s="84" t="s">
        <v>305</v>
      </c>
      <c r="D31" s="97" t="s">
        <v>135</v>
      </c>
      <c r="E31" s="84" t="s">
        <v>279</v>
      </c>
      <c r="F31" s="84"/>
      <c r="G31" s="84"/>
      <c r="H31" s="94">
        <v>5.0299999999999994</v>
      </c>
      <c r="I31" s="97" t="s">
        <v>177</v>
      </c>
      <c r="J31" s="98">
        <v>3.7499999999999999E-2</v>
      </c>
      <c r="K31" s="95">
        <v>1.44E-2</v>
      </c>
      <c r="L31" s="94">
        <v>72267168.999999985</v>
      </c>
      <c r="M31" s="96">
        <v>114.03</v>
      </c>
      <c r="N31" s="84"/>
      <c r="O31" s="94">
        <v>82406.253499999992</v>
      </c>
      <c r="P31" s="95">
        <v>4.60095711551535E-3</v>
      </c>
      <c r="Q31" s="95">
        <f t="shared" si="1"/>
        <v>3.8659217411920598E-2</v>
      </c>
      <c r="R31" s="95">
        <f>O31/'סכום נכסי הקרן'!$C$42</f>
        <v>1.5163290716334636E-3</v>
      </c>
    </row>
    <row r="32" spans="2:48">
      <c r="B32" s="86" t="s">
        <v>306</v>
      </c>
      <c r="C32" s="84" t="s">
        <v>307</v>
      </c>
      <c r="D32" s="97" t="s">
        <v>135</v>
      </c>
      <c r="E32" s="84" t="s">
        <v>279</v>
      </c>
      <c r="F32" s="84"/>
      <c r="G32" s="84"/>
      <c r="H32" s="94">
        <v>18.2</v>
      </c>
      <c r="I32" s="97" t="s">
        <v>177</v>
      </c>
      <c r="J32" s="98">
        <v>3.7499999999999999E-2</v>
      </c>
      <c r="K32" s="95">
        <v>3.2100000000000004E-2</v>
      </c>
      <c r="L32" s="94">
        <v>68526784.999999985</v>
      </c>
      <c r="M32" s="96">
        <v>111.75</v>
      </c>
      <c r="N32" s="84"/>
      <c r="O32" s="94">
        <v>76578.682889999982</v>
      </c>
      <c r="P32" s="95">
        <v>9.0400221466528426E-3</v>
      </c>
      <c r="Q32" s="95">
        <f t="shared" si="1"/>
        <v>3.5925331212430786E-2</v>
      </c>
      <c r="R32" s="95">
        <f>O32/'סכום נכסי הקרן'!$C$42</f>
        <v>1.4090979531487507E-3</v>
      </c>
    </row>
    <row r="33" spans="2:18">
      <c r="B33" s="86" t="s">
        <v>308</v>
      </c>
      <c r="C33" s="84" t="s">
        <v>309</v>
      </c>
      <c r="D33" s="97" t="s">
        <v>135</v>
      </c>
      <c r="E33" s="84" t="s">
        <v>279</v>
      </c>
      <c r="F33" s="84"/>
      <c r="G33" s="84"/>
      <c r="H33" s="94">
        <v>0.67</v>
      </c>
      <c r="I33" s="97" t="s">
        <v>177</v>
      </c>
      <c r="J33" s="98">
        <v>2.2499999999999999E-2</v>
      </c>
      <c r="K33" s="95">
        <v>1.8E-3</v>
      </c>
      <c r="L33" s="94">
        <v>29110007.999999996</v>
      </c>
      <c r="M33" s="96">
        <v>102.13</v>
      </c>
      <c r="N33" s="84"/>
      <c r="O33" s="94">
        <v>29730.052569999996</v>
      </c>
      <c r="P33" s="95">
        <v>1.5142762765355906E-3</v>
      </c>
      <c r="Q33" s="95">
        <f t="shared" si="1"/>
        <v>1.3947249354946815E-2</v>
      </c>
      <c r="R33" s="95">
        <f>O33/'סכום נכסי הקרן'!$C$42</f>
        <v>5.4705245170601235E-4</v>
      </c>
    </row>
    <row r="34" spans="2:18">
      <c r="B34" s="86" t="s">
        <v>310</v>
      </c>
      <c r="C34" s="84" t="s">
        <v>311</v>
      </c>
      <c r="D34" s="97" t="s">
        <v>135</v>
      </c>
      <c r="E34" s="84" t="s">
        <v>279</v>
      </c>
      <c r="F34" s="84"/>
      <c r="G34" s="84"/>
      <c r="H34" s="94">
        <v>4.05</v>
      </c>
      <c r="I34" s="97" t="s">
        <v>177</v>
      </c>
      <c r="J34" s="98">
        <v>1.2500000000000001E-2</v>
      </c>
      <c r="K34" s="95">
        <v>1.15E-2</v>
      </c>
      <c r="L34" s="94">
        <v>65620176.999999993</v>
      </c>
      <c r="M34" s="96">
        <v>101.44</v>
      </c>
      <c r="N34" s="84"/>
      <c r="O34" s="94">
        <v>66565.104849999989</v>
      </c>
      <c r="P34" s="95">
        <v>5.1806698062188388E-3</v>
      </c>
      <c r="Q34" s="95">
        <f t="shared" si="1"/>
        <v>3.1227664784486776E-2</v>
      </c>
      <c r="R34" s="95">
        <f>O34/'סכום נכסי הקרן'!$C$42</f>
        <v>1.2248415545354776E-3</v>
      </c>
    </row>
    <row r="35" spans="2:18">
      <c r="B35" s="86" t="s">
        <v>312</v>
      </c>
      <c r="C35" s="84" t="s">
        <v>313</v>
      </c>
      <c r="D35" s="97" t="s">
        <v>135</v>
      </c>
      <c r="E35" s="84" t="s">
        <v>279</v>
      </c>
      <c r="F35" s="84"/>
      <c r="G35" s="84"/>
      <c r="H35" s="94">
        <v>2.33</v>
      </c>
      <c r="I35" s="97" t="s">
        <v>177</v>
      </c>
      <c r="J35" s="98">
        <v>5.0000000000000001E-3</v>
      </c>
      <c r="K35" s="95">
        <v>6.0999999999999995E-3</v>
      </c>
      <c r="L35" s="94">
        <v>94196136.999999985</v>
      </c>
      <c r="M35" s="96">
        <v>100.08</v>
      </c>
      <c r="N35" s="84"/>
      <c r="O35" s="94">
        <v>94271.490949999992</v>
      </c>
      <c r="P35" s="95">
        <v>1.1908773662072792E-2</v>
      </c>
      <c r="Q35" s="95">
        <f t="shared" si="1"/>
        <v>4.422555218314779E-2</v>
      </c>
      <c r="R35" s="95">
        <f>O35/'סכום נכסי הקרן'!$C$42</f>
        <v>1.7346572169273046E-3</v>
      </c>
    </row>
    <row r="36" spans="2:18">
      <c r="B36" s="86" t="s">
        <v>314</v>
      </c>
      <c r="C36" s="84" t="s">
        <v>315</v>
      </c>
      <c r="D36" s="97" t="s">
        <v>135</v>
      </c>
      <c r="E36" s="84" t="s">
        <v>279</v>
      </c>
      <c r="F36" s="84"/>
      <c r="G36" s="84"/>
      <c r="H36" s="94">
        <v>3.07</v>
      </c>
      <c r="I36" s="97" t="s">
        <v>177</v>
      </c>
      <c r="J36" s="98">
        <v>5.5E-2</v>
      </c>
      <c r="K36" s="95">
        <v>8.8999999999999999E-3</v>
      </c>
      <c r="L36" s="94">
        <v>115463105.99999999</v>
      </c>
      <c r="M36" s="96">
        <v>118.75</v>
      </c>
      <c r="N36" s="84"/>
      <c r="O36" s="94">
        <v>137112.43298999997</v>
      </c>
      <c r="P36" s="95">
        <v>6.4298686487921494E-3</v>
      </c>
      <c r="Q36" s="95">
        <f t="shared" si="1"/>
        <v>6.4323508613794753E-2</v>
      </c>
      <c r="R36" s="95">
        <f>O36/'סכום נכסי הקרן'!$C$42</f>
        <v>2.5229586274679041E-3</v>
      </c>
    </row>
    <row r="37" spans="2:18">
      <c r="B37" s="86" t="s">
        <v>316</v>
      </c>
      <c r="C37" s="84" t="s">
        <v>317</v>
      </c>
      <c r="D37" s="97" t="s">
        <v>135</v>
      </c>
      <c r="E37" s="84" t="s">
        <v>279</v>
      </c>
      <c r="F37" s="84"/>
      <c r="G37" s="84"/>
      <c r="H37" s="94">
        <v>14.93</v>
      </c>
      <c r="I37" s="97" t="s">
        <v>177</v>
      </c>
      <c r="J37" s="98">
        <v>5.5E-2</v>
      </c>
      <c r="K37" s="95">
        <v>2.9700000000000001E-2</v>
      </c>
      <c r="L37" s="94">
        <v>114872950.99999999</v>
      </c>
      <c r="M37" s="96">
        <v>145.85</v>
      </c>
      <c r="N37" s="84"/>
      <c r="O37" s="94">
        <v>167542.20343999995</v>
      </c>
      <c r="P37" s="95">
        <v>6.2828320268638171E-3</v>
      </c>
      <c r="Q37" s="95">
        <f t="shared" si="1"/>
        <v>7.8599016377551859E-2</v>
      </c>
      <c r="R37" s="95">
        <f>O37/'סכום נכסי הקרן'!$C$42</f>
        <v>3.0828863467455177E-3</v>
      </c>
    </row>
    <row r="38" spans="2:18">
      <c r="B38" s="86" t="s">
        <v>318</v>
      </c>
      <c r="C38" s="84" t="s">
        <v>319</v>
      </c>
      <c r="D38" s="97" t="s">
        <v>135</v>
      </c>
      <c r="E38" s="84" t="s">
        <v>279</v>
      </c>
      <c r="F38" s="84"/>
      <c r="G38" s="84"/>
      <c r="H38" s="94">
        <v>4.1399999999999997</v>
      </c>
      <c r="I38" s="97" t="s">
        <v>177</v>
      </c>
      <c r="J38" s="98">
        <v>4.2500000000000003E-2</v>
      </c>
      <c r="K38" s="95">
        <v>1.1800000000000001E-2</v>
      </c>
      <c r="L38" s="94">
        <v>38021506.999999993</v>
      </c>
      <c r="M38" s="96">
        <v>115.5</v>
      </c>
      <c r="N38" s="84"/>
      <c r="O38" s="94">
        <v>43914.839789999991</v>
      </c>
      <c r="P38" s="95">
        <v>2.0607261968220501E-3</v>
      </c>
      <c r="Q38" s="95">
        <f t="shared" si="1"/>
        <v>2.0601753713403212E-2</v>
      </c>
      <c r="R38" s="95">
        <f>O38/'סכום נכסי הקרן'!$C$42</f>
        <v>8.0806183294940075E-4</v>
      </c>
    </row>
    <row r="39" spans="2:18">
      <c r="B39" s="86" t="s">
        <v>320</v>
      </c>
      <c r="C39" s="84" t="s">
        <v>321</v>
      </c>
      <c r="D39" s="97" t="s">
        <v>135</v>
      </c>
      <c r="E39" s="84" t="s">
        <v>279</v>
      </c>
      <c r="F39" s="84"/>
      <c r="G39" s="84"/>
      <c r="H39" s="94">
        <v>7.83</v>
      </c>
      <c r="I39" s="97" t="s">
        <v>177</v>
      </c>
      <c r="J39" s="98">
        <v>0.02</v>
      </c>
      <c r="K39" s="95">
        <v>0.02</v>
      </c>
      <c r="L39" s="94">
        <v>276103355.99999994</v>
      </c>
      <c r="M39" s="96">
        <v>101.03</v>
      </c>
      <c r="N39" s="84"/>
      <c r="O39" s="94">
        <v>278947.21829999995</v>
      </c>
      <c r="P39" s="95">
        <v>1.9356289372332965E-2</v>
      </c>
      <c r="Q39" s="95">
        <f t="shared" si="1"/>
        <v>0.13086241275014615</v>
      </c>
      <c r="R39" s="95">
        <f>O39/'סכום נכסי הקרן'!$C$42</f>
        <v>5.1328116325489309E-3</v>
      </c>
    </row>
    <row r="40" spans="2:18">
      <c r="B40" s="86" t="s">
        <v>322</v>
      </c>
      <c r="C40" s="84" t="s">
        <v>323</v>
      </c>
      <c r="D40" s="97" t="s">
        <v>135</v>
      </c>
      <c r="E40" s="84" t="s">
        <v>279</v>
      </c>
      <c r="F40" s="84"/>
      <c r="G40" s="84"/>
      <c r="H40" s="94">
        <v>2.5599999999999992</v>
      </c>
      <c r="I40" s="97" t="s">
        <v>177</v>
      </c>
      <c r="J40" s="98">
        <v>0.01</v>
      </c>
      <c r="K40" s="95">
        <v>6.8999999999999981E-3</v>
      </c>
      <c r="L40" s="94">
        <v>72440740.999999985</v>
      </c>
      <c r="M40" s="96">
        <v>101.21</v>
      </c>
      <c r="N40" s="84"/>
      <c r="O40" s="94">
        <v>73317.277180000005</v>
      </c>
      <c r="P40" s="95">
        <v>4.9740947346614698E-3</v>
      </c>
      <c r="Q40" s="95">
        <f t="shared" si="1"/>
        <v>3.4395309071436737E-2</v>
      </c>
      <c r="R40" s="95">
        <f>O40/'סכום נכסי הקרן'!$C$42</f>
        <v>1.3490859506316804E-3</v>
      </c>
    </row>
    <row r="41" spans="2:18">
      <c r="B41" s="86" t="s">
        <v>324</v>
      </c>
      <c r="C41" s="84" t="s">
        <v>325</v>
      </c>
      <c r="D41" s="97" t="s">
        <v>135</v>
      </c>
      <c r="E41" s="84" t="s">
        <v>279</v>
      </c>
      <c r="F41" s="84"/>
      <c r="G41" s="84"/>
      <c r="H41" s="94">
        <v>6.58</v>
      </c>
      <c r="I41" s="97" t="s">
        <v>177</v>
      </c>
      <c r="J41" s="98">
        <v>1.7500000000000002E-2</v>
      </c>
      <c r="K41" s="95">
        <v>1.7799999999999996E-2</v>
      </c>
      <c r="L41" s="94">
        <v>114872114.99999999</v>
      </c>
      <c r="M41" s="96">
        <v>99.93</v>
      </c>
      <c r="N41" s="84"/>
      <c r="O41" s="94">
        <v>114791.70466999999</v>
      </c>
      <c r="P41" s="95">
        <v>6.610292427691798E-3</v>
      </c>
      <c r="Q41" s="95">
        <f t="shared" si="1"/>
        <v>5.3852193000407562E-2</v>
      </c>
      <c r="R41" s="95">
        <f>O41/'סכום נכסי הקרן'!$C$42</f>
        <v>2.1122425978689083E-3</v>
      </c>
    </row>
    <row r="42" spans="2:18">
      <c r="B42" s="86" t="s">
        <v>326</v>
      </c>
      <c r="C42" s="84" t="s">
        <v>327</v>
      </c>
      <c r="D42" s="97" t="s">
        <v>135</v>
      </c>
      <c r="E42" s="84" t="s">
        <v>279</v>
      </c>
      <c r="F42" s="84"/>
      <c r="G42" s="84"/>
      <c r="H42" s="94">
        <v>9.0800000000000018</v>
      </c>
      <c r="I42" s="97" t="s">
        <v>177</v>
      </c>
      <c r="J42" s="98">
        <v>2.2499999999999999E-2</v>
      </c>
      <c r="K42" s="95">
        <v>2.2000000000000002E-2</v>
      </c>
      <c r="L42" s="94">
        <v>19261135.999999996</v>
      </c>
      <c r="M42" s="96">
        <v>100.4</v>
      </c>
      <c r="N42" s="84"/>
      <c r="O42" s="94">
        <v>19338.180539999994</v>
      </c>
      <c r="P42" s="95">
        <v>6.0645894206549106E-3</v>
      </c>
      <c r="Q42" s="95">
        <f t="shared" si="1"/>
        <v>9.0721139973537566E-3</v>
      </c>
      <c r="R42" s="95">
        <f>O42/'סכום נכסי הקרן'!$C$42</f>
        <v>3.5583519575123633E-4</v>
      </c>
    </row>
    <row r="43" spans="2:18">
      <c r="B43" s="86" t="s">
        <v>328</v>
      </c>
      <c r="C43" s="84" t="s">
        <v>329</v>
      </c>
      <c r="D43" s="97" t="s">
        <v>135</v>
      </c>
      <c r="E43" s="84" t="s">
        <v>279</v>
      </c>
      <c r="F43" s="84"/>
      <c r="G43" s="84"/>
      <c r="H43" s="94">
        <v>1.3</v>
      </c>
      <c r="I43" s="97" t="s">
        <v>177</v>
      </c>
      <c r="J43" s="98">
        <v>0.05</v>
      </c>
      <c r="K43" s="95">
        <v>2.7999999999999995E-3</v>
      </c>
      <c r="L43" s="94">
        <v>57975243.999999993</v>
      </c>
      <c r="M43" s="96">
        <v>109.6</v>
      </c>
      <c r="N43" s="84"/>
      <c r="O43" s="94">
        <v>63540.866549999992</v>
      </c>
      <c r="P43" s="95">
        <v>3.1322443956157942E-3</v>
      </c>
      <c r="Q43" s="95">
        <f t="shared" si="1"/>
        <v>2.9808904909119343E-2</v>
      </c>
      <c r="R43" s="95">
        <f>O43/'סכום נכסי הקרן'!$C$42</f>
        <v>1.1691935877966748E-3</v>
      </c>
    </row>
    <row r="44" spans="2:18">
      <c r="C44" s="1"/>
      <c r="D44" s="1"/>
    </row>
    <row r="45" spans="2:18">
      <c r="C45" s="1"/>
      <c r="D45" s="1"/>
    </row>
    <row r="46" spans="2:18">
      <c r="C46" s="1"/>
      <c r="D46" s="1"/>
    </row>
    <row r="47" spans="2:18">
      <c r="B47" s="99" t="s">
        <v>127</v>
      </c>
      <c r="C47" s="100"/>
      <c r="D47" s="100"/>
    </row>
    <row r="48" spans="2:18">
      <c r="B48" s="99" t="s">
        <v>255</v>
      </c>
      <c r="C48" s="100"/>
      <c r="D48" s="100"/>
    </row>
    <row r="49" spans="2:4">
      <c r="B49" s="189" t="s">
        <v>263</v>
      </c>
      <c r="C49" s="189"/>
      <c r="D49" s="189"/>
    </row>
    <row r="50" spans="2:4">
      <c r="C50" s="1"/>
      <c r="D50" s="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9:D49"/>
  </mergeCells>
  <phoneticPr fontId="6" type="noConversion"/>
  <dataValidations count="1">
    <dataValidation allowBlank="1" showInputMessage="1" showErrorMessage="1" sqref="N10:Q10 N9 N1:N7 N32:N1048576 C5:C29 O1:Q9 O11:Q1048576 B50:B1048576 J1:M1048576 E1:I30 B47:B49 D1:D29 R1:AF1048576 AJ1:XFD1048576 AG1:AI27 AG31:AI1048576 C47:D48 A1:A1048576 B1:B46 E32:I1048576 C32:D46 C5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192</v>
      </c>
      <c r="C1" s="78" t="s" vm="1">
        <v>274</v>
      </c>
    </row>
    <row r="2" spans="2:67">
      <c r="B2" s="57" t="s">
        <v>191</v>
      </c>
      <c r="C2" s="78" t="s">
        <v>275</v>
      </c>
    </row>
    <row r="3" spans="2:67">
      <c r="B3" s="57" t="s">
        <v>193</v>
      </c>
      <c r="C3" s="78" t="s">
        <v>276</v>
      </c>
    </row>
    <row r="4" spans="2:67">
      <c r="B4" s="57" t="s">
        <v>194</v>
      </c>
      <c r="C4" s="78">
        <v>2102</v>
      </c>
    </row>
    <row r="6" spans="2:67" ht="26.25" customHeight="1">
      <c r="B6" s="186" t="s">
        <v>222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1"/>
      <c r="BO6" s="3"/>
    </row>
    <row r="7" spans="2:67" ht="26.25" customHeight="1">
      <c r="B7" s="186" t="s">
        <v>102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1"/>
      <c r="AZ7" s="44"/>
      <c r="BJ7" s="3"/>
      <c r="BO7" s="3"/>
    </row>
    <row r="8" spans="2:67" s="3" customFormat="1" ht="78.75">
      <c r="B8" s="38" t="s">
        <v>130</v>
      </c>
      <c r="C8" s="14" t="s">
        <v>49</v>
      </c>
      <c r="D8" s="14" t="s">
        <v>134</v>
      </c>
      <c r="E8" s="14" t="s">
        <v>240</v>
      </c>
      <c r="F8" s="14" t="s">
        <v>132</v>
      </c>
      <c r="G8" s="14" t="s">
        <v>73</v>
      </c>
      <c r="H8" s="14" t="s">
        <v>15</v>
      </c>
      <c r="I8" s="14" t="s">
        <v>74</v>
      </c>
      <c r="J8" s="14" t="s">
        <v>117</v>
      </c>
      <c r="K8" s="14" t="s">
        <v>18</v>
      </c>
      <c r="L8" s="14" t="s">
        <v>116</v>
      </c>
      <c r="M8" s="14" t="s">
        <v>17</v>
      </c>
      <c r="N8" s="14" t="s">
        <v>19</v>
      </c>
      <c r="O8" s="14" t="s">
        <v>257</v>
      </c>
      <c r="P8" s="14" t="s">
        <v>256</v>
      </c>
      <c r="Q8" s="14" t="s">
        <v>70</v>
      </c>
      <c r="R8" s="14" t="s">
        <v>65</v>
      </c>
      <c r="S8" s="14" t="s">
        <v>195</v>
      </c>
      <c r="T8" s="39" t="s">
        <v>197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264</v>
      </c>
      <c r="P9" s="17"/>
      <c r="Q9" s="17" t="s">
        <v>260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128</v>
      </c>
      <c r="R10" s="20" t="s">
        <v>129</v>
      </c>
      <c r="S10" s="46" t="s">
        <v>198</v>
      </c>
      <c r="T10" s="73" t="s">
        <v>241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273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127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255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263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6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U829"/>
  <sheetViews>
    <sheetView rightToLeft="1" zoomScale="70" zoomScaleNormal="70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42.42578125" style="2" bestFit="1" customWidth="1"/>
    <col min="3" max="3" width="41.7109375" style="2" bestFit="1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7109375" style="1" bestFit="1" customWidth="1"/>
    <col min="12" max="12" width="12.28515625" style="1" bestFit="1" customWidth="1"/>
    <col min="13" max="13" width="7.42578125" style="1" bestFit="1" customWidth="1"/>
    <col min="14" max="14" width="9.140625" style="1" bestFit="1" customWidth="1"/>
    <col min="15" max="15" width="16.85546875" style="1" bestFit="1" customWidth="1"/>
    <col min="16" max="16" width="13" style="1" bestFit="1" customWidth="1"/>
    <col min="17" max="17" width="9.85546875" style="1" bestFit="1" customWidth="1"/>
    <col min="18" max="18" width="14.28515625" style="1" bestFit="1" customWidth="1"/>
    <col min="19" max="19" width="12.5703125" style="1" bestFit="1" customWidth="1"/>
    <col min="20" max="20" width="11.85546875" style="1" bestFit="1" customWidth="1"/>
    <col min="21" max="21" width="9" style="1" bestFit="1" customWidth="1"/>
    <col min="22" max="33" width="5.7109375" style="1" customWidth="1"/>
    <col min="34" max="16384" width="9.140625" style="1"/>
  </cols>
  <sheetData>
    <row r="1" spans="2:47">
      <c r="B1" s="57" t="s">
        <v>192</v>
      </c>
      <c r="C1" s="78" t="s" vm="1">
        <v>274</v>
      </c>
    </row>
    <row r="2" spans="2:47">
      <c r="B2" s="57" t="s">
        <v>191</v>
      </c>
      <c r="C2" s="78" t="s">
        <v>275</v>
      </c>
    </row>
    <row r="3" spans="2:47">
      <c r="B3" s="57" t="s">
        <v>193</v>
      </c>
      <c r="C3" s="78" t="s">
        <v>276</v>
      </c>
    </row>
    <row r="4" spans="2:47">
      <c r="B4" s="57" t="s">
        <v>194</v>
      </c>
      <c r="C4" s="78">
        <v>2102</v>
      </c>
    </row>
    <row r="6" spans="2:47" ht="26.25" customHeight="1">
      <c r="B6" s="192" t="s">
        <v>222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4"/>
    </row>
    <row r="7" spans="2:47" ht="26.25" customHeight="1">
      <c r="B7" s="192" t="s">
        <v>103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4"/>
      <c r="AU7" s="3"/>
    </row>
    <row r="8" spans="2:47" s="3" customFormat="1" ht="78.75">
      <c r="B8" s="23" t="s">
        <v>130</v>
      </c>
      <c r="C8" s="31" t="s">
        <v>49</v>
      </c>
      <c r="D8" s="31" t="s">
        <v>134</v>
      </c>
      <c r="E8" s="31" t="s">
        <v>240</v>
      </c>
      <c r="F8" s="31" t="s">
        <v>132</v>
      </c>
      <c r="G8" s="31" t="s">
        <v>73</v>
      </c>
      <c r="H8" s="31" t="s">
        <v>15</v>
      </c>
      <c r="I8" s="31" t="s">
        <v>74</v>
      </c>
      <c r="J8" s="31" t="s">
        <v>117</v>
      </c>
      <c r="K8" s="31" t="s">
        <v>18</v>
      </c>
      <c r="L8" s="31" t="s">
        <v>116</v>
      </c>
      <c r="M8" s="31" t="s">
        <v>17</v>
      </c>
      <c r="N8" s="31" t="s">
        <v>19</v>
      </c>
      <c r="O8" s="14" t="s">
        <v>257</v>
      </c>
      <c r="P8" s="31" t="s">
        <v>256</v>
      </c>
      <c r="Q8" s="31" t="s">
        <v>272</v>
      </c>
      <c r="R8" s="31" t="s">
        <v>70</v>
      </c>
      <c r="S8" s="14" t="s">
        <v>65</v>
      </c>
      <c r="T8" s="31" t="s">
        <v>195</v>
      </c>
      <c r="U8" s="15" t="s">
        <v>197</v>
      </c>
      <c r="AQ8" s="1"/>
      <c r="AR8" s="1"/>
    </row>
    <row r="9" spans="2:47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264</v>
      </c>
      <c r="P9" s="33"/>
      <c r="Q9" s="17" t="s">
        <v>260</v>
      </c>
      <c r="R9" s="33" t="s">
        <v>260</v>
      </c>
      <c r="S9" s="17" t="s">
        <v>20</v>
      </c>
      <c r="T9" s="33" t="s">
        <v>260</v>
      </c>
      <c r="U9" s="18" t="s">
        <v>20</v>
      </c>
      <c r="AP9" s="1"/>
      <c r="AQ9" s="1"/>
      <c r="AR9" s="1"/>
      <c r="AU9" s="4"/>
    </row>
    <row r="10" spans="2:4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128</v>
      </c>
      <c r="R10" s="20" t="s">
        <v>129</v>
      </c>
      <c r="S10" s="20" t="s">
        <v>198</v>
      </c>
      <c r="T10" s="21" t="s">
        <v>241</v>
      </c>
      <c r="U10" s="21" t="s">
        <v>266</v>
      </c>
      <c r="AP10" s="1"/>
      <c r="AQ10" s="3"/>
      <c r="AR10" s="1"/>
    </row>
    <row r="11" spans="2:47" s="141" customFormat="1" ht="18" customHeight="1">
      <c r="B11" s="79" t="s">
        <v>35</v>
      </c>
      <c r="C11" s="80"/>
      <c r="D11" s="80"/>
      <c r="E11" s="80"/>
      <c r="F11" s="80"/>
      <c r="G11" s="80"/>
      <c r="H11" s="80"/>
      <c r="I11" s="80"/>
      <c r="J11" s="80"/>
      <c r="K11" s="88">
        <v>4.2518201283045611</v>
      </c>
      <c r="L11" s="80"/>
      <c r="M11" s="80"/>
      <c r="N11" s="103">
        <v>2.800759157610902E-2</v>
      </c>
      <c r="O11" s="88"/>
      <c r="P11" s="90"/>
      <c r="Q11" s="88">
        <f>Q12</f>
        <v>4400.9529999999995</v>
      </c>
      <c r="R11" s="88">
        <f>R12+R237</f>
        <v>6419177.0800699992</v>
      </c>
      <c r="S11" s="80"/>
      <c r="T11" s="89">
        <f t="shared" ref="T11:T42" si="0">R11/$R$11</f>
        <v>1</v>
      </c>
      <c r="U11" s="89">
        <f>R11/'סכום נכסי הקרן'!$C$42</f>
        <v>0.1181170652597785</v>
      </c>
      <c r="AP11" s="132"/>
      <c r="AQ11" s="148"/>
      <c r="AR11" s="132"/>
      <c r="AU11" s="132"/>
    </row>
    <row r="12" spans="2:47" s="132" customFormat="1">
      <c r="B12" s="81" t="s">
        <v>250</v>
      </c>
      <c r="C12" s="82"/>
      <c r="D12" s="82"/>
      <c r="E12" s="82"/>
      <c r="F12" s="82"/>
      <c r="G12" s="82"/>
      <c r="H12" s="82"/>
      <c r="I12" s="82"/>
      <c r="J12" s="82"/>
      <c r="K12" s="91">
        <v>3.9941482169398355</v>
      </c>
      <c r="L12" s="82"/>
      <c r="M12" s="82"/>
      <c r="N12" s="104">
        <v>1.6239559872209094E-2</v>
      </c>
      <c r="O12" s="91"/>
      <c r="P12" s="93"/>
      <c r="Q12" s="91">
        <f>Q13+Q157</f>
        <v>4400.9529999999995</v>
      </c>
      <c r="R12" s="91">
        <f>R13+R157+R232</f>
        <v>4003262.0615999997</v>
      </c>
      <c r="S12" s="82"/>
      <c r="T12" s="92">
        <f t="shared" si="0"/>
        <v>0.62364100751000706</v>
      </c>
      <c r="U12" s="92">
        <f>R12/'סכום נכסי הקרן'!$C$42</f>
        <v>7.3662645582733513E-2</v>
      </c>
      <c r="AQ12" s="148"/>
    </row>
    <row r="13" spans="2:47" s="132" customFormat="1" ht="20.25">
      <c r="B13" s="102" t="s">
        <v>34</v>
      </c>
      <c r="C13" s="82"/>
      <c r="D13" s="82"/>
      <c r="E13" s="82"/>
      <c r="F13" s="82"/>
      <c r="G13" s="82"/>
      <c r="H13" s="82"/>
      <c r="I13" s="82"/>
      <c r="J13" s="82"/>
      <c r="K13" s="91">
        <v>4.0075588785697152</v>
      </c>
      <c r="L13" s="82"/>
      <c r="M13" s="82"/>
      <c r="N13" s="104">
        <v>1.3421432460830432E-2</v>
      </c>
      <c r="O13" s="91"/>
      <c r="P13" s="93"/>
      <c r="Q13" s="91">
        <f>SUM(Q14:Q155)</f>
        <v>3095.1497399999998</v>
      </c>
      <c r="R13" s="91">
        <f>SUM(R14:R155)</f>
        <v>3134166.7684399998</v>
      </c>
      <c r="S13" s="82"/>
      <c r="T13" s="92">
        <f t="shared" si="0"/>
        <v>0.48825055444736581</v>
      </c>
      <c r="U13" s="92">
        <f>R13/'סכום נכסי הקרן'!$C$42</f>
        <v>5.767072260278254E-2</v>
      </c>
      <c r="AQ13" s="141"/>
    </row>
    <row r="14" spans="2:47" s="132" customFormat="1">
      <c r="B14" s="87" t="s">
        <v>335</v>
      </c>
      <c r="C14" s="84" t="s">
        <v>336</v>
      </c>
      <c r="D14" s="97" t="s">
        <v>135</v>
      </c>
      <c r="E14" s="97" t="s">
        <v>332</v>
      </c>
      <c r="F14" s="84" t="s">
        <v>337</v>
      </c>
      <c r="G14" s="97" t="s">
        <v>338</v>
      </c>
      <c r="H14" s="84" t="s">
        <v>333</v>
      </c>
      <c r="I14" s="84" t="s">
        <v>175</v>
      </c>
      <c r="J14" s="84"/>
      <c r="K14" s="94">
        <v>1.75</v>
      </c>
      <c r="L14" s="97" t="s">
        <v>177</v>
      </c>
      <c r="M14" s="98">
        <v>5.8999999999999999E-3</v>
      </c>
      <c r="N14" s="98">
        <v>-3.0999999999999999E-3</v>
      </c>
      <c r="O14" s="94">
        <v>125765967.99999999</v>
      </c>
      <c r="P14" s="96">
        <v>102.13</v>
      </c>
      <c r="Q14" s="84"/>
      <c r="R14" s="94">
        <v>128444.78086999997</v>
      </c>
      <c r="S14" s="95">
        <v>2.3559837104645407E-2</v>
      </c>
      <c r="T14" s="95">
        <f t="shared" si="0"/>
        <v>2.0009540049734743E-2</v>
      </c>
      <c r="U14" s="95">
        <f>R14/'סכום נכסי הקרן'!$C$42</f>
        <v>2.3634681478726699E-3</v>
      </c>
    </row>
    <row r="15" spans="2:47" s="132" customFormat="1">
      <c r="B15" s="87" t="s">
        <v>339</v>
      </c>
      <c r="C15" s="84" t="s">
        <v>340</v>
      </c>
      <c r="D15" s="97" t="s">
        <v>135</v>
      </c>
      <c r="E15" s="97" t="s">
        <v>332</v>
      </c>
      <c r="F15" s="84" t="s">
        <v>337</v>
      </c>
      <c r="G15" s="97" t="s">
        <v>338</v>
      </c>
      <c r="H15" s="84" t="s">
        <v>333</v>
      </c>
      <c r="I15" s="84" t="s">
        <v>175</v>
      </c>
      <c r="J15" s="84"/>
      <c r="K15" s="94">
        <v>6.580000000000001</v>
      </c>
      <c r="L15" s="97" t="s">
        <v>177</v>
      </c>
      <c r="M15" s="98">
        <v>8.3000000000000001E-3</v>
      </c>
      <c r="N15" s="98">
        <v>7.700000000000002E-3</v>
      </c>
      <c r="O15" s="94">
        <v>21738488.999999996</v>
      </c>
      <c r="P15" s="96">
        <v>100.83</v>
      </c>
      <c r="Q15" s="84"/>
      <c r="R15" s="94">
        <v>21918.920289999995</v>
      </c>
      <c r="S15" s="95">
        <v>1.6904351578963736E-2</v>
      </c>
      <c r="T15" s="95">
        <f t="shared" si="0"/>
        <v>3.4145997246365065E-3</v>
      </c>
      <c r="U15" s="95">
        <f>R15/'סכום נכסי הקרן'!$C$42</f>
        <v>4.0332249851091192E-4</v>
      </c>
    </row>
    <row r="16" spans="2:47" s="132" customFormat="1" ht="20.25">
      <c r="B16" s="87" t="s">
        <v>341</v>
      </c>
      <c r="C16" s="84" t="s">
        <v>342</v>
      </c>
      <c r="D16" s="97" t="s">
        <v>135</v>
      </c>
      <c r="E16" s="97" t="s">
        <v>332</v>
      </c>
      <c r="F16" s="84" t="s">
        <v>343</v>
      </c>
      <c r="G16" s="97" t="s">
        <v>338</v>
      </c>
      <c r="H16" s="84" t="s">
        <v>333</v>
      </c>
      <c r="I16" s="84" t="s">
        <v>175</v>
      </c>
      <c r="J16" s="84"/>
      <c r="K16" s="94">
        <v>2.7399999999999998</v>
      </c>
      <c r="L16" s="97" t="s">
        <v>177</v>
      </c>
      <c r="M16" s="98">
        <v>0.04</v>
      </c>
      <c r="N16" s="98">
        <v>-1.2999999999999999E-3</v>
      </c>
      <c r="O16" s="94">
        <v>37073491.999999993</v>
      </c>
      <c r="P16" s="96">
        <v>114.32</v>
      </c>
      <c r="Q16" s="84"/>
      <c r="R16" s="94">
        <v>42382.416129999998</v>
      </c>
      <c r="S16" s="95">
        <v>1.7895237525196745E-2</v>
      </c>
      <c r="T16" s="95">
        <f t="shared" si="0"/>
        <v>6.6024687590543665E-3</v>
      </c>
      <c r="U16" s="95">
        <f>R16/'סכום נכסי הקרן'!$C$42</f>
        <v>7.7986423328887326E-4</v>
      </c>
      <c r="AP16" s="141"/>
    </row>
    <row r="17" spans="2:42" s="132" customFormat="1">
      <c r="B17" s="87" t="s">
        <v>344</v>
      </c>
      <c r="C17" s="84" t="s">
        <v>345</v>
      </c>
      <c r="D17" s="97" t="s">
        <v>135</v>
      </c>
      <c r="E17" s="97" t="s">
        <v>332</v>
      </c>
      <c r="F17" s="84" t="s">
        <v>343</v>
      </c>
      <c r="G17" s="97" t="s">
        <v>338</v>
      </c>
      <c r="H17" s="84" t="s">
        <v>333</v>
      </c>
      <c r="I17" s="84" t="s">
        <v>175</v>
      </c>
      <c r="J17" s="84"/>
      <c r="K17" s="94">
        <v>3.94</v>
      </c>
      <c r="L17" s="97" t="s">
        <v>177</v>
      </c>
      <c r="M17" s="98">
        <v>9.8999999999999991E-3</v>
      </c>
      <c r="N17" s="98">
        <v>2.2000000000000001E-3</v>
      </c>
      <c r="O17" s="94">
        <v>36416548.999999993</v>
      </c>
      <c r="P17" s="96">
        <v>104.2</v>
      </c>
      <c r="Q17" s="84"/>
      <c r="R17" s="94">
        <v>37946.044039999993</v>
      </c>
      <c r="S17" s="95">
        <v>1.2082969958266335E-2</v>
      </c>
      <c r="T17" s="95">
        <f t="shared" si="0"/>
        <v>5.911356481785388E-3</v>
      </c>
      <c r="U17" s="95">
        <f>R17/'סכום נכסי הקרן'!$C$42</f>
        <v>6.9823207933285931E-4</v>
      </c>
    </row>
    <row r="18" spans="2:42" s="132" customFormat="1">
      <c r="B18" s="87" t="s">
        <v>346</v>
      </c>
      <c r="C18" s="84" t="s">
        <v>347</v>
      </c>
      <c r="D18" s="97" t="s">
        <v>135</v>
      </c>
      <c r="E18" s="97" t="s">
        <v>332</v>
      </c>
      <c r="F18" s="84" t="s">
        <v>343</v>
      </c>
      <c r="G18" s="97" t="s">
        <v>338</v>
      </c>
      <c r="H18" s="84" t="s">
        <v>333</v>
      </c>
      <c r="I18" s="84" t="s">
        <v>175</v>
      </c>
      <c r="J18" s="84"/>
      <c r="K18" s="94">
        <v>5.88</v>
      </c>
      <c r="L18" s="97" t="s">
        <v>177</v>
      </c>
      <c r="M18" s="98">
        <v>8.6E-3</v>
      </c>
      <c r="N18" s="98">
        <v>7.1999999999999989E-3</v>
      </c>
      <c r="O18" s="94">
        <v>46076999.999999993</v>
      </c>
      <c r="P18" s="96">
        <v>102.01</v>
      </c>
      <c r="Q18" s="84"/>
      <c r="R18" s="94">
        <v>47003.145240000005</v>
      </c>
      <c r="S18" s="95">
        <v>1.8420845375159259E-2</v>
      </c>
      <c r="T18" s="95">
        <f t="shared" si="0"/>
        <v>7.3223007643664273E-3</v>
      </c>
      <c r="U18" s="95">
        <f>R18/'סכום נכסי הקרן'!$C$42</f>
        <v>8.6488867723639518E-4</v>
      </c>
      <c r="AP18" s="148"/>
    </row>
    <row r="19" spans="2:42" s="132" customFormat="1">
      <c r="B19" s="87" t="s">
        <v>348</v>
      </c>
      <c r="C19" s="84" t="s">
        <v>349</v>
      </c>
      <c r="D19" s="97" t="s">
        <v>135</v>
      </c>
      <c r="E19" s="97" t="s">
        <v>332</v>
      </c>
      <c r="F19" s="84" t="s">
        <v>343</v>
      </c>
      <c r="G19" s="97" t="s">
        <v>338</v>
      </c>
      <c r="H19" s="84" t="s">
        <v>333</v>
      </c>
      <c r="I19" s="84" t="s">
        <v>175</v>
      </c>
      <c r="J19" s="84"/>
      <c r="K19" s="94">
        <v>11.18</v>
      </c>
      <c r="L19" s="97" t="s">
        <v>177</v>
      </c>
      <c r="M19" s="98">
        <v>9.8999999999999991E-3</v>
      </c>
      <c r="N19" s="98">
        <v>8.0999999999999996E-3</v>
      </c>
      <c r="O19" s="94">
        <v>30006647.999999996</v>
      </c>
      <c r="P19" s="96">
        <v>102.15</v>
      </c>
      <c r="Q19" s="84"/>
      <c r="R19" s="94">
        <v>30651.790979999998</v>
      </c>
      <c r="S19" s="95">
        <v>4.2748958225000598E-2</v>
      </c>
      <c r="T19" s="95">
        <f t="shared" si="0"/>
        <v>4.7750343381500471E-3</v>
      </c>
      <c r="U19" s="95">
        <f>R19/'סכום נכסי הקרן'!$C$42</f>
        <v>5.640130425369523E-4</v>
      </c>
    </row>
    <row r="20" spans="2:42" s="132" customFormat="1">
      <c r="B20" s="87" t="s">
        <v>350</v>
      </c>
      <c r="C20" s="84" t="s">
        <v>351</v>
      </c>
      <c r="D20" s="97" t="s">
        <v>135</v>
      </c>
      <c r="E20" s="97" t="s">
        <v>332</v>
      </c>
      <c r="F20" s="84" t="s">
        <v>343</v>
      </c>
      <c r="G20" s="97" t="s">
        <v>338</v>
      </c>
      <c r="H20" s="84" t="s">
        <v>333</v>
      </c>
      <c r="I20" s="84" t="s">
        <v>175</v>
      </c>
      <c r="J20" s="84"/>
      <c r="K20" s="94">
        <v>0.32</v>
      </c>
      <c r="L20" s="97" t="s">
        <v>177</v>
      </c>
      <c r="M20" s="98">
        <v>2.58E-2</v>
      </c>
      <c r="N20" s="98">
        <v>5.9999999999999995E-4</v>
      </c>
      <c r="O20" s="94">
        <v>54088308.999999993</v>
      </c>
      <c r="P20" s="96">
        <v>106.12</v>
      </c>
      <c r="Q20" s="84"/>
      <c r="R20" s="94">
        <v>57398.516759999991</v>
      </c>
      <c r="S20" s="95">
        <v>1.9859203793230178E-2</v>
      </c>
      <c r="T20" s="95">
        <f t="shared" si="0"/>
        <v>8.9417250909323842E-3</v>
      </c>
      <c r="U20" s="95">
        <f>R20/'סכום נכסי הקרן'!$C$42</f>
        <v>1.0561703261006592E-3</v>
      </c>
    </row>
    <row r="21" spans="2:42" s="132" customFormat="1">
      <c r="B21" s="87" t="s">
        <v>352</v>
      </c>
      <c r="C21" s="84" t="s">
        <v>353</v>
      </c>
      <c r="D21" s="97" t="s">
        <v>135</v>
      </c>
      <c r="E21" s="97" t="s">
        <v>332</v>
      </c>
      <c r="F21" s="84" t="s">
        <v>343</v>
      </c>
      <c r="G21" s="97" t="s">
        <v>338</v>
      </c>
      <c r="H21" s="84" t="s">
        <v>333</v>
      </c>
      <c r="I21" s="84" t="s">
        <v>175</v>
      </c>
      <c r="J21" s="84"/>
      <c r="K21" s="94">
        <v>1.9499999999999995</v>
      </c>
      <c r="L21" s="97" t="s">
        <v>177</v>
      </c>
      <c r="M21" s="98">
        <v>4.0999999999999995E-3</v>
      </c>
      <c r="N21" s="98">
        <v>-1.7999999999999997E-3</v>
      </c>
      <c r="O21" s="94">
        <v>13022197.809999997</v>
      </c>
      <c r="P21" s="96">
        <v>101.06</v>
      </c>
      <c r="Q21" s="84"/>
      <c r="R21" s="94">
        <v>13160.232550000001</v>
      </c>
      <c r="S21" s="95">
        <v>1.0562789214115775E-2</v>
      </c>
      <c r="T21" s="95">
        <f t="shared" si="0"/>
        <v>2.050143248245847E-3</v>
      </c>
      <c r="U21" s="95">
        <f>R21/'סכום נכסי הקרן'!$C$42</f>
        <v>2.4215690384494899E-4</v>
      </c>
    </row>
    <row r="22" spans="2:42" s="132" customFormat="1">
      <c r="B22" s="87" t="s">
        <v>354</v>
      </c>
      <c r="C22" s="84" t="s">
        <v>355</v>
      </c>
      <c r="D22" s="97" t="s">
        <v>135</v>
      </c>
      <c r="E22" s="97" t="s">
        <v>332</v>
      </c>
      <c r="F22" s="84" t="s">
        <v>343</v>
      </c>
      <c r="G22" s="97" t="s">
        <v>338</v>
      </c>
      <c r="H22" s="84" t="s">
        <v>333</v>
      </c>
      <c r="I22" s="84" t="s">
        <v>175</v>
      </c>
      <c r="J22" s="84"/>
      <c r="K22" s="94">
        <v>1.34</v>
      </c>
      <c r="L22" s="97" t="s">
        <v>177</v>
      </c>
      <c r="M22" s="98">
        <v>6.4000000000000003E-3</v>
      </c>
      <c r="N22" s="98">
        <v>-3.4000000000000002E-3</v>
      </c>
      <c r="O22" s="94">
        <v>56068270.999999993</v>
      </c>
      <c r="P22" s="96">
        <v>101.93</v>
      </c>
      <c r="Q22" s="84"/>
      <c r="R22" s="94">
        <v>57150.384329999993</v>
      </c>
      <c r="S22" s="95">
        <v>1.7798914318457058E-2</v>
      </c>
      <c r="T22" s="95">
        <f t="shared" si="0"/>
        <v>8.9030702249106343E-3</v>
      </c>
      <c r="U22" s="95">
        <f>R22/'סכום נכסי הקרן'!$C$42</f>
        <v>1.0516045267681602E-3</v>
      </c>
    </row>
    <row r="23" spans="2:42" s="132" customFormat="1">
      <c r="B23" s="87" t="s">
        <v>356</v>
      </c>
      <c r="C23" s="84" t="s">
        <v>357</v>
      </c>
      <c r="D23" s="97" t="s">
        <v>135</v>
      </c>
      <c r="E23" s="97" t="s">
        <v>332</v>
      </c>
      <c r="F23" s="84" t="s">
        <v>358</v>
      </c>
      <c r="G23" s="97" t="s">
        <v>338</v>
      </c>
      <c r="H23" s="84" t="s">
        <v>333</v>
      </c>
      <c r="I23" s="84" t="s">
        <v>175</v>
      </c>
      <c r="J23" s="84"/>
      <c r="K23" s="94">
        <v>3.5799999999999996</v>
      </c>
      <c r="L23" s="97" t="s">
        <v>177</v>
      </c>
      <c r="M23" s="98">
        <v>0.05</v>
      </c>
      <c r="N23" s="98">
        <v>1.1999999999999999E-3</v>
      </c>
      <c r="O23" s="94">
        <v>108367572.99999999</v>
      </c>
      <c r="P23" s="96">
        <v>123.62</v>
      </c>
      <c r="Q23" s="84"/>
      <c r="R23" s="94">
        <v>133963.99208</v>
      </c>
      <c r="S23" s="95">
        <v>3.4384862389250939E-2</v>
      </c>
      <c r="T23" s="95">
        <f t="shared" si="0"/>
        <v>2.0869340479159854E-2</v>
      </c>
      <c r="U23" s="95">
        <f>R23/'סכום נכסי הקרן'!$C$42</f>
        <v>2.4650252513054617E-3</v>
      </c>
    </row>
    <row r="24" spans="2:42" s="132" customFormat="1">
      <c r="B24" s="87" t="s">
        <v>359</v>
      </c>
      <c r="C24" s="84" t="s">
        <v>360</v>
      </c>
      <c r="D24" s="97" t="s">
        <v>135</v>
      </c>
      <c r="E24" s="97" t="s">
        <v>332</v>
      </c>
      <c r="F24" s="84" t="s">
        <v>358</v>
      </c>
      <c r="G24" s="97" t="s">
        <v>338</v>
      </c>
      <c r="H24" s="84" t="s">
        <v>333</v>
      </c>
      <c r="I24" s="84" t="s">
        <v>175</v>
      </c>
      <c r="J24" s="84"/>
      <c r="K24" s="94">
        <v>1.4599999999999997</v>
      </c>
      <c r="L24" s="97" t="s">
        <v>177</v>
      </c>
      <c r="M24" s="98">
        <v>1.6E-2</v>
      </c>
      <c r="N24" s="98">
        <v>-2.5000000000000001E-3</v>
      </c>
      <c r="O24" s="94">
        <v>5720310.8600000003</v>
      </c>
      <c r="P24" s="96">
        <v>102.67</v>
      </c>
      <c r="Q24" s="84"/>
      <c r="R24" s="94">
        <v>5873.0432300000002</v>
      </c>
      <c r="S24" s="95">
        <v>2.7249827778419032E-3</v>
      </c>
      <c r="T24" s="95">
        <f t="shared" si="0"/>
        <v>9.1492151669010451E-4</v>
      </c>
      <c r="U24" s="95">
        <f>R24/'סכום נכסי הקרן'!$C$42</f>
        <v>1.0806784449446059E-4</v>
      </c>
    </row>
    <row r="25" spans="2:42" s="132" customFormat="1">
      <c r="B25" s="87" t="s">
        <v>361</v>
      </c>
      <c r="C25" s="84" t="s">
        <v>362</v>
      </c>
      <c r="D25" s="97" t="s">
        <v>135</v>
      </c>
      <c r="E25" s="97" t="s">
        <v>332</v>
      </c>
      <c r="F25" s="84" t="s">
        <v>358</v>
      </c>
      <c r="G25" s="97" t="s">
        <v>338</v>
      </c>
      <c r="H25" s="84" t="s">
        <v>333</v>
      </c>
      <c r="I25" s="84" t="s">
        <v>175</v>
      </c>
      <c r="J25" s="84"/>
      <c r="K25" s="94">
        <v>2.48</v>
      </c>
      <c r="L25" s="97" t="s">
        <v>177</v>
      </c>
      <c r="M25" s="98">
        <v>6.9999999999999993E-3</v>
      </c>
      <c r="N25" s="98">
        <v>-1.4000000000000002E-3</v>
      </c>
      <c r="O25" s="94">
        <v>50714172.409999989</v>
      </c>
      <c r="P25" s="96">
        <v>104.3</v>
      </c>
      <c r="Q25" s="84"/>
      <c r="R25" s="94">
        <v>52894.881669999988</v>
      </c>
      <c r="S25" s="95">
        <v>1.4267181652389122E-2</v>
      </c>
      <c r="T25" s="95">
        <f t="shared" si="0"/>
        <v>8.2401343677254001E-3</v>
      </c>
      <c r="U25" s="95">
        <f>R25/'סכום נכסי הקרן'!$C$42</f>
        <v>9.7330048886196477E-4</v>
      </c>
    </row>
    <row r="26" spans="2:42" s="132" customFormat="1">
      <c r="B26" s="87" t="s">
        <v>363</v>
      </c>
      <c r="C26" s="84" t="s">
        <v>364</v>
      </c>
      <c r="D26" s="97" t="s">
        <v>135</v>
      </c>
      <c r="E26" s="97" t="s">
        <v>332</v>
      </c>
      <c r="F26" s="84" t="s">
        <v>358</v>
      </c>
      <c r="G26" s="97" t="s">
        <v>338</v>
      </c>
      <c r="H26" s="84" t="s">
        <v>333</v>
      </c>
      <c r="I26" s="84" t="s">
        <v>175</v>
      </c>
      <c r="J26" s="84"/>
      <c r="K26" s="94">
        <v>5</v>
      </c>
      <c r="L26" s="97" t="s">
        <v>177</v>
      </c>
      <c r="M26" s="98">
        <v>6.0000000000000001E-3</v>
      </c>
      <c r="N26" s="98">
        <v>5.3E-3</v>
      </c>
      <c r="O26" s="94">
        <v>1583347.9999999998</v>
      </c>
      <c r="P26" s="96">
        <v>101.6</v>
      </c>
      <c r="Q26" s="84"/>
      <c r="R26" s="94">
        <v>1608.6816799999997</v>
      </c>
      <c r="S26" s="95">
        <v>7.1189063662665869E-4</v>
      </c>
      <c r="T26" s="95">
        <f t="shared" si="0"/>
        <v>2.5060559319894281E-4</v>
      </c>
      <c r="U26" s="95">
        <f>R26/'סכום נכסי הקרן'!$C$42</f>
        <v>2.9600797206345027E-5</v>
      </c>
    </row>
    <row r="27" spans="2:42" s="132" customFormat="1">
      <c r="B27" s="87" t="s">
        <v>365</v>
      </c>
      <c r="C27" s="84" t="s">
        <v>366</v>
      </c>
      <c r="D27" s="97" t="s">
        <v>135</v>
      </c>
      <c r="E27" s="97" t="s">
        <v>332</v>
      </c>
      <c r="F27" s="84" t="s">
        <v>367</v>
      </c>
      <c r="G27" s="97" t="s">
        <v>338</v>
      </c>
      <c r="H27" s="84" t="s">
        <v>368</v>
      </c>
      <c r="I27" s="84" t="s">
        <v>175</v>
      </c>
      <c r="J27" s="84"/>
      <c r="K27" s="94">
        <v>1.5</v>
      </c>
      <c r="L27" s="97" t="s">
        <v>177</v>
      </c>
      <c r="M27" s="98">
        <v>8.0000000000000002E-3</v>
      </c>
      <c r="N27" s="98">
        <v>-5.3000000000000018E-3</v>
      </c>
      <c r="O27" s="94">
        <v>17469999.999999996</v>
      </c>
      <c r="P27" s="96">
        <v>104.27</v>
      </c>
      <c r="Q27" s="84"/>
      <c r="R27" s="94">
        <v>18215.968969999994</v>
      </c>
      <c r="S27" s="95">
        <v>2.7104601731467396E-2</v>
      </c>
      <c r="T27" s="95">
        <f t="shared" si="0"/>
        <v>2.8377420879315196E-3</v>
      </c>
      <c r="U27" s="95">
        <f>R27/'סכום נכסי הקרן'!$C$42</f>
        <v>3.3518576739062739E-4</v>
      </c>
    </row>
    <row r="28" spans="2:42" s="132" customFormat="1">
      <c r="B28" s="87" t="s">
        <v>369</v>
      </c>
      <c r="C28" s="84" t="s">
        <v>370</v>
      </c>
      <c r="D28" s="97" t="s">
        <v>135</v>
      </c>
      <c r="E28" s="97" t="s">
        <v>332</v>
      </c>
      <c r="F28" s="84" t="s">
        <v>337</v>
      </c>
      <c r="G28" s="97" t="s">
        <v>338</v>
      </c>
      <c r="H28" s="84" t="s">
        <v>368</v>
      </c>
      <c r="I28" s="84" t="s">
        <v>175</v>
      </c>
      <c r="J28" s="84"/>
      <c r="K28" s="94">
        <v>2.0299999999999998</v>
      </c>
      <c r="L28" s="97" t="s">
        <v>177</v>
      </c>
      <c r="M28" s="98">
        <v>3.4000000000000002E-2</v>
      </c>
      <c r="N28" s="98">
        <v>-3.0999999999999999E-3</v>
      </c>
      <c r="O28" s="94">
        <v>20918579.999999996</v>
      </c>
      <c r="P28" s="96">
        <v>114.75</v>
      </c>
      <c r="Q28" s="84"/>
      <c r="R28" s="94">
        <v>24004.070069999998</v>
      </c>
      <c r="S28" s="95">
        <v>1.1181951575441867E-2</v>
      </c>
      <c r="T28" s="95">
        <f t="shared" si="0"/>
        <v>3.739431047092759E-3</v>
      </c>
      <c r="U28" s="95">
        <f>R28/'סכום נכסי הקרן'!$C$42</f>
        <v>4.4169062102389725E-4</v>
      </c>
    </row>
    <row r="29" spans="2:42" s="132" customFormat="1">
      <c r="B29" s="87" t="s">
        <v>371</v>
      </c>
      <c r="C29" s="84" t="s">
        <v>372</v>
      </c>
      <c r="D29" s="97" t="s">
        <v>135</v>
      </c>
      <c r="E29" s="97" t="s">
        <v>332</v>
      </c>
      <c r="F29" s="84" t="s">
        <v>343</v>
      </c>
      <c r="G29" s="97" t="s">
        <v>338</v>
      </c>
      <c r="H29" s="84" t="s">
        <v>368</v>
      </c>
      <c r="I29" s="84" t="s">
        <v>175</v>
      </c>
      <c r="J29" s="84"/>
      <c r="K29" s="94">
        <v>0.98000000000000032</v>
      </c>
      <c r="L29" s="97" t="s">
        <v>177</v>
      </c>
      <c r="M29" s="98">
        <v>0.03</v>
      </c>
      <c r="N29" s="98">
        <v>-4.7000000000000011E-3</v>
      </c>
      <c r="O29" s="94">
        <v>8577340.9999999981</v>
      </c>
      <c r="P29" s="96">
        <v>110.52</v>
      </c>
      <c r="Q29" s="84"/>
      <c r="R29" s="94">
        <v>9479.676779999998</v>
      </c>
      <c r="S29" s="95">
        <v>1.7869460416666663E-2</v>
      </c>
      <c r="T29" s="95">
        <f t="shared" si="0"/>
        <v>1.4767744621708777E-3</v>
      </c>
      <c r="U29" s="95">
        <f>R29/'סכום נכסי הקרן'!$C$42</f>
        <v>1.7443226552221183E-4</v>
      </c>
    </row>
    <row r="30" spans="2:42" s="132" customFormat="1">
      <c r="B30" s="87" t="s">
        <v>373</v>
      </c>
      <c r="C30" s="84" t="s">
        <v>374</v>
      </c>
      <c r="D30" s="97" t="s">
        <v>135</v>
      </c>
      <c r="E30" s="97" t="s">
        <v>332</v>
      </c>
      <c r="F30" s="84" t="s">
        <v>375</v>
      </c>
      <c r="G30" s="97" t="s">
        <v>376</v>
      </c>
      <c r="H30" s="84" t="s">
        <v>368</v>
      </c>
      <c r="I30" s="84" t="s">
        <v>175</v>
      </c>
      <c r="J30" s="84"/>
      <c r="K30" s="94">
        <v>6.68</v>
      </c>
      <c r="L30" s="97" t="s">
        <v>177</v>
      </c>
      <c r="M30" s="98">
        <v>8.3000000000000001E-3</v>
      </c>
      <c r="N30" s="98">
        <v>0.01</v>
      </c>
      <c r="O30" s="94">
        <v>52657999.999999993</v>
      </c>
      <c r="P30" s="96">
        <v>100.28</v>
      </c>
      <c r="Q30" s="84"/>
      <c r="R30" s="94">
        <v>52805.442479999991</v>
      </c>
      <c r="S30" s="95">
        <v>3.4385035607428907E-2</v>
      </c>
      <c r="T30" s="95">
        <f t="shared" si="0"/>
        <v>8.2262012437619436E-3</v>
      </c>
      <c r="U30" s="95">
        <f>R30/'סכום נכסי הקרן'!$C$42</f>
        <v>9.7165474914950054E-4</v>
      </c>
    </row>
    <row r="31" spans="2:42" s="132" customFormat="1">
      <c r="B31" s="87" t="s">
        <v>377</v>
      </c>
      <c r="C31" s="84" t="s">
        <v>378</v>
      </c>
      <c r="D31" s="97" t="s">
        <v>135</v>
      </c>
      <c r="E31" s="97" t="s">
        <v>332</v>
      </c>
      <c r="F31" s="84" t="s">
        <v>375</v>
      </c>
      <c r="G31" s="97" t="s">
        <v>376</v>
      </c>
      <c r="H31" s="84" t="s">
        <v>368</v>
      </c>
      <c r="I31" s="84" t="s">
        <v>175</v>
      </c>
      <c r="J31" s="84"/>
      <c r="K31" s="94">
        <v>10.24</v>
      </c>
      <c r="L31" s="97" t="s">
        <v>177</v>
      </c>
      <c r="M31" s="98">
        <v>1.6500000000000001E-2</v>
      </c>
      <c r="N31" s="98">
        <v>1.7399999999999999E-2</v>
      </c>
      <c r="O31" s="94">
        <v>7771999.9999999991</v>
      </c>
      <c r="P31" s="96">
        <v>100.87</v>
      </c>
      <c r="Q31" s="84"/>
      <c r="R31" s="94">
        <v>7839.6163099999985</v>
      </c>
      <c r="S31" s="95">
        <v>1.8379388220826975E-2</v>
      </c>
      <c r="T31" s="95">
        <f t="shared" si="0"/>
        <v>1.2212805803940385E-3</v>
      </c>
      <c r="U31" s="95">
        <f>R31/'סכום נכסי הקרן'!$C$42</f>
        <v>1.442540780149028E-4</v>
      </c>
    </row>
    <row r="32" spans="2:42" s="132" customFormat="1">
      <c r="B32" s="87" t="s">
        <v>379</v>
      </c>
      <c r="C32" s="84" t="s">
        <v>380</v>
      </c>
      <c r="D32" s="97" t="s">
        <v>135</v>
      </c>
      <c r="E32" s="97" t="s">
        <v>332</v>
      </c>
      <c r="F32" s="84" t="s">
        <v>381</v>
      </c>
      <c r="G32" s="97" t="s">
        <v>382</v>
      </c>
      <c r="H32" s="84" t="s">
        <v>368</v>
      </c>
      <c r="I32" s="84" t="s">
        <v>334</v>
      </c>
      <c r="J32" s="84"/>
      <c r="K32" s="94">
        <v>3.48</v>
      </c>
      <c r="L32" s="97" t="s">
        <v>177</v>
      </c>
      <c r="M32" s="98">
        <v>6.5000000000000006E-3</v>
      </c>
      <c r="N32" s="98">
        <v>2.5999999999999999E-3</v>
      </c>
      <c r="O32" s="94">
        <v>17457742.589999996</v>
      </c>
      <c r="P32" s="96">
        <v>101.56</v>
      </c>
      <c r="Q32" s="149">
        <f>56843.41/1000</f>
        <v>56.843410000000006</v>
      </c>
      <c r="R32" s="94">
        <v>17786.926839999996</v>
      </c>
      <c r="S32" s="95">
        <v>1.6520289666703585E-2</v>
      </c>
      <c r="T32" s="95">
        <f t="shared" si="0"/>
        <v>2.7709045284362269E-3</v>
      </c>
      <c r="U32" s="95">
        <f>R32/'סכום נכסי הקרן'!$C$42</f>
        <v>3.2729111101391752E-4</v>
      </c>
    </row>
    <row r="33" spans="2:21" s="132" customFormat="1">
      <c r="B33" s="87" t="s">
        <v>383</v>
      </c>
      <c r="C33" s="84" t="s">
        <v>384</v>
      </c>
      <c r="D33" s="97" t="s">
        <v>135</v>
      </c>
      <c r="E33" s="97" t="s">
        <v>332</v>
      </c>
      <c r="F33" s="84" t="s">
        <v>381</v>
      </c>
      <c r="G33" s="97" t="s">
        <v>382</v>
      </c>
      <c r="H33" s="84" t="s">
        <v>368</v>
      </c>
      <c r="I33" s="84" t="s">
        <v>334</v>
      </c>
      <c r="J33" s="84"/>
      <c r="K33" s="94">
        <v>4.59</v>
      </c>
      <c r="L33" s="97" t="s">
        <v>177</v>
      </c>
      <c r="M33" s="98">
        <v>1.6399999999999998E-2</v>
      </c>
      <c r="N33" s="98">
        <v>7.3999999999999986E-3</v>
      </c>
      <c r="O33" s="94">
        <v>45784346.399999991</v>
      </c>
      <c r="P33" s="96">
        <v>104.78</v>
      </c>
      <c r="Q33" s="84"/>
      <c r="R33" s="94">
        <v>47972.836389999997</v>
      </c>
      <c r="S33" s="95">
        <v>4.2960384208406199E-2</v>
      </c>
      <c r="T33" s="95">
        <f t="shared" si="0"/>
        <v>7.4733623627464829E-3</v>
      </c>
      <c r="U33" s="95">
        <f>R33/'סכום נכסי הקרן'!$C$42</f>
        <v>8.8273162991049864E-4</v>
      </c>
    </row>
    <row r="34" spans="2:21" s="132" customFormat="1">
      <c r="B34" s="87" t="s">
        <v>385</v>
      </c>
      <c r="C34" s="84" t="s">
        <v>386</v>
      </c>
      <c r="D34" s="97" t="s">
        <v>135</v>
      </c>
      <c r="E34" s="97" t="s">
        <v>332</v>
      </c>
      <c r="F34" s="84" t="s">
        <v>381</v>
      </c>
      <c r="G34" s="97" t="s">
        <v>382</v>
      </c>
      <c r="H34" s="84" t="s">
        <v>368</v>
      </c>
      <c r="I34" s="84" t="s">
        <v>175</v>
      </c>
      <c r="J34" s="84"/>
      <c r="K34" s="94">
        <v>5.7299999999999986</v>
      </c>
      <c r="L34" s="97" t="s">
        <v>177</v>
      </c>
      <c r="M34" s="98">
        <v>1.34E-2</v>
      </c>
      <c r="N34" s="98">
        <v>1.2299999999999995E-2</v>
      </c>
      <c r="O34" s="94">
        <v>97160099.719999984</v>
      </c>
      <c r="P34" s="96">
        <v>102.49</v>
      </c>
      <c r="Q34" s="84"/>
      <c r="R34" s="94">
        <v>99579.387650000004</v>
      </c>
      <c r="S34" s="95">
        <v>2.2269396129042003E-2</v>
      </c>
      <c r="T34" s="95">
        <f t="shared" si="0"/>
        <v>1.5512796485887584E-2</v>
      </c>
      <c r="U34" s="95">
        <f>R34/'סכום נכסי הקרן'!$C$42</f>
        <v>1.8323259948852461E-3</v>
      </c>
    </row>
    <row r="35" spans="2:21" s="132" customFormat="1">
      <c r="B35" s="87" t="s">
        <v>387</v>
      </c>
      <c r="C35" s="84" t="s">
        <v>388</v>
      </c>
      <c r="D35" s="97" t="s">
        <v>135</v>
      </c>
      <c r="E35" s="97" t="s">
        <v>332</v>
      </c>
      <c r="F35" s="84" t="s">
        <v>358</v>
      </c>
      <c r="G35" s="97" t="s">
        <v>338</v>
      </c>
      <c r="H35" s="84" t="s">
        <v>368</v>
      </c>
      <c r="I35" s="84" t="s">
        <v>175</v>
      </c>
      <c r="J35" s="84"/>
      <c r="K35" s="94">
        <v>3.47</v>
      </c>
      <c r="L35" s="97" t="s">
        <v>177</v>
      </c>
      <c r="M35" s="98">
        <v>4.2000000000000003E-2</v>
      </c>
      <c r="N35" s="98">
        <v>1E-3</v>
      </c>
      <c r="O35" s="94">
        <v>3115499.9999999995</v>
      </c>
      <c r="P35" s="96">
        <v>118.95</v>
      </c>
      <c r="Q35" s="84"/>
      <c r="R35" s="94">
        <v>3705.8871399999994</v>
      </c>
      <c r="S35" s="95">
        <v>3.1225757566646015E-3</v>
      </c>
      <c r="T35" s="95">
        <f t="shared" si="0"/>
        <v>5.7731498816349645E-4</v>
      </c>
      <c r="U35" s="95">
        <f>R35/'סכום נכסי הקרן'!$C$42</f>
        <v>6.8190752132355959E-5</v>
      </c>
    </row>
    <row r="36" spans="2:21" s="132" customFormat="1">
      <c r="B36" s="87" t="s">
        <v>389</v>
      </c>
      <c r="C36" s="84" t="s">
        <v>390</v>
      </c>
      <c r="D36" s="97" t="s">
        <v>135</v>
      </c>
      <c r="E36" s="97" t="s">
        <v>332</v>
      </c>
      <c r="F36" s="84" t="s">
        <v>358</v>
      </c>
      <c r="G36" s="97" t="s">
        <v>338</v>
      </c>
      <c r="H36" s="84" t="s">
        <v>368</v>
      </c>
      <c r="I36" s="84" t="s">
        <v>175</v>
      </c>
      <c r="J36" s="84"/>
      <c r="K36" s="94">
        <v>1.48</v>
      </c>
      <c r="L36" s="97" t="s">
        <v>177</v>
      </c>
      <c r="M36" s="98">
        <v>4.0999999999999995E-2</v>
      </c>
      <c r="N36" s="98">
        <v>-2E-3</v>
      </c>
      <c r="O36" s="94">
        <v>36886534.999999993</v>
      </c>
      <c r="P36" s="96">
        <v>131.94</v>
      </c>
      <c r="Q36" s="84"/>
      <c r="R36" s="94">
        <v>48668.093859999994</v>
      </c>
      <c r="S36" s="95">
        <v>1.5781455215090761E-2</v>
      </c>
      <c r="T36" s="95">
        <f t="shared" si="0"/>
        <v>7.5816718019982221E-3</v>
      </c>
      <c r="U36" s="95">
        <f>R36/'סכום נכסי הקרן'!$C$42</f>
        <v>8.9552482301484635E-4</v>
      </c>
    </row>
    <row r="37" spans="2:21" s="132" customFormat="1">
      <c r="B37" s="87" t="s">
        <v>391</v>
      </c>
      <c r="C37" s="84" t="s">
        <v>392</v>
      </c>
      <c r="D37" s="97" t="s">
        <v>135</v>
      </c>
      <c r="E37" s="97" t="s">
        <v>332</v>
      </c>
      <c r="F37" s="84" t="s">
        <v>358</v>
      </c>
      <c r="G37" s="97" t="s">
        <v>338</v>
      </c>
      <c r="H37" s="84" t="s">
        <v>368</v>
      </c>
      <c r="I37" s="84" t="s">
        <v>175</v>
      </c>
      <c r="J37" s="84"/>
      <c r="K37" s="94">
        <v>2.580000000000001</v>
      </c>
      <c r="L37" s="97" t="s">
        <v>177</v>
      </c>
      <c r="M37" s="98">
        <v>0.04</v>
      </c>
      <c r="N37" s="98">
        <v>-1.2000000000000003E-3</v>
      </c>
      <c r="O37" s="94">
        <v>57788139.999999993</v>
      </c>
      <c r="P37" s="96">
        <v>119.31</v>
      </c>
      <c r="Q37" s="84"/>
      <c r="R37" s="94">
        <v>68947.031209999972</v>
      </c>
      <c r="S37" s="95">
        <v>1.9894941413209438E-2</v>
      </c>
      <c r="T37" s="95">
        <f t="shared" si="0"/>
        <v>1.0740789722730024E-2</v>
      </c>
      <c r="U37" s="95">
        <f>R37/'סכום נכסי הקרן'!$C$42</f>
        <v>1.2686705606212603E-3</v>
      </c>
    </row>
    <row r="38" spans="2:21" s="132" customFormat="1">
      <c r="B38" s="87" t="s">
        <v>393</v>
      </c>
      <c r="C38" s="84" t="s">
        <v>394</v>
      </c>
      <c r="D38" s="97" t="s">
        <v>135</v>
      </c>
      <c r="E38" s="97" t="s">
        <v>332</v>
      </c>
      <c r="F38" s="84" t="s">
        <v>395</v>
      </c>
      <c r="G38" s="97" t="s">
        <v>382</v>
      </c>
      <c r="H38" s="84" t="s">
        <v>396</v>
      </c>
      <c r="I38" s="84" t="s">
        <v>334</v>
      </c>
      <c r="J38" s="84"/>
      <c r="K38" s="94">
        <v>1.3299999999999996</v>
      </c>
      <c r="L38" s="97" t="s">
        <v>177</v>
      </c>
      <c r="M38" s="98">
        <v>1.6399999999999998E-2</v>
      </c>
      <c r="N38" s="98">
        <v>-5.0000000000000001E-4</v>
      </c>
      <c r="O38" s="94">
        <v>6972376.0399999991</v>
      </c>
      <c r="P38" s="96">
        <v>102.39</v>
      </c>
      <c r="Q38" s="84"/>
      <c r="R38" s="94">
        <v>7139.0159800000001</v>
      </c>
      <c r="S38" s="95">
        <v>1.3393063945305967E-2</v>
      </c>
      <c r="T38" s="95">
        <f t="shared" si="0"/>
        <v>1.1121388132701508E-3</v>
      </c>
      <c r="U38" s="95">
        <f>R38/'סכום נכסי הקרן'!$C$42</f>
        <v>1.3136257278496301E-4</v>
      </c>
    </row>
    <row r="39" spans="2:21" s="132" customFormat="1">
      <c r="B39" s="87" t="s">
        <v>397</v>
      </c>
      <c r="C39" s="84" t="s">
        <v>398</v>
      </c>
      <c r="D39" s="97" t="s">
        <v>135</v>
      </c>
      <c r="E39" s="97" t="s">
        <v>332</v>
      </c>
      <c r="F39" s="84" t="s">
        <v>395</v>
      </c>
      <c r="G39" s="97" t="s">
        <v>382</v>
      </c>
      <c r="H39" s="84" t="s">
        <v>396</v>
      </c>
      <c r="I39" s="84" t="s">
        <v>334</v>
      </c>
      <c r="J39" s="84"/>
      <c r="K39" s="94">
        <v>5.44</v>
      </c>
      <c r="L39" s="97" t="s">
        <v>177</v>
      </c>
      <c r="M39" s="98">
        <v>2.3399999999999997E-2</v>
      </c>
      <c r="N39" s="98">
        <v>1.2800000000000002E-2</v>
      </c>
      <c r="O39" s="94">
        <v>34813383.590000004</v>
      </c>
      <c r="P39" s="96">
        <v>107.17</v>
      </c>
      <c r="Q39" s="84"/>
      <c r="R39" s="94">
        <v>37309.501859999989</v>
      </c>
      <c r="S39" s="95">
        <v>1.6784162386633095E-2</v>
      </c>
      <c r="T39" s="95">
        <f t="shared" si="0"/>
        <v>5.812193898784475E-3</v>
      </c>
      <c r="U39" s="95">
        <f>R39/'סכום נכסי הקרן'!$C$42</f>
        <v>6.8651928604521217E-4</v>
      </c>
    </row>
    <row r="40" spans="2:21" s="132" customFormat="1">
      <c r="B40" s="87" t="s">
        <v>399</v>
      </c>
      <c r="C40" s="84" t="s">
        <v>400</v>
      </c>
      <c r="D40" s="97" t="s">
        <v>135</v>
      </c>
      <c r="E40" s="97" t="s">
        <v>332</v>
      </c>
      <c r="F40" s="84" t="s">
        <v>395</v>
      </c>
      <c r="G40" s="97" t="s">
        <v>382</v>
      </c>
      <c r="H40" s="84" t="s">
        <v>396</v>
      </c>
      <c r="I40" s="84" t="s">
        <v>334</v>
      </c>
      <c r="J40" s="84"/>
      <c r="K40" s="94">
        <v>2.3199999999999998</v>
      </c>
      <c r="L40" s="97" t="s">
        <v>177</v>
      </c>
      <c r="M40" s="98">
        <v>0.03</v>
      </c>
      <c r="N40" s="98">
        <v>4.0000000000000002E-4</v>
      </c>
      <c r="O40" s="94">
        <v>27336340.399999995</v>
      </c>
      <c r="P40" s="96">
        <v>108.9</v>
      </c>
      <c r="Q40" s="84"/>
      <c r="R40" s="94">
        <v>29769.274619999993</v>
      </c>
      <c r="S40" s="95">
        <v>5.0497711315239599E-2</v>
      </c>
      <c r="T40" s="95">
        <f t="shared" si="0"/>
        <v>4.6375531082366349E-3</v>
      </c>
      <c r="U40" s="95">
        <f>R40/'סכום נכסי הקרן'!$C$42</f>
        <v>5.477741631312752E-4</v>
      </c>
    </row>
    <row r="41" spans="2:21" s="132" customFormat="1">
      <c r="B41" s="87" t="s">
        <v>401</v>
      </c>
      <c r="C41" s="84" t="s">
        <v>402</v>
      </c>
      <c r="D41" s="97" t="s">
        <v>135</v>
      </c>
      <c r="E41" s="97" t="s">
        <v>332</v>
      </c>
      <c r="F41" s="84" t="s">
        <v>403</v>
      </c>
      <c r="G41" s="97" t="s">
        <v>382</v>
      </c>
      <c r="H41" s="84" t="s">
        <v>396</v>
      </c>
      <c r="I41" s="84" t="s">
        <v>175</v>
      </c>
      <c r="J41" s="84"/>
      <c r="K41" s="94">
        <v>0.77</v>
      </c>
      <c r="L41" s="97" t="s">
        <v>177</v>
      </c>
      <c r="M41" s="98">
        <v>4.9500000000000002E-2</v>
      </c>
      <c r="N41" s="98">
        <v>-2.8000000000000004E-3</v>
      </c>
      <c r="O41" s="94">
        <v>1026218.3499999999</v>
      </c>
      <c r="P41" s="96">
        <v>125.36</v>
      </c>
      <c r="Q41" s="84"/>
      <c r="R41" s="94">
        <v>1286.4673199999997</v>
      </c>
      <c r="S41" s="95">
        <v>7.9561449964829067E-3</v>
      </c>
      <c r="T41" s="95">
        <f t="shared" si="0"/>
        <v>2.0041000644680317E-4</v>
      </c>
      <c r="U41" s="95">
        <f>R41/'סכום נכסי הקרן'!$C$42</f>
        <v>2.3671841810189679E-5</v>
      </c>
    </row>
    <row r="42" spans="2:21" s="132" customFormat="1">
      <c r="B42" s="87" t="s">
        <v>404</v>
      </c>
      <c r="C42" s="84" t="s">
        <v>405</v>
      </c>
      <c r="D42" s="97" t="s">
        <v>135</v>
      </c>
      <c r="E42" s="97" t="s">
        <v>332</v>
      </c>
      <c r="F42" s="84" t="s">
        <v>403</v>
      </c>
      <c r="G42" s="97" t="s">
        <v>382</v>
      </c>
      <c r="H42" s="84" t="s">
        <v>396</v>
      </c>
      <c r="I42" s="84" t="s">
        <v>175</v>
      </c>
      <c r="J42" s="84"/>
      <c r="K42" s="94">
        <v>2.48</v>
      </c>
      <c r="L42" s="97" t="s">
        <v>177</v>
      </c>
      <c r="M42" s="98">
        <v>4.8000000000000001E-2</v>
      </c>
      <c r="N42" s="98">
        <v>4.0000000000000002E-4</v>
      </c>
      <c r="O42" s="94">
        <v>59006109.999999993</v>
      </c>
      <c r="P42" s="96">
        <v>115.81</v>
      </c>
      <c r="Q42" s="84"/>
      <c r="R42" s="94">
        <v>68334.975589999987</v>
      </c>
      <c r="S42" s="95">
        <v>4.3401333974723913E-2</v>
      </c>
      <c r="T42" s="95">
        <f t="shared" si="0"/>
        <v>1.064544173460546E-2</v>
      </c>
      <c r="U42" s="95">
        <f>R42/'סכום נכסי הקרן'!$C$42</f>
        <v>1.2574083360855628E-3</v>
      </c>
    </row>
    <row r="43" spans="2:21" s="132" customFormat="1">
      <c r="B43" s="87" t="s">
        <v>406</v>
      </c>
      <c r="C43" s="84" t="s">
        <v>407</v>
      </c>
      <c r="D43" s="97" t="s">
        <v>135</v>
      </c>
      <c r="E43" s="97" t="s">
        <v>332</v>
      </c>
      <c r="F43" s="84" t="s">
        <v>403</v>
      </c>
      <c r="G43" s="97" t="s">
        <v>382</v>
      </c>
      <c r="H43" s="84" t="s">
        <v>396</v>
      </c>
      <c r="I43" s="84" t="s">
        <v>175</v>
      </c>
      <c r="J43" s="84"/>
      <c r="K43" s="94">
        <v>6.44</v>
      </c>
      <c r="L43" s="97" t="s">
        <v>177</v>
      </c>
      <c r="M43" s="98">
        <v>3.2000000000000001E-2</v>
      </c>
      <c r="N43" s="98">
        <v>1.4300000000000002E-2</v>
      </c>
      <c r="O43" s="94">
        <v>34440078.999999993</v>
      </c>
      <c r="P43" s="96">
        <v>112.5</v>
      </c>
      <c r="Q43" s="84"/>
      <c r="R43" s="94">
        <v>38745.08825999999</v>
      </c>
      <c r="S43" s="95">
        <v>2.0877633946324473E-2</v>
      </c>
      <c r="T43" s="95">
        <f t="shared" ref="T43:T74" si="1">R43/$R$11</f>
        <v>6.0358341539282611E-3</v>
      </c>
      <c r="U43" s="95">
        <f>R43/'סכום נכסי הקרן'!$C$42</f>
        <v>7.1293501665674428E-4</v>
      </c>
    </row>
    <row r="44" spans="2:21" s="132" customFormat="1">
      <c r="B44" s="87" t="s">
        <v>408</v>
      </c>
      <c r="C44" s="84" t="s">
        <v>409</v>
      </c>
      <c r="D44" s="97" t="s">
        <v>135</v>
      </c>
      <c r="E44" s="97" t="s">
        <v>332</v>
      </c>
      <c r="F44" s="84" t="s">
        <v>403</v>
      </c>
      <c r="G44" s="97" t="s">
        <v>382</v>
      </c>
      <c r="H44" s="84" t="s">
        <v>396</v>
      </c>
      <c r="I44" s="84" t="s">
        <v>175</v>
      </c>
      <c r="J44" s="84"/>
      <c r="K44" s="94">
        <v>1.23</v>
      </c>
      <c r="L44" s="97" t="s">
        <v>177</v>
      </c>
      <c r="M44" s="98">
        <v>4.9000000000000002E-2</v>
      </c>
      <c r="N44" s="98">
        <v>-1.9E-3</v>
      </c>
      <c r="O44" s="94">
        <v>14045714.630000001</v>
      </c>
      <c r="P44" s="96">
        <v>119.44</v>
      </c>
      <c r="Q44" s="84"/>
      <c r="R44" s="94">
        <v>16776.201269999998</v>
      </c>
      <c r="S44" s="95">
        <v>4.726720505104802E-2</v>
      </c>
      <c r="T44" s="95">
        <f t="shared" si="1"/>
        <v>2.6134504564589854E-3</v>
      </c>
      <c r="U44" s="95">
        <f>R44/'סכום נכסי הקרן'!$C$42</f>
        <v>3.0869309811876389E-4</v>
      </c>
    </row>
    <row r="45" spans="2:21" s="132" customFormat="1">
      <c r="B45" s="87" t="s">
        <v>410</v>
      </c>
      <c r="C45" s="84" t="s">
        <v>411</v>
      </c>
      <c r="D45" s="97" t="s">
        <v>135</v>
      </c>
      <c r="E45" s="97" t="s">
        <v>332</v>
      </c>
      <c r="F45" s="84" t="s">
        <v>412</v>
      </c>
      <c r="G45" s="97" t="s">
        <v>413</v>
      </c>
      <c r="H45" s="84" t="s">
        <v>396</v>
      </c>
      <c r="I45" s="84" t="s">
        <v>175</v>
      </c>
      <c r="J45" s="84"/>
      <c r="K45" s="94">
        <v>2.13</v>
      </c>
      <c r="L45" s="97" t="s">
        <v>177</v>
      </c>
      <c r="M45" s="98">
        <v>3.7000000000000005E-2</v>
      </c>
      <c r="N45" s="98">
        <v>-1E-4</v>
      </c>
      <c r="O45" s="94">
        <v>34289661.999999993</v>
      </c>
      <c r="P45" s="96">
        <v>113.5</v>
      </c>
      <c r="Q45" s="84"/>
      <c r="R45" s="94">
        <v>38918.767849999997</v>
      </c>
      <c r="S45" s="95">
        <v>1.1429957402782196E-2</v>
      </c>
      <c r="T45" s="95">
        <f t="shared" si="1"/>
        <v>6.0628905176698441E-3</v>
      </c>
      <c r="U45" s="95">
        <f>R45/'סכום נכסי הקרן'!$C$42</f>
        <v>7.1613083493850119E-4</v>
      </c>
    </row>
    <row r="46" spans="2:21" s="132" customFormat="1">
      <c r="B46" s="87" t="s">
        <v>414</v>
      </c>
      <c r="C46" s="84" t="s">
        <v>415</v>
      </c>
      <c r="D46" s="97" t="s">
        <v>135</v>
      </c>
      <c r="E46" s="97" t="s">
        <v>332</v>
      </c>
      <c r="F46" s="84" t="s">
        <v>412</v>
      </c>
      <c r="G46" s="97" t="s">
        <v>413</v>
      </c>
      <c r="H46" s="84" t="s">
        <v>396</v>
      </c>
      <c r="I46" s="84" t="s">
        <v>175</v>
      </c>
      <c r="J46" s="84"/>
      <c r="K46" s="94">
        <v>5.6099999999999994</v>
      </c>
      <c r="L46" s="97" t="s">
        <v>177</v>
      </c>
      <c r="M46" s="98">
        <v>2.2000000000000002E-2</v>
      </c>
      <c r="N46" s="98">
        <v>1.3100000000000001E-2</v>
      </c>
      <c r="O46" s="94">
        <v>25674788.999999996</v>
      </c>
      <c r="P46" s="96">
        <v>106.26</v>
      </c>
      <c r="Q46" s="84"/>
      <c r="R46" s="94">
        <v>27282.032529999993</v>
      </c>
      <c r="S46" s="95">
        <v>2.9120177513796416E-2</v>
      </c>
      <c r="T46" s="95">
        <f t="shared" si="1"/>
        <v>4.250082555707046E-3</v>
      </c>
      <c r="U46" s="95">
        <f>R46/'סכום נכסי הקרן'!$C$42</f>
        <v>5.0200727859189527E-4</v>
      </c>
    </row>
    <row r="47" spans="2:21" s="132" customFormat="1">
      <c r="B47" s="87" t="s">
        <v>416</v>
      </c>
      <c r="C47" s="84" t="s">
        <v>417</v>
      </c>
      <c r="D47" s="97" t="s">
        <v>135</v>
      </c>
      <c r="E47" s="97" t="s">
        <v>332</v>
      </c>
      <c r="F47" s="84" t="s">
        <v>418</v>
      </c>
      <c r="G47" s="97" t="s">
        <v>382</v>
      </c>
      <c r="H47" s="84" t="s">
        <v>396</v>
      </c>
      <c r="I47" s="84" t="s">
        <v>334</v>
      </c>
      <c r="J47" s="84"/>
      <c r="K47" s="94">
        <v>6.9799999999999995</v>
      </c>
      <c r="L47" s="97" t="s">
        <v>177</v>
      </c>
      <c r="M47" s="98">
        <v>1.8200000000000001E-2</v>
      </c>
      <c r="N47" s="98">
        <v>1.7899999999999999E-2</v>
      </c>
      <c r="O47" s="94">
        <v>11023999.999999998</v>
      </c>
      <c r="P47" s="96">
        <v>100.65</v>
      </c>
      <c r="Q47" s="84"/>
      <c r="R47" s="94">
        <v>11095.655669999998</v>
      </c>
      <c r="S47" s="95">
        <v>4.1916349809885928E-2</v>
      </c>
      <c r="T47" s="95">
        <f t="shared" si="1"/>
        <v>1.7285168381550558E-3</v>
      </c>
      <c r="U47" s="95">
        <f>R47/'סכום נכסי הקרן'!$C$42</f>
        <v>2.0416733617498669E-4</v>
      </c>
    </row>
    <row r="48" spans="2:21" s="132" customFormat="1">
      <c r="B48" s="87" t="s">
        <v>419</v>
      </c>
      <c r="C48" s="84" t="s">
        <v>420</v>
      </c>
      <c r="D48" s="97" t="s">
        <v>135</v>
      </c>
      <c r="E48" s="97" t="s">
        <v>332</v>
      </c>
      <c r="F48" s="84" t="s">
        <v>367</v>
      </c>
      <c r="G48" s="97" t="s">
        <v>338</v>
      </c>
      <c r="H48" s="84" t="s">
        <v>396</v>
      </c>
      <c r="I48" s="84" t="s">
        <v>175</v>
      </c>
      <c r="J48" s="84"/>
      <c r="K48" s="94">
        <v>1.3199999999999998</v>
      </c>
      <c r="L48" s="97" t="s">
        <v>177</v>
      </c>
      <c r="M48" s="98">
        <v>3.1E-2</v>
      </c>
      <c r="N48" s="98">
        <v>-4.3E-3</v>
      </c>
      <c r="O48" s="94">
        <v>17243597.999999996</v>
      </c>
      <c r="P48" s="96">
        <v>113.33</v>
      </c>
      <c r="Q48" s="84"/>
      <c r="R48" s="94">
        <v>19542.170569999995</v>
      </c>
      <c r="S48" s="95">
        <v>3.3414445282860909E-2</v>
      </c>
      <c r="T48" s="95">
        <f t="shared" si="1"/>
        <v>3.0443420279951047E-3</v>
      </c>
      <c r="U48" s="95">
        <f>R48/'סכום נכסי הקרן'!$C$42</f>
        <v>3.5958874599378415E-4</v>
      </c>
    </row>
    <row r="49" spans="2:21" s="132" customFormat="1">
      <c r="B49" s="87" t="s">
        <v>421</v>
      </c>
      <c r="C49" s="84" t="s">
        <v>422</v>
      </c>
      <c r="D49" s="97" t="s">
        <v>135</v>
      </c>
      <c r="E49" s="97" t="s">
        <v>332</v>
      </c>
      <c r="F49" s="84" t="s">
        <v>367</v>
      </c>
      <c r="G49" s="97" t="s">
        <v>338</v>
      </c>
      <c r="H49" s="84" t="s">
        <v>396</v>
      </c>
      <c r="I49" s="84" t="s">
        <v>175</v>
      </c>
      <c r="J49" s="84"/>
      <c r="K49" s="94">
        <v>0.78</v>
      </c>
      <c r="L49" s="97" t="s">
        <v>177</v>
      </c>
      <c r="M49" s="98">
        <v>2.7999999999999997E-2</v>
      </c>
      <c r="N49" s="98">
        <v>-5.0000000000000001E-3</v>
      </c>
      <c r="O49" s="94">
        <v>42854713.999999993</v>
      </c>
      <c r="P49" s="96">
        <v>105.47</v>
      </c>
      <c r="Q49" s="84"/>
      <c r="R49" s="94">
        <v>45198.869829999989</v>
      </c>
      <c r="S49" s="95">
        <v>4.357221770901433E-2</v>
      </c>
      <c r="T49" s="95">
        <f t="shared" si="1"/>
        <v>7.0412249523901758E-3</v>
      </c>
      <c r="U49" s="95">
        <f>R49/'סכום נכסי הקרן'!$C$42</f>
        <v>8.3168882721025106E-4</v>
      </c>
    </row>
    <row r="50" spans="2:21" s="132" customFormat="1">
      <c r="B50" s="87" t="s">
        <v>423</v>
      </c>
      <c r="C50" s="84" t="s">
        <v>424</v>
      </c>
      <c r="D50" s="97" t="s">
        <v>135</v>
      </c>
      <c r="E50" s="97" t="s">
        <v>332</v>
      </c>
      <c r="F50" s="84" t="s">
        <v>367</v>
      </c>
      <c r="G50" s="97" t="s">
        <v>338</v>
      </c>
      <c r="H50" s="84" t="s">
        <v>396</v>
      </c>
      <c r="I50" s="84" t="s">
        <v>175</v>
      </c>
      <c r="J50" s="84"/>
      <c r="K50" s="94">
        <v>1.46</v>
      </c>
      <c r="L50" s="97" t="s">
        <v>177</v>
      </c>
      <c r="M50" s="98">
        <v>4.2000000000000003E-2</v>
      </c>
      <c r="N50" s="98">
        <v>-2.1000000000000003E-3</v>
      </c>
      <c r="O50" s="94">
        <v>1854965.5799999996</v>
      </c>
      <c r="P50" s="96">
        <v>129.63999999999999</v>
      </c>
      <c r="Q50" s="84"/>
      <c r="R50" s="94">
        <v>2404.7773699999998</v>
      </c>
      <c r="S50" s="95">
        <v>2.3705933366560589E-2</v>
      </c>
      <c r="T50" s="95">
        <f t="shared" si="1"/>
        <v>3.7462393387872959E-4</v>
      </c>
      <c r="U50" s="95">
        <f>R50/'סכום נכסי הקרן'!$C$42</f>
        <v>4.4249479645828842E-5</v>
      </c>
    </row>
    <row r="51" spans="2:21" s="132" customFormat="1">
      <c r="B51" s="87" t="s">
        <v>425</v>
      </c>
      <c r="C51" s="84" t="s">
        <v>426</v>
      </c>
      <c r="D51" s="97" t="s">
        <v>135</v>
      </c>
      <c r="E51" s="97" t="s">
        <v>332</v>
      </c>
      <c r="F51" s="84" t="s">
        <v>337</v>
      </c>
      <c r="G51" s="97" t="s">
        <v>338</v>
      </c>
      <c r="H51" s="84" t="s">
        <v>396</v>
      </c>
      <c r="I51" s="84" t="s">
        <v>175</v>
      </c>
      <c r="J51" s="84"/>
      <c r="K51" s="94">
        <v>2.2500000000000004</v>
      </c>
      <c r="L51" s="97" t="s">
        <v>177</v>
      </c>
      <c r="M51" s="98">
        <v>0.04</v>
      </c>
      <c r="N51" s="98">
        <v>-1.9E-3</v>
      </c>
      <c r="O51" s="94">
        <v>52138421.999999993</v>
      </c>
      <c r="P51" s="96">
        <v>119.89</v>
      </c>
      <c r="Q51" s="84"/>
      <c r="R51" s="94">
        <v>62508.752989999986</v>
      </c>
      <c r="S51" s="95">
        <v>3.8621110549793398E-2</v>
      </c>
      <c r="T51" s="95">
        <f t="shared" si="1"/>
        <v>9.7378140858700758E-3</v>
      </c>
      <c r="U51" s="95">
        <f>R51/'סכום נכסי הקרן'!$C$42</f>
        <v>1.1502020218683061E-3</v>
      </c>
    </row>
    <row r="52" spans="2:21" s="132" customFormat="1">
      <c r="B52" s="87" t="s">
        <v>427</v>
      </c>
      <c r="C52" s="84" t="s">
        <v>428</v>
      </c>
      <c r="D52" s="97" t="s">
        <v>135</v>
      </c>
      <c r="E52" s="97" t="s">
        <v>332</v>
      </c>
      <c r="F52" s="84" t="s">
        <v>429</v>
      </c>
      <c r="G52" s="97" t="s">
        <v>382</v>
      </c>
      <c r="H52" s="84" t="s">
        <v>396</v>
      </c>
      <c r="I52" s="84" t="s">
        <v>175</v>
      </c>
      <c r="J52" s="84"/>
      <c r="K52" s="94">
        <v>4.6000000000000005</v>
      </c>
      <c r="L52" s="97" t="s">
        <v>177</v>
      </c>
      <c r="M52" s="98">
        <v>4.7500000000000001E-2</v>
      </c>
      <c r="N52" s="98">
        <v>8.8999999999999999E-3</v>
      </c>
      <c r="O52" s="94">
        <v>53349000.999999993</v>
      </c>
      <c r="P52" s="96">
        <v>144.4</v>
      </c>
      <c r="Q52" s="84"/>
      <c r="R52" s="94">
        <v>77035.95732999999</v>
      </c>
      <c r="S52" s="95">
        <v>2.826736660838234E-2</v>
      </c>
      <c r="T52" s="95">
        <f t="shared" si="1"/>
        <v>1.2000908585179573E-2</v>
      </c>
      <c r="U52" s="95">
        <f>R52/'סכום נכסי הקרן'!$C$42</f>
        <v>1.4175121025322914E-3</v>
      </c>
    </row>
    <row r="53" spans="2:21" s="132" customFormat="1">
      <c r="B53" s="87" t="s">
        <v>430</v>
      </c>
      <c r="C53" s="84" t="s">
        <v>431</v>
      </c>
      <c r="D53" s="97" t="s">
        <v>135</v>
      </c>
      <c r="E53" s="97" t="s">
        <v>332</v>
      </c>
      <c r="F53" s="84" t="s">
        <v>432</v>
      </c>
      <c r="G53" s="97" t="s">
        <v>338</v>
      </c>
      <c r="H53" s="84" t="s">
        <v>396</v>
      </c>
      <c r="I53" s="84" t="s">
        <v>175</v>
      </c>
      <c r="J53" s="84"/>
      <c r="K53" s="94">
        <v>2.0100000000000002</v>
      </c>
      <c r="L53" s="97" t="s">
        <v>177</v>
      </c>
      <c r="M53" s="98">
        <v>4.7500000000000001E-2</v>
      </c>
      <c r="N53" s="98">
        <v>-3.6000000000000003E-3</v>
      </c>
      <c r="O53" s="94">
        <v>4987615.3499999987</v>
      </c>
      <c r="P53" s="96">
        <v>136.19999999999999</v>
      </c>
      <c r="Q53" s="84"/>
      <c r="R53" s="94">
        <v>6793.1320699999987</v>
      </c>
      <c r="S53" s="95">
        <v>1.3747618443846926E-2</v>
      </c>
      <c r="T53" s="95">
        <f t="shared" si="1"/>
        <v>1.0582559080806542E-3</v>
      </c>
      <c r="U53" s="95">
        <f>R53/'סכום נכסי הקרן'!$C$42</f>
        <v>1.2499808215630877E-4</v>
      </c>
    </row>
    <row r="54" spans="2:21" s="132" customFormat="1">
      <c r="B54" s="87" t="s">
        <v>433</v>
      </c>
      <c r="C54" s="84" t="s">
        <v>434</v>
      </c>
      <c r="D54" s="97" t="s">
        <v>135</v>
      </c>
      <c r="E54" s="97" t="s">
        <v>332</v>
      </c>
      <c r="F54" s="84" t="s">
        <v>435</v>
      </c>
      <c r="G54" s="97" t="s">
        <v>338</v>
      </c>
      <c r="H54" s="84" t="s">
        <v>396</v>
      </c>
      <c r="I54" s="84" t="s">
        <v>334</v>
      </c>
      <c r="J54" s="84"/>
      <c r="K54" s="94">
        <v>2.7800000000000002</v>
      </c>
      <c r="L54" s="97" t="s">
        <v>177</v>
      </c>
      <c r="M54" s="98">
        <v>3.5499999999999997E-2</v>
      </c>
      <c r="N54" s="98">
        <v>-1.2999999999999997E-3</v>
      </c>
      <c r="O54" s="94">
        <v>197850.02999999997</v>
      </c>
      <c r="P54" s="96">
        <v>120.06</v>
      </c>
      <c r="Q54" s="84"/>
      <c r="R54" s="94">
        <v>237.53872999999996</v>
      </c>
      <c r="S54" s="95">
        <v>5.5518636517493374E-4</v>
      </c>
      <c r="T54" s="95">
        <f t="shared" si="1"/>
        <v>3.7004545448278809E-5</v>
      </c>
      <c r="U54" s="95">
        <f>R54/'סכום נכסי הקרן'!$C$42</f>
        <v>4.3708683096227878E-6</v>
      </c>
    </row>
    <row r="55" spans="2:21" s="132" customFormat="1">
      <c r="B55" s="87" t="s">
        <v>436</v>
      </c>
      <c r="C55" s="84" t="s">
        <v>437</v>
      </c>
      <c r="D55" s="97" t="s">
        <v>135</v>
      </c>
      <c r="E55" s="97" t="s">
        <v>332</v>
      </c>
      <c r="F55" s="84" t="s">
        <v>435</v>
      </c>
      <c r="G55" s="97" t="s">
        <v>338</v>
      </c>
      <c r="H55" s="84" t="s">
        <v>396</v>
      </c>
      <c r="I55" s="84" t="s">
        <v>334</v>
      </c>
      <c r="J55" s="84"/>
      <c r="K55" s="94">
        <v>1.17</v>
      </c>
      <c r="L55" s="97" t="s">
        <v>177</v>
      </c>
      <c r="M55" s="98">
        <v>4.6500000000000007E-2</v>
      </c>
      <c r="N55" s="98">
        <v>-6.6E-3</v>
      </c>
      <c r="O55" s="94">
        <v>1.2299999999999998</v>
      </c>
      <c r="P55" s="96">
        <v>132.82</v>
      </c>
      <c r="Q55" s="84"/>
      <c r="R55" s="94">
        <v>1.6399999999999997E-3</v>
      </c>
      <c r="S55" s="95">
        <v>3.7487806976488795E-9</v>
      </c>
      <c r="T55" s="95">
        <f t="shared" si="1"/>
        <v>2.554844615662349E-10</v>
      </c>
      <c r="U55" s="95">
        <f>R55/'סכום נכסי הקרן'!$C$42</f>
        <v>3.017707481967834E-11</v>
      </c>
    </row>
    <row r="56" spans="2:21" s="132" customFormat="1">
      <c r="B56" s="87" t="s">
        <v>438</v>
      </c>
      <c r="C56" s="84" t="s">
        <v>439</v>
      </c>
      <c r="D56" s="97" t="s">
        <v>135</v>
      </c>
      <c r="E56" s="97" t="s">
        <v>332</v>
      </c>
      <c r="F56" s="84" t="s">
        <v>435</v>
      </c>
      <c r="G56" s="97" t="s">
        <v>338</v>
      </c>
      <c r="H56" s="84" t="s">
        <v>396</v>
      </c>
      <c r="I56" s="84" t="s">
        <v>334</v>
      </c>
      <c r="J56" s="84"/>
      <c r="K56" s="94">
        <v>5.6100000000000012</v>
      </c>
      <c r="L56" s="97" t="s">
        <v>177</v>
      </c>
      <c r="M56" s="98">
        <v>1.4999999999999999E-2</v>
      </c>
      <c r="N56" s="98">
        <v>6.3E-3</v>
      </c>
      <c r="O56" s="94">
        <v>30058635.759999994</v>
      </c>
      <c r="P56" s="96">
        <v>106.12</v>
      </c>
      <c r="Q56" s="84"/>
      <c r="R56" s="94">
        <v>31898.225499999997</v>
      </c>
      <c r="S56" s="95">
        <v>5.3908774655849159E-2</v>
      </c>
      <c r="T56" s="95">
        <f t="shared" si="1"/>
        <v>4.9692079065767345E-3</v>
      </c>
      <c r="U56" s="95">
        <f>R56/'סכום נכסי הקרן'!$C$42</f>
        <v>5.8694825459053139E-4</v>
      </c>
    </row>
    <row r="57" spans="2:21" s="132" customFormat="1">
      <c r="B57" s="87" t="s">
        <v>440</v>
      </c>
      <c r="C57" s="84" t="s">
        <v>441</v>
      </c>
      <c r="D57" s="97" t="s">
        <v>135</v>
      </c>
      <c r="E57" s="97" t="s">
        <v>332</v>
      </c>
      <c r="F57" s="84" t="s">
        <v>442</v>
      </c>
      <c r="G57" s="97" t="s">
        <v>443</v>
      </c>
      <c r="H57" s="84" t="s">
        <v>396</v>
      </c>
      <c r="I57" s="84" t="s">
        <v>334</v>
      </c>
      <c r="J57" s="84"/>
      <c r="K57" s="94">
        <v>1.7</v>
      </c>
      <c r="L57" s="97" t="s">
        <v>177</v>
      </c>
      <c r="M57" s="98">
        <v>4.6500000000000007E-2</v>
      </c>
      <c r="N57" s="98">
        <v>1.5000000000000002E-3</v>
      </c>
      <c r="O57" s="94">
        <v>360643.41999999993</v>
      </c>
      <c r="P57" s="96">
        <v>134.52000000000001</v>
      </c>
      <c r="Q57" s="84"/>
      <c r="R57" s="94">
        <v>485.13754999999992</v>
      </c>
      <c r="S57" s="95">
        <v>3.5590689361055575E-3</v>
      </c>
      <c r="T57" s="95">
        <f t="shared" si="1"/>
        <v>7.5576283992263634E-5</v>
      </c>
      <c r="U57" s="95">
        <f>R57/'סכום נכסי הקרן'!$C$42</f>
        <v>8.9268488684057572E-6</v>
      </c>
    </row>
    <row r="58" spans="2:21" s="132" customFormat="1">
      <c r="B58" s="87" t="s">
        <v>444</v>
      </c>
      <c r="C58" s="84" t="s">
        <v>445</v>
      </c>
      <c r="D58" s="97" t="s">
        <v>135</v>
      </c>
      <c r="E58" s="97" t="s">
        <v>332</v>
      </c>
      <c r="F58" s="84" t="s">
        <v>446</v>
      </c>
      <c r="G58" s="97" t="s">
        <v>382</v>
      </c>
      <c r="H58" s="84" t="s">
        <v>396</v>
      </c>
      <c r="I58" s="84" t="s">
        <v>334</v>
      </c>
      <c r="J58" s="84"/>
      <c r="K58" s="94">
        <v>2.37</v>
      </c>
      <c r="L58" s="97" t="s">
        <v>177</v>
      </c>
      <c r="M58" s="98">
        <v>3.6400000000000002E-2</v>
      </c>
      <c r="N58" s="98">
        <v>3.7000000000000002E-3</v>
      </c>
      <c r="O58" s="94">
        <v>1737499.9999999998</v>
      </c>
      <c r="P58" s="96">
        <v>118.16</v>
      </c>
      <c r="Q58" s="84"/>
      <c r="R58" s="94">
        <v>2053.0300699999998</v>
      </c>
      <c r="S58" s="95">
        <v>2.3639455782312923E-2</v>
      </c>
      <c r="T58" s="95">
        <f t="shared" si="1"/>
        <v>3.1982761098368266E-4</v>
      </c>
      <c r="U58" s="95">
        <f>R58/'סכום נכסי הקרן'!$C$42</f>
        <v>3.7777098798438697E-5</v>
      </c>
    </row>
    <row r="59" spans="2:21" s="132" customFormat="1">
      <c r="B59" s="87" t="s">
        <v>447</v>
      </c>
      <c r="C59" s="84" t="s">
        <v>448</v>
      </c>
      <c r="D59" s="97" t="s">
        <v>135</v>
      </c>
      <c r="E59" s="97" t="s">
        <v>332</v>
      </c>
      <c r="F59" s="84" t="s">
        <v>449</v>
      </c>
      <c r="G59" s="97" t="s">
        <v>450</v>
      </c>
      <c r="H59" s="84" t="s">
        <v>396</v>
      </c>
      <c r="I59" s="84" t="s">
        <v>175</v>
      </c>
      <c r="J59" s="84"/>
      <c r="K59" s="94">
        <v>7.910000000000001</v>
      </c>
      <c r="L59" s="97" t="s">
        <v>177</v>
      </c>
      <c r="M59" s="98">
        <v>3.85E-2</v>
      </c>
      <c r="N59" s="98">
        <v>1.5200000000000002E-2</v>
      </c>
      <c r="O59" s="94">
        <v>44405104.700000003</v>
      </c>
      <c r="P59" s="96">
        <v>122.89</v>
      </c>
      <c r="Q59" s="84"/>
      <c r="R59" s="94">
        <v>54569.435639999996</v>
      </c>
      <c r="S59" s="95">
        <v>1.6316512800409147E-2</v>
      </c>
      <c r="T59" s="95">
        <f t="shared" si="1"/>
        <v>8.5010017575967746E-3</v>
      </c>
      <c r="U59" s="95">
        <f>R59/'סכום נכסי הקרן'!$C$42</f>
        <v>1.0041133793755499E-3</v>
      </c>
    </row>
    <row r="60" spans="2:21" s="132" customFormat="1">
      <c r="B60" s="87" t="s">
        <v>451</v>
      </c>
      <c r="C60" s="84" t="s">
        <v>452</v>
      </c>
      <c r="D60" s="97" t="s">
        <v>135</v>
      </c>
      <c r="E60" s="97" t="s">
        <v>332</v>
      </c>
      <c r="F60" s="84" t="s">
        <v>449</v>
      </c>
      <c r="G60" s="97" t="s">
        <v>450</v>
      </c>
      <c r="H60" s="84" t="s">
        <v>396</v>
      </c>
      <c r="I60" s="84" t="s">
        <v>175</v>
      </c>
      <c r="J60" s="84"/>
      <c r="K60" s="94">
        <v>6.1099999999999994</v>
      </c>
      <c r="L60" s="97" t="s">
        <v>177</v>
      </c>
      <c r="M60" s="98">
        <v>4.4999999999999998E-2</v>
      </c>
      <c r="N60" s="98">
        <v>1.1899999999999999E-2</v>
      </c>
      <c r="O60" s="94">
        <v>126927112.99999999</v>
      </c>
      <c r="P60" s="96">
        <v>124.25</v>
      </c>
      <c r="Q60" s="84"/>
      <c r="R60" s="94">
        <v>157706.94211999996</v>
      </c>
      <c r="S60" s="95">
        <v>4.3150706582119766E-2</v>
      </c>
      <c r="T60" s="95">
        <f t="shared" si="1"/>
        <v>2.4568093410235105E-2</v>
      </c>
      <c r="U60" s="95">
        <f>R60/'סכום נכסי הקרן'!$C$42</f>
        <v>2.9019110926450735E-3</v>
      </c>
    </row>
    <row r="61" spans="2:21" s="132" customFormat="1">
      <c r="B61" s="87" t="s">
        <v>453</v>
      </c>
      <c r="C61" s="84" t="s">
        <v>454</v>
      </c>
      <c r="D61" s="97" t="s">
        <v>135</v>
      </c>
      <c r="E61" s="97" t="s">
        <v>332</v>
      </c>
      <c r="F61" s="84" t="s">
        <v>337</v>
      </c>
      <c r="G61" s="97" t="s">
        <v>338</v>
      </c>
      <c r="H61" s="84" t="s">
        <v>396</v>
      </c>
      <c r="I61" s="84" t="s">
        <v>334</v>
      </c>
      <c r="J61" s="84"/>
      <c r="K61" s="94">
        <v>4.6500000000000004</v>
      </c>
      <c r="L61" s="97" t="s">
        <v>177</v>
      </c>
      <c r="M61" s="98">
        <v>1.6399999999999998E-2</v>
      </c>
      <c r="N61" s="98">
        <v>1.4100000000000001E-2</v>
      </c>
      <c r="O61" s="94">
        <f>28000000/50000</f>
        <v>560</v>
      </c>
      <c r="P61" s="96">
        <v>5085000</v>
      </c>
      <c r="Q61" s="84"/>
      <c r="R61" s="94">
        <v>28476.000619999995</v>
      </c>
      <c r="S61" s="95">
        <f>228087.324861518%/50000</f>
        <v>4.5617464972303595E-2</v>
      </c>
      <c r="T61" s="95">
        <f t="shared" si="1"/>
        <v>4.4360827353417511E-3</v>
      </c>
      <c r="U61" s="95">
        <f>R61/'סכום נכסי הקרן'!$C$42</f>
        <v>5.2397707394813821E-4</v>
      </c>
    </row>
    <row r="62" spans="2:21" s="132" customFormat="1">
      <c r="B62" s="87" t="s">
        <v>455</v>
      </c>
      <c r="C62" s="84" t="s">
        <v>456</v>
      </c>
      <c r="D62" s="97" t="s">
        <v>135</v>
      </c>
      <c r="E62" s="97" t="s">
        <v>332</v>
      </c>
      <c r="F62" s="84" t="s">
        <v>337</v>
      </c>
      <c r="G62" s="97" t="s">
        <v>338</v>
      </c>
      <c r="H62" s="84" t="s">
        <v>396</v>
      </c>
      <c r="I62" s="84" t="s">
        <v>334</v>
      </c>
      <c r="J62" s="84"/>
      <c r="K62" s="94">
        <v>8.6000000000000014</v>
      </c>
      <c r="L62" s="97" t="s">
        <v>177</v>
      </c>
      <c r="M62" s="98">
        <v>2.7799999999999998E-2</v>
      </c>
      <c r="N62" s="98">
        <v>2.7000000000000003E-2</v>
      </c>
      <c r="O62" s="94">
        <f>9300000/50000</f>
        <v>186</v>
      </c>
      <c r="P62" s="96">
        <v>5086469</v>
      </c>
      <c r="Q62" s="84"/>
      <c r="R62" s="94">
        <v>9460.8320299999978</v>
      </c>
      <c r="S62" s="95">
        <f>222381.635581062%/50000</f>
        <v>4.4476327116212397E-2</v>
      </c>
      <c r="T62" s="95">
        <f t="shared" si="1"/>
        <v>1.4738387665567921E-3</v>
      </c>
      <c r="U62" s="95">
        <f>R62/'סכום נכסי הקרן'!$C$42</f>
        <v>1.7408550977178006E-4</v>
      </c>
    </row>
    <row r="63" spans="2:21" s="132" customFormat="1">
      <c r="B63" s="87" t="s">
        <v>457</v>
      </c>
      <c r="C63" s="84" t="s">
        <v>458</v>
      </c>
      <c r="D63" s="97" t="s">
        <v>135</v>
      </c>
      <c r="E63" s="97" t="s">
        <v>332</v>
      </c>
      <c r="F63" s="84" t="s">
        <v>337</v>
      </c>
      <c r="G63" s="97" t="s">
        <v>338</v>
      </c>
      <c r="H63" s="84" t="s">
        <v>396</v>
      </c>
      <c r="I63" s="84" t="s">
        <v>175</v>
      </c>
      <c r="J63" s="84"/>
      <c r="K63" s="94">
        <v>1.7900000000000003</v>
      </c>
      <c r="L63" s="97" t="s">
        <v>177</v>
      </c>
      <c r="M63" s="98">
        <v>0.05</v>
      </c>
      <c r="N63" s="98">
        <v>-2.5000000000000001E-3</v>
      </c>
      <c r="O63" s="94">
        <v>22581803.999999996</v>
      </c>
      <c r="P63" s="96">
        <v>122.01</v>
      </c>
      <c r="Q63" s="84"/>
      <c r="R63" s="94">
        <v>27552.059329999993</v>
      </c>
      <c r="S63" s="95">
        <v>2.2581826581826579E-2</v>
      </c>
      <c r="T63" s="95">
        <f t="shared" si="1"/>
        <v>4.2921481969304927E-3</v>
      </c>
      <c r="U63" s="95">
        <f>R63/'סכום נכסי הקרן'!$C$42</f>
        <v>5.0697594868147962E-4</v>
      </c>
    </row>
    <row r="64" spans="2:21" s="132" customFormat="1">
      <c r="B64" s="87" t="s">
        <v>459</v>
      </c>
      <c r="C64" s="84" t="s">
        <v>460</v>
      </c>
      <c r="D64" s="97" t="s">
        <v>135</v>
      </c>
      <c r="E64" s="97" t="s">
        <v>332</v>
      </c>
      <c r="F64" s="84" t="s">
        <v>461</v>
      </c>
      <c r="G64" s="97" t="s">
        <v>382</v>
      </c>
      <c r="H64" s="84" t="s">
        <v>396</v>
      </c>
      <c r="I64" s="84" t="s">
        <v>334</v>
      </c>
      <c r="J64" s="84"/>
      <c r="K64" s="94">
        <v>1.68</v>
      </c>
      <c r="L64" s="97" t="s">
        <v>177</v>
      </c>
      <c r="M64" s="98">
        <v>5.0999999999999997E-2</v>
      </c>
      <c r="N64" s="98">
        <v>-5.5999999999999991E-3</v>
      </c>
      <c r="O64" s="94">
        <v>12152783.189999998</v>
      </c>
      <c r="P64" s="96">
        <v>123.7</v>
      </c>
      <c r="Q64" s="84"/>
      <c r="R64" s="94">
        <v>15032.993589999998</v>
      </c>
      <c r="S64" s="95">
        <v>2.635501773878527E-2</v>
      </c>
      <c r="T64" s="95">
        <f t="shared" si="1"/>
        <v>2.3418879713840309E-3</v>
      </c>
      <c r="U64" s="95">
        <f>R64/'סכום נכסי הקרן'!$C$42</f>
        <v>2.7661693434705788E-4</v>
      </c>
    </row>
    <row r="65" spans="2:21" s="132" customFormat="1">
      <c r="B65" s="87" t="s">
        <v>462</v>
      </c>
      <c r="C65" s="84" t="s">
        <v>463</v>
      </c>
      <c r="D65" s="97" t="s">
        <v>135</v>
      </c>
      <c r="E65" s="97" t="s">
        <v>332</v>
      </c>
      <c r="F65" s="84" t="s">
        <v>461</v>
      </c>
      <c r="G65" s="97" t="s">
        <v>382</v>
      </c>
      <c r="H65" s="84" t="s">
        <v>396</v>
      </c>
      <c r="I65" s="84" t="s">
        <v>334</v>
      </c>
      <c r="J65" s="84"/>
      <c r="K65" s="94">
        <v>1.95</v>
      </c>
      <c r="L65" s="97" t="s">
        <v>177</v>
      </c>
      <c r="M65" s="98">
        <v>3.4000000000000002E-2</v>
      </c>
      <c r="N65" s="98">
        <v>6.0999999999999995E-3</v>
      </c>
      <c r="O65" s="94">
        <v>52.999999999999993</v>
      </c>
      <c r="P65" s="96">
        <v>109.59</v>
      </c>
      <c r="Q65" s="84"/>
      <c r="R65" s="94">
        <v>5.8089999999999989E-2</v>
      </c>
      <c r="S65" s="95">
        <v>7.5523665062577264E-7</v>
      </c>
      <c r="T65" s="95">
        <f t="shared" si="1"/>
        <v>9.0494465685259669E-9</v>
      </c>
      <c r="U65" s="95">
        <f>R65/'סכום נכסי הקרן'!$C$42</f>
        <v>1.0688940708994602E-9</v>
      </c>
    </row>
    <row r="66" spans="2:21" s="132" customFormat="1">
      <c r="B66" s="87" t="s">
        <v>464</v>
      </c>
      <c r="C66" s="84" t="s">
        <v>465</v>
      </c>
      <c r="D66" s="97" t="s">
        <v>135</v>
      </c>
      <c r="E66" s="97" t="s">
        <v>332</v>
      </c>
      <c r="F66" s="84" t="s">
        <v>461</v>
      </c>
      <c r="G66" s="97" t="s">
        <v>382</v>
      </c>
      <c r="H66" s="84" t="s">
        <v>396</v>
      </c>
      <c r="I66" s="84" t="s">
        <v>334</v>
      </c>
      <c r="J66" s="84"/>
      <c r="K66" s="94">
        <v>3.04</v>
      </c>
      <c r="L66" s="97" t="s">
        <v>177</v>
      </c>
      <c r="M66" s="98">
        <v>2.5499999999999998E-2</v>
      </c>
      <c r="N66" s="98">
        <v>3.4000000000000002E-3</v>
      </c>
      <c r="O66" s="94">
        <v>17887494.219999995</v>
      </c>
      <c r="P66" s="96">
        <v>109.01</v>
      </c>
      <c r="Q66" s="84"/>
      <c r="R66" s="94">
        <v>19499.158209999998</v>
      </c>
      <c r="S66" s="95">
        <v>2.0396626652852787E-2</v>
      </c>
      <c r="T66" s="95">
        <f t="shared" si="1"/>
        <v>3.0376414245589507E-3</v>
      </c>
      <c r="U66" s="95">
        <f>R66/'סכום נכסי הקרן'!$C$42</f>
        <v>3.5879729038043606E-4</v>
      </c>
    </row>
    <row r="67" spans="2:21" s="132" customFormat="1">
      <c r="B67" s="87" t="s">
        <v>466</v>
      </c>
      <c r="C67" s="84" t="s">
        <v>467</v>
      </c>
      <c r="D67" s="97" t="s">
        <v>135</v>
      </c>
      <c r="E67" s="97" t="s">
        <v>332</v>
      </c>
      <c r="F67" s="84" t="s">
        <v>461</v>
      </c>
      <c r="G67" s="97" t="s">
        <v>382</v>
      </c>
      <c r="H67" s="84" t="s">
        <v>396</v>
      </c>
      <c r="I67" s="84" t="s">
        <v>334</v>
      </c>
      <c r="J67" s="84"/>
      <c r="K67" s="94">
        <v>7.1700000000000008</v>
      </c>
      <c r="L67" s="97" t="s">
        <v>177</v>
      </c>
      <c r="M67" s="98">
        <v>2.35E-2</v>
      </c>
      <c r="N67" s="98">
        <v>1.8000000000000002E-2</v>
      </c>
      <c r="O67" s="94">
        <f>27689660-285460.4</f>
        <v>27404199.600000001</v>
      </c>
      <c r="P67" s="96">
        <v>105.47</v>
      </c>
      <c r="Q67" s="149">
        <f>619365.35/1000</f>
        <v>619.36534999999992</v>
      </c>
      <c r="R67" s="94">
        <v>29534.193009999995</v>
      </c>
      <c r="S67" s="95">
        <v>3.4177276726632101E-2</v>
      </c>
      <c r="T67" s="95">
        <f t="shared" si="1"/>
        <v>4.600931340825066E-3</v>
      </c>
      <c r="U67" s="95">
        <f>R67/'סכום נכסי הקרן'!$C$42</f>
        <v>5.4344850743999452E-4</v>
      </c>
    </row>
    <row r="68" spans="2:21" s="132" customFormat="1">
      <c r="B68" s="87" t="s">
        <v>468</v>
      </c>
      <c r="C68" s="84" t="s">
        <v>469</v>
      </c>
      <c r="D68" s="97" t="s">
        <v>135</v>
      </c>
      <c r="E68" s="97" t="s">
        <v>332</v>
      </c>
      <c r="F68" s="84" t="s">
        <v>461</v>
      </c>
      <c r="G68" s="97" t="s">
        <v>382</v>
      </c>
      <c r="H68" s="84" t="s">
        <v>396</v>
      </c>
      <c r="I68" s="84" t="s">
        <v>334</v>
      </c>
      <c r="J68" s="84"/>
      <c r="K68" s="94">
        <v>5.97</v>
      </c>
      <c r="L68" s="97" t="s">
        <v>177</v>
      </c>
      <c r="M68" s="98">
        <v>1.7600000000000001E-2</v>
      </c>
      <c r="N68" s="98">
        <v>1.3599999999999999E-2</v>
      </c>
      <c r="O68" s="94">
        <v>32777400.869999994</v>
      </c>
      <c r="P68" s="96">
        <v>104.69</v>
      </c>
      <c r="Q68" s="84"/>
      <c r="R68" s="94">
        <v>34314.662529999994</v>
      </c>
      <c r="S68" s="95">
        <v>2.9588883252462776E-2</v>
      </c>
      <c r="T68" s="95">
        <f t="shared" si="1"/>
        <v>5.3456482196976253E-3</v>
      </c>
      <c r="U68" s="95">
        <f>R68/'סכום נכסי הקרן'!$C$42</f>
        <v>6.3141227962184318E-4</v>
      </c>
    </row>
    <row r="69" spans="2:21" s="132" customFormat="1">
      <c r="B69" s="87" t="s">
        <v>470</v>
      </c>
      <c r="C69" s="84" t="s">
        <v>471</v>
      </c>
      <c r="D69" s="97" t="s">
        <v>135</v>
      </c>
      <c r="E69" s="97" t="s">
        <v>332</v>
      </c>
      <c r="F69" s="84" t="s">
        <v>461</v>
      </c>
      <c r="G69" s="97" t="s">
        <v>382</v>
      </c>
      <c r="H69" s="84" t="s">
        <v>396</v>
      </c>
      <c r="I69" s="84" t="s">
        <v>334</v>
      </c>
      <c r="J69" s="84"/>
      <c r="K69" s="94">
        <v>6.44</v>
      </c>
      <c r="L69" s="97" t="s">
        <v>177</v>
      </c>
      <c r="M69" s="98">
        <v>2.1499999999999998E-2</v>
      </c>
      <c r="N69" s="98">
        <v>1.66E-2</v>
      </c>
      <c r="O69" s="94">
        <v>32783917.069999997</v>
      </c>
      <c r="P69" s="96">
        <v>106.26</v>
      </c>
      <c r="Q69" s="84"/>
      <c r="R69" s="94">
        <v>34836.190489999994</v>
      </c>
      <c r="S69" s="95">
        <v>4.0942862750463528E-2</v>
      </c>
      <c r="T69" s="95">
        <f t="shared" si="1"/>
        <v>5.4268935185100261E-3</v>
      </c>
      <c r="U69" s="95">
        <f>R69/'סכום נכסי הקרן'!$C$42</f>
        <v>6.4100873588371766E-4</v>
      </c>
    </row>
    <row r="70" spans="2:21" s="132" customFormat="1">
      <c r="B70" s="87" t="s">
        <v>472</v>
      </c>
      <c r="C70" s="84" t="s">
        <v>473</v>
      </c>
      <c r="D70" s="97" t="s">
        <v>135</v>
      </c>
      <c r="E70" s="97" t="s">
        <v>332</v>
      </c>
      <c r="F70" s="84" t="s">
        <v>432</v>
      </c>
      <c r="G70" s="97" t="s">
        <v>338</v>
      </c>
      <c r="H70" s="84" t="s">
        <v>396</v>
      </c>
      <c r="I70" s="84" t="s">
        <v>175</v>
      </c>
      <c r="J70" s="84"/>
      <c r="K70" s="94">
        <v>0.65999999999999992</v>
      </c>
      <c r="L70" s="97" t="s">
        <v>177</v>
      </c>
      <c r="M70" s="98">
        <v>5.2499999999999998E-2</v>
      </c>
      <c r="N70" s="98">
        <v>-1.15E-2</v>
      </c>
      <c r="O70" s="94">
        <v>3937879.1999999993</v>
      </c>
      <c r="P70" s="96">
        <v>134.59</v>
      </c>
      <c r="Q70" s="84"/>
      <c r="R70" s="94">
        <v>5299.991579999999</v>
      </c>
      <c r="S70" s="95">
        <v>1.6407829999999998E-2</v>
      </c>
      <c r="T70" s="95">
        <f t="shared" si="1"/>
        <v>8.2564969214748692E-4</v>
      </c>
      <c r="U70" s="95">
        <f>R70/'סכום נכסי הקרן'!$C$42</f>
        <v>9.752331856910074E-5</v>
      </c>
    </row>
    <row r="71" spans="2:21" s="132" customFormat="1">
      <c r="B71" s="87" t="s">
        <v>474</v>
      </c>
      <c r="C71" s="84" t="s">
        <v>475</v>
      </c>
      <c r="D71" s="97" t="s">
        <v>135</v>
      </c>
      <c r="E71" s="97" t="s">
        <v>332</v>
      </c>
      <c r="F71" s="84" t="s">
        <v>358</v>
      </c>
      <c r="G71" s="97" t="s">
        <v>338</v>
      </c>
      <c r="H71" s="84" t="s">
        <v>396</v>
      </c>
      <c r="I71" s="84" t="s">
        <v>334</v>
      </c>
      <c r="J71" s="84"/>
      <c r="K71" s="94">
        <v>1.6800000000000002</v>
      </c>
      <c r="L71" s="97" t="s">
        <v>177</v>
      </c>
      <c r="M71" s="98">
        <v>6.5000000000000002E-2</v>
      </c>
      <c r="N71" s="98">
        <v>-2.7000000000000001E-3</v>
      </c>
      <c r="O71" s="94">
        <v>59807678.999999993</v>
      </c>
      <c r="P71" s="96">
        <v>124.62</v>
      </c>
      <c r="Q71" s="94">
        <v>1082.5599299999999</v>
      </c>
      <c r="R71" s="94">
        <v>75614.894379999983</v>
      </c>
      <c r="S71" s="95">
        <v>3.7973129523809518E-2</v>
      </c>
      <c r="T71" s="95">
        <f t="shared" si="1"/>
        <v>1.1779530839671964E-2</v>
      </c>
      <c r="U71" s="95">
        <f>R71/'סכום נכסי הקרן'!$C$42</f>
        <v>1.3913636129191066E-3</v>
      </c>
    </row>
    <row r="72" spans="2:21" s="132" customFormat="1">
      <c r="B72" s="87" t="s">
        <v>476</v>
      </c>
      <c r="C72" s="84" t="s">
        <v>477</v>
      </c>
      <c r="D72" s="97" t="s">
        <v>135</v>
      </c>
      <c r="E72" s="97" t="s">
        <v>332</v>
      </c>
      <c r="F72" s="84" t="s">
        <v>478</v>
      </c>
      <c r="G72" s="97" t="s">
        <v>382</v>
      </c>
      <c r="H72" s="84" t="s">
        <v>396</v>
      </c>
      <c r="I72" s="84" t="s">
        <v>334</v>
      </c>
      <c r="J72" s="84"/>
      <c r="K72" s="94">
        <v>8.16</v>
      </c>
      <c r="L72" s="97" t="s">
        <v>177</v>
      </c>
      <c r="M72" s="98">
        <v>3.5000000000000003E-2</v>
      </c>
      <c r="N72" s="98">
        <v>2.0700000000000003E-2</v>
      </c>
      <c r="O72" s="94">
        <v>2166234.4999999995</v>
      </c>
      <c r="P72" s="96">
        <v>114.24</v>
      </c>
      <c r="Q72" s="84"/>
      <c r="R72" s="94">
        <v>2474.7063399999993</v>
      </c>
      <c r="S72" s="95">
        <v>7.9976965730663326E-3</v>
      </c>
      <c r="T72" s="95">
        <f t="shared" si="1"/>
        <v>3.8551769317649254E-4</v>
      </c>
      <c r="U72" s="95">
        <f>R72/'סכום נכסי הקרן'!$C$42</f>
        <v>4.5536218523727033E-5</v>
      </c>
    </row>
    <row r="73" spans="2:21" s="132" customFormat="1">
      <c r="B73" s="87" t="s">
        <v>479</v>
      </c>
      <c r="C73" s="84" t="s">
        <v>480</v>
      </c>
      <c r="D73" s="97" t="s">
        <v>135</v>
      </c>
      <c r="E73" s="97" t="s">
        <v>332</v>
      </c>
      <c r="F73" s="84" t="s">
        <v>478</v>
      </c>
      <c r="G73" s="97" t="s">
        <v>382</v>
      </c>
      <c r="H73" s="84" t="s">
        <v>396</v>
      </c>
      <c r="I73" s="84" t="s">
        <v>334</v>
      </c>
      <c r="J73" s="84"/>
      <c r="K73" s="94">
        <v>1.41</v>
      </c>
      <c r="L73" s="97" t="s">
        <v>177</v>
      </c>
      <c r="M73" s="98">
        <v>3.9E-2</v>
      </c>
      <c r="N73" s="98">
        <v>-2.3999999999999998E-3</v>
      </c>
      <c r="O73" s="94">
        <v>0.42999999999999994</v>
      </c>
      <c r="P73" s="96">
        <v>114.27</v>
      </c>
      <c r="Q73" s="84"/>
      <c r="R73" s="94">
        <v>4.999999999999999E-4</v>
      </c>
      <c r="S73" s="95">
        <v>3.0916281434821165E-9</v>
      </c>
      <c r="T73" s="95">
        <f t="shared" si="1"/>
        <v>7.789160413604722E-11</v>
      </c>
      <c r="U73" s="95">
        <f>R73/'סכום נכסי הקרן'!$C$42</f>
        <v>9.2003276889263228E-12</v>
      </c>
    </row>
    <row r="74" spans="2:21" s="132" customFormat="1">
      <c r="B74" s="87" t="s">
        <v>481</v>
      </c>
      <c r="C74" s="84" t="s">
        <v>482</v>
      </c>
      <c r="D74" s="97" t="s">
        <v>135</v>
      </c>
      <c r="E74" s="97" t="s">
        <v>332</v>
      </c>
      <c r="F74" s="84" t="s">
        <v>478</v>
      </c>
      <c r="G74" s="97" t="s">
        <v>382</v>
      </c>
      <c r="H74" s="84" t="s">
        <v>396</v>
      </c>
      <c r="I74" s="84" t="s">
        <v>334</v>
      </c>
      <c r="J74" s="84"/>
      <c r="K74" s="94">
        <v>4.1100000000000003</v>
      </c>
      <c r="L74" s="97" t="s">
        <v>177</v>
      </c>
      <c r="M74" s="98">
        <v>0.04</v>
      </c>
      <c r="N74" s="98">
        <v>4.4000000000000003E-3</v>
      </c>
      <c r="O74" s="94">
        <v>13325863.210000001</v>
      </c>
      <c r="P74" s="96">
        <v>115.51</v>
      </c>
      <c r="Q74" s="84"/>
      <c r="R74" s="94">
        <v>15392.704889999997</v>
      </c>
      <c r="S74" s="95">
        <v>1.9486891927018395E-2</v>
      </c>
      <c r="T74" s="95">
        <f t="shared" si="1"/>
        <v>2.3979249517497568E-3</v>
      </c>
      <c r="U74" s="95">
        <f>R74/'סכום נכסי הקרן'!$C$42</f>
        <v>2.8323585801387719E-4</v>
      </c>
    </row>
    <row r="75" spans="2:21" s="132" customFormat="1">
      <c r="B75" s="87" t="s">
        <v>483</v>
      </c>
      <c r="C75" s="84" t="s">
        <v>484</v>
      </c>
      <c r="D75" s="97" t="s">
        <v>135</v>
      </c>
      <c r="E75" s="97" t="s">
        <v>332</v>
      </c>
      <c r="F75" s="84" t="s">
        <v>478</v>
      </c>
      <c r="G75" s="97" t="s">
        <v>382</v>
      </c>
      <c r="H75" s="84" t="s">
        <v>396</v>
      </c>
      <c r="I75" s="84" t="s">
        <v>334</v>
      </c>
      <c r="J75" s="84"/>
      <c r="K75" s="94">
        <v>6.8100000000000023</v>
      </c>
      <c r="L75" s="97" t="s">
        <v>177</v>
      </c>
      <c r="M75" s="98">
        <v>0.04</v>
      </c>
      <c r="N75" s="98">
        <v>1.4800000000000002E-2</v>
      </c>
      <c r="O75" s="94">
        <v>33721097.149999999</v>
      </c>
      <c r="P75" s="96">
        <v>119.27</v>
      </c>
      <c r="Q75" s="84"/>
      <c r="R75" s="94">
        <v>40219.151579999991</v>
      </c>
      <c r="S75" s="95">
        <v>4.6557389466751024E-2</v>
      </c>
      <c r="T75" s="95">
        <f t="shared" ref="T75:T138" si="2">R75/$R$11</f>
        <v>6.2654684671140763E-3</v>
      </c>
      <c r="U75" s="95">
        <f>R75/'סכום נכסי הקרן'!$C$42</f>
        <v>7.4005874781319769E-4</v>
      </c>
    </row>
    <row r="76" spans="2:21" s="132" customFormat="1">
      <c r="B76" s="87" t="s">
        <v>485</v>
      </c>
      <c r="C76" s="84" t="s">
        <v>486</v>
      </c>
      <c r="D76" s="97" t="s">
        <v>135</v>
      </c>
      <c r="E76" s="97" t="s">
        <v>332</v>
      </c>
      <c r="F76" s="84" t="s">
        <v>487</v>
      </c>
      <c r="G76" s="97" t="s">
        <v>488</v>
      </c>
      <c r="H76" s="84" t="s">
        <v>489</v>
      </c>
      <c r="I76" s="84" t="s">
        <v>334</v>
      </c>
      <c r="J76" s="84"/>
      <c r="K76" s="94">
        <v>8.1899999999999977</v>
      </c>
      <c r="L76" s="97" t="s">
        <v>177</v>
      </c>
      <c r="M76" s="98">
        <v>5.1500000000000004E-2</v>
      </c>
      <c r="N76" s="98">
        <v>2.5099999999999994E-2</v>
      </c>
      <c r="O76" s="94">
        <v>64004522.999999993</v>
      </c>
      <c r="P76" s="96">
        <v>150.72999999999999</v>
      </c>
      <c r="Q76" s="84"/>
      <c r="R76" s="94">
        <v>96474.0144</v>
      </c>
      <c r="S76" s="95">
        <v>1.8024254144299864E-2</v>
      </c>
      <c r="T76" s="95">
        <f t="shared" si="2"/>
        <v>1.5029031478120241E-2</v>
      </c>
      <c r="U76" s="95">
        <f>R76/'סכום נכסי הקרן'!$C$42</f>
        <v>1.7751850918923937E-3</v>
      </c>
    </row>
    <row r="77" spans="2:21" s="132" customFormat="1">
      <c r="B77" s="87" t="s">
        <v>490</v>
      </c>
      <c r="C77" s="84" t="s">
        <v>491</v>
      </c>
      <c r="D77" s="97" t="s">
        <v>135</v>
      </c>
      <c r="E77" s="97" t="s">
        <v>332</v>
      </c>
      <c r="F77" s="84" t="s">
        <v>418</v>
      </c>
      <c r="G77" s="97" t="s">
        <v>382</v>
      </c>
      <c r="H77" s="84" t="s">
        <v>489</v>
      </c>
      <c r="I77" s="84" t="s">
        <v>175</v>
      </c>
      <c r="J77" s="84"/>
      <c r="K77" s="94">
        <v>2.99</v>
      </c>
      <c r="L77" s="97" t="s">
        <v>177</v>
      </c>
      <c r="M77" s="98">
        <v>2.8500000000000001E-2</v>
      </c>
      <c r="N77" s="98">
        <v>5.2000000000000015E-3</v>
      </c>
      <c r="O77" s="94">
        <v>8631620.4099999983</v>
      </c>
      <c r="P77" s="96">
        <v>108.92</v>
      </c>
      <c r="Q77" s="84"/>
      <c r="R77" s="94">
        <v>9401.5607499999987</v>
      </c>
      <c r="S77" s="95">
        <v>1.8818357886930839E-2</v>
      </c>
      <c r="T77" s="95">
        <f t="shared" si="2"/>
        <v>1.4646052963999986E-3</v>
      </c>
      <c r="U77" s="95">
        <f>R77/'סכום נכסי הקרן'!$C$42</f>
        <v>1.7299487937469585E-4</v>
      </c>
    </row>
    <row r="78" spans="2:21" s="132" customFormat="1">
      <c r="B78" s="87" t="s">
        <v>492</v>
      </c>
      <c r="C78" s="84" t="s">
        <v>493</v>
      </c>
      <c r="D78" s="97" t="s">
        <v>135</v>
      </c>
      <c r="E78" s="97" t="s">
        <v>332</v>
      </c>
      <c r="F78" s="84" t="s">
        <v>418</v>
      </c>
      <c r="G78" s="97" t="s">
        <v>382</v>
      </c>
      <c r="H78" s="84" t="s">
        <v>489</v>
      </c>
      <c r="I78" s="84" t="s">
        <v>175</v>
      </c>
      <c r="J78" s="84"/>
      <c r="K78" s="94">
        <v>0.5</v>
      </c>
      <c r="L78" s="97" t="s">
        <v>177</v>
      </c>
      <c r="M78" s="98">
        <v>4.8499999999999995E-2</v>
      </c>
      <c r="N78" s="98">
        <v>1.2199999999999999E-2</v>
      </c>
      <c r="O78" s="94">
        <v>223493.66999999995</v>
      </c>
      <c r="P78" s="96">
        <v>123.77</v>
      </c>
      <c r="Q78" s="84"/>
      <c r="R78" s="94">
        <v>276.61811999999992</v>
      </c>
      <c r="S78" s="95">
        <v>1.7846279104721918E-3</v>
      </c>
      <c r="T78" s="95">
        <f t="shared" si="2"/>
        <v>4.3092458199795211E-5</v>
      </c>
      <c r="U78" s="95">
        <f>R78/'סכום נכסי הקרן'!$C$42</f>
        <v>5.0899546973894876E-6</v>
      </c>
    </row>
    <row r="79" spans="2:21" s="132" customFormat="1">
      <c r="B79" s="87" t="s">
        <v>494</v>
      </c>
      <c r="C79" s="84" t="s">
        <v>495</v>
      </c>
      <c r="D79" s="97" t="s">
        <v>135</v>
      </c>
      <c r="E79" s="97" t="s">
        <v>332</v>
      </c>
      <c r="F79" s="84" t="s">
        <v>418</v>
      </c>
      <c r="G79" s="97" t="s">
        <v>382</v>
      </c>
      <c r="H79" s="84" t="s">
        <v>489</v>
      </c>
      <c r="I79" s="84" t="s">
        <v>175</v>
      </c>
      <c r="J79" s="84"/>
      <c r="K79" s="94">
        <v>1.2</v>
      </c>
      <c r="L79" s="97" t="s">
        <v>177</v>
      </c>
      <c r="M79" s="98">
        <v>3.7699999999999997E-2</v>
      </c>
      <c r="N79" s="98">
        <v>-5.3E-3</v>
      </c>
      <c r="O79" s="94">
        <v>14451195.589999998</v>
      </c>
      <c r="P79" s="96">
        <v>115.93</v>
      </c>
      <c r="Q79" s="84"/>
      <c r="R79" s="94">
        <v>16753.271409999998</v>
      </c>
      <c r="S79" s="95">
        <v>3.9841836281548415E-2</v>
      </c>
      <c r="T79" s="95">
        <f t="shared" si="2"/>
        <v>2.6098783693029558E-3</v>
      </c>
      <c r="U79" s="95">
        <f>R79/'סכום נכסי הקרן'!$C$42</f>
        <v>3.0827117366704146E-4</v>
      </c>
    </row>
    <row r="80" spans="2:21" s="132" customFormat="1">
      <c r="B80" s="87" t="s">
        <v>496</v>
      </c>
      <c r="C80" s="84" t="s">
        <v>497</v>
      </c>
      <c r="D80" s="97" t="s">
        <v>135</v>
      </c>
      <c r="E80" s="97" t="s">
        <v>332</v>
      </c>
      <c r="F80" s="84" t="s">
        <v>418</v>
      </c>
      <c r="G80" s="97" t="s">
        <v>382</v>
      </c>
      <c r="H80" s="84" t="s">
        <v>489</v>
      </c>
      <c r="I80" s="84" t="s">
        <v>175</v>
      </c>
      <c r="J80" s="84"/>
      <c r="K80" s="94">
        <v>4.84</v>
      </c>
      <c r="L80" s="97" t="s">
        <v>177</v>
      </c>
      <c r="M80" s="98">
        <v>2.5000000000000001E-2</v>
      </c>
      <c r="N80" s="98">
        <v>1.1900000000000001E-2</v>
      </c>
      <c r="O80" s="94">
        <v>3998362.5599999996</v>
      </c>
      <c r="P80" s="96">
        <v>107.88</v>
      </c>
      <c r="Q80" s="84"/>
      <c r="R80" s="94">
        <v>4313.4333699999988</v>
      </c>
      <c r="S80" s="95">
        <v>8.5426400188697016E-3</v>
      </c>
      <c r="T80" s="95">
        <f t="shared" si="2"/>
        <v>6.7196048904651215E-4</v>
      </c>
      <c r="U80" s="95">
        <f>R80/'סכום נכסי הקרן'!$C$42</f>
        <v>7.9370000936699551E-5</v>
      </c>
    </row>
    <row r="81" spans="2:21" s="132" customFormat="1">
      <c r="B81" s="87" t="s">
        <v>498</v>
      </c>
      <c r="C81" s="84" t="s">
        <v>499</v>
      </c>
      <c r="D81" s="97" t="s">
        <v>135</v>
      </c>
      <c r="E81" s="97" t="s">
        <v>332</v>
      </c>
      <c r="F81" s="84" t="s">
        <v>418</v>
      </c>
      <c r="G81" s="97" t="s">
        <v>382</v>
      </c>
      <c r="H81" s="84" t="s">
        <v>489</v>
      </c>
      <c r="I81" s="84" t="s">
        <v>175</v>
      </c>
      <c r="J81" s="84"/>
      <c r="K81" s="94">
        <v>5.71</v>
      </c>
      <c r="L81" s="97" t="s">
        <v>177</v>
      </c>
      <c r="M81" s="98">
        <v>1.34E-2</v>
      </c>
      <c r="N81" s="98">
        <v>1.2400000000000001E-2</v>
      </c>
      <c r="O81" s="94">
        <v>10187601.729999999</v>
      </c>
      <c r="P81" s="96">
        <v>102.39</v>
      </c>
      <c r="Q81" s="84"/>
      <c r="R81" s="94">
        <v>10431.084909999998</v>
      </c>
      <c r="S81" s="95">
        <v>2.975659488644412E-2</v>
      </c>
      <c r="T81" s="95">
        <f t="shared" si="2"/>
        <v>1.6249878730384315E-3</v>
      </c>
      <c r="U81" s="95">
        <f>R81/'סכום נכסי הקרן'!$C$42</f>
        <v>1.9193879864602906E-4</v>
      </c>
    </row>
    <row r="82" spans="2:21" s="132" customFormat="1">
      <c r="B82" s="87" t="s">
        <v>500</v>
      </c>
      <c r="C82" s="84" t="s">
        <v>501</v>
      </c>
      <c r="D82" s="97" t="s">
        <v>135</v>
      </c>
      <c r="E82" s="97" t="s">
        <v>332</v>
      </c>
      <c r="F82" s="84" t="s">
        <v>418</v>
      </c>
      <c r="G82" s="97" t="s">
        <v>382</v>
      </c>
      <c r="H82" s="84" t="s">
        <v>489</v>
      </c>
      <c r="I82" s="84" t="s">
        <v>175</v>
      </c>
      <c r="J82" s="84"/>
      <c r="K82" s="94">
        <v>5.69</v>
      </c>
      <c r="L82" s="97" t="s">
        <v>177</v>
      </c>
      <c r="M82" s="98">
        <v>1.95E-2</v>
      </c>
      <c r="N82" s="98">
        <v>1.5800000000000002E-2</v>
      </c>
      <c r="O82" s="94">
        <v>4090393.9999999995</v>
      </c>
      <c r="P82" s="96">
        <v>103.8</v>
      </c>
      <c r="Q82" s="84"/>
      <c r="R82" s="94">
        <v>4245.8291199999994</v>
      </c>
      <c r="S82" s="95">
        <v>5.750209110321685E-3</v>
      </c>
      <c r="T82" s="95">
        <f t="shared" si="2"/>
        <v>6.6142888208868349E-4</v>
      </c>
      <c r="U82" s="95">
        <f>R82/'סכום נכסי הקרן'!$C$42</f>
        <v>7.812603843037137E-5</v>
      </c>
    </row>
    <row r="83" spans="2:21" s="132" customFormat="1">
      <c r="B83" s="87" t="s">
        <v>502</v>
      </c>
      <c r="C83" s="84" t="s">
        <v>503</v>
      </c>
      <c r="D83" s="97" t="s">
        <v>135</v>
      </c>
      <c r="E83" s="97" t="s">
        <v>332</v>
      </c>
      <c r="F83" s="84" t="s">
        <v>504</v>
      </c>
      <c r="G83" s="97" t="s">
        <v>382</v>
      </c>
      <c r="H83" s="84" t="s">
        <v>489</v>
      </c>
      <c r="I83" s="84" t="s">
        <v>334</v>
      </c>
      <c r="J83" s="84"/>
      <c r="K83" s="94">
        <v>1.2700000000000005</v>
      </c>
      <c r="L83" s="97" t="s">
        <v>177</v>
      </c>
      <c r="M83" s="98">
        <v>4.8000000000000001E-2</v>
      </c>
      <c r="N83" s="98">
        <v>1.1000000000000003E-3</v>
      </c>
      <c r="O83" s="94">
        <v>0.36999999999999994</v>
      </c>
      <c r="P83" s="96">
        <v>112.94</v>
      </c>
      <c r="Q83" s="84"/>
      <c r="R83" s="94">
        <v>4.0999999999999994E-4</v>
      </c>
      <c r="S83" s="95">
        <v>3.2342657342657337E-9</v>
      </c>
      <c r="T83" s="95">
        <f t="shared" si="2"/>
        <v>6.3871115391558724E-11</v>
      </c>
      <c r="U83" s="95">
        <f>R83/'סכום נכסי הקרן'!$C$42</f>
        <v>7.544268704919585E-12</v>
      </c>
    </row>
    <row r="84" spans="2:21" s="132" customFormat="1">
      <c r="B84" s="87" t="s">
        <v>505</v>
      </c>
      <c r="C84" s="84" t="s">
        <v>506</v>
      </c>
      <c r="D84" s="97" t="s">
        <v>135</v>
      </c>
      <c r="E84" s="97" t="s">
        <v>332</v>
      </c>
      <c r="F84" s="84" t="s">
        <v>504</v>
      </c>
      <c r="G84" s="97" t="s">
        <v>382</v>
      </c>
      <c r="H84" s="84" t="s">
        <v>489</v>
      </c>
      <c r="I84" s="84" t="s">
        <v>334</v>
      </c>
      <c r="J84" s="84"/>
      <c r="K84" s="94">
        <v>3.72</v>
      </c>
      <c r="L84" s="97" t="s">
        <v>177</v>
      </c>
      <c r="M84" s="98">
        <v>3.2899999999999999E-2</v>
      </c>
      <c r="N84" s="98">
        <v>6.0000000000000001E-3</v>
      </c>
      <c r="O84" s="94">
        <v>0.30999999999999994</v>
      </c>
      <c r="P84" s="96">
        <v>112.7</v>
      </c>
      <c r="Q84" s="84"/>
      <c r="R84" s="94">
        <v>3.4999999999999994E-4</v>
      </c>
      <c r="S84" s="95">
        <v>1.5499999999999996E-9</v>
      </c>
      <c r="T84" s="95">
        <f t="shared" si="2"/>
        <v>5.4524122895233056E-11</v>
      </c>
      <c r="U84" s="95">
        <f>R84/'סכום נכסי הקרן'!$C$42</f>
        <v>6.4402293822484261E-12</v>
      </c>
    </row>
    <row r="85" spans="2:21" s="132" customFormat="1">
      <c r="B85" s="87" t="s">
        <v>507</v>
      </c>
      <c r="C85" s="84" t="s">
        <v>508</v>
      </c>
      <c r="D85" s="97" t="s">
        <v>135</v>
      </c>
      <c r="E85" s="97" t="s">
        <v>332</v>
      </c>
      <c r="F85" s="84" t="s">
        <v>509</v>
      </c>
      <c r="G85" s="97" t="s">
        <v>382</v>
      </c>
      <c r="H85" s="84" t="s">
        <v>489</v>
      </c>
      <c r="I85" s="84" t="s">
        <v>175</v>
      </c>
      <c r="J85" s="84"/>
      <c r="K85" s="94">
        <v>0.98999999999999977</v>
      </c>
      <c r="L85" s="97" t="s">
        <v>177</v>
      </c>
      <c r="M85" s="98">
        <v>6.5000000000000002E-2</v>
      </c>
      <c r="N85" s="98">
        <v>-2.3999999999999994E-3</v>
      </c>
      <c r="O85" s="94">
        <v>1196201.5499999998</v>
      </c>
      <c r="P85" s="96">
        <v>121</v>
      </c>
      <c r="Q85" s="84"/>
      <c r="R85" s="94">
        <v>1447.4038700000001</v>
      </c>
      <c r="S85" s="95">
        <v>6.0700309452435602E-3</v>
      </c>
      <c r="T85" s="95">
        <f t="shared" si="2"/>
        <v>2.2548121853404557E-4</v>
      </c>
      <c r="U85" s="95">
        <f>R85/'סכום נכסי הקרן'!$C$42</f>
        <v>2.6633179804440238E-5</v>
      </c>
    </row>
    <row r="86" spans="2:21" s="132" customFormat="1">
      <c r="B86" s="87" t="s">
        <v>510</v>
      </c>
      <c r="C86" s="84" t="s">
        <v>511</v>
      </c>
      <c r="D86" s="97" t="s">
        <v>135</v>
      </c>
      <c r="E86" s="97" t="s">
        <v>332</v>
      </c>
      <c r="F86" s="84" t="s">
        <v>509</v>
      </c>
      <c r="G86" s="97" t="s">
        <v>382</v>
      </c>
      <c r="H86" s="84" t="s">
        <v>489</v>
      </c>
      <c r="I86" s="84" t="s">
        <v>175</v>
      </c>
      <c r="J86" s="84"/>
      <c r="K86" s="94">
        <v>6.410000000000001</v>
      </c>
      <c r="L86" s="97" t="s">
        <v>177</v>
      </c>
      <c r="M86" s="98">
        <v>0.04</v>
      </c>
      <c r="N86" s="98">
        <v>2.3099999999999999E-2</v>
      </c>
      <c r="O86" s="94">
        <v>9199700.9999999981</v>
      </c>
      <c r="P86" s="96">
        <v>112.32</v>
      </c>
      <c r="Q86" s="84"/>
      <c r="R86" s="94">
        <v>10333.104269999998</v>
      </c>
      <c r="S86" s="95">
        <v>3.1103177664758373E-3</v>
      </c>
      <c r="T86" s="95">
        <f t="shared" si="2"/>
        <v>1.6097241345906785E-3</v>
      </c>
      <c r="U86" s="95">
        <f>R86/'סכום נכסי הקרן'!$C$42</f>
        <v>1.9013589065568762E-4</v>
      </c>
    </row>
    <row r="87" spans="2:21" s="132" customFormat="1">
      <c r="B87" s="87" t="s">
        <v>512</v>
      </c>
      <c r="C87" s="84" t="s">
        <v>513</v>
      </c>
      <c r="D87" s="97" t="s">
        <v>135</v>
      </c>
      <c r="E87" s="97" t="s">
        <v>332</v>
      </c>
      <c r="F87" s="84" t="s">
        <v>509</v>
      </c>
      <c r="G87" s="97" t="s">
        <v>382</v>
      </c>
      <c r="H87" s="84" t="s">
        <v>489</v>
      </c>
      <c r="I87" s="84" t="s">
        <v>175</v>
      </c>
      <c r="J87" s="84"/>
      <c r="K87" s="94">
        <v>6.7000000000000011</v>
      </c>
      <c r="L87" s="97" t="s">
        <v>177</v>
      </c>
      <c r="M87" s="98">
        <v>2.7799999999999998E-2</v>
      </c>
      <c r="N87" s="98">
        <v>2.5300000000000007E-2</v>
      </c>
      <c r="O87" s="94">
        <v>16872658.999999996</v>
      </c>
      <c r="P87" s="96">
        <v>104.02</v>
      </c>
      <c r="Q87" s="84"/>
      <c r="R87" s="94">
        <v>17550.940329999994</v>
      </c>
      <c r="S87" s="95">
        <v>1.3386133453078163E-2</v>
      </c>
      <c r="T87" s="95">
        <f t="shared" si="2"/>
        <v>2.7341417927994917E-3</v>
      </c>
      <c r="U87" s="95">
        <f>R87/'סכום נכסי הקרן'!$C$42</f>
        <v>3.2294880456958531E-4</v>
      </c>
    </row>
    <row r="88" spans="2:21" s="132" customFormat="1">
      <c r="B88" s="87" t="s">
        <v>514</v>
      </c>
      <c r="C88" s="84" t="s">
        <v>515</v>
      </c>
      <c r="D88" s="97" t="s">
        <v>135</v>
      </c>
      <c r="E88" s="97" t="s">
        <v>332</v>
      </c>
      <c r="F88" s="84" t="s">
        <v>509</v>
      </c>
      <c r="G88" s="97" t="s">
        <v>382</v>
      </c>
      <c r="H88" s="84" t="s">
        <v>489</v>
      </c>
      <c r="I88" s="84" t="s">
        <v>175</v>
      </c>
      <c r="J88" s="84"/>
      <c r="K88" s="94">
        <v>1.57</v>
      </c>
      <c r="L88" s="97" t="s">
        <v>177</v>
      </c>
      <c r="M88" s="98">
        <v>5.0999999999999997E-2</v>
      </c>
      <c r="N88" s="98">
        <v>2.4000000000000002E-3</v>
      </c>
      <c r="O88" s="94">
        <v>1447880.9999999998</v>
      </c>
      <c r="P88" s="96">
        <v>131.21</v>
      </c>
      <c r="Q88" s="84"/>
      <c r="R88" s="94">
        <v>1899.7645899999995</v>
      </c>
      <c r="S88" s="95">
        <v>8.5194902770151628E-4</v>
      </c>
      <c r="T88" s="95">
        <f t="shared" si="2"/>
        <v>2.959514227919201E-4</v>
      </c>
      <c r="U88" s="95">
        <f>R88/'סכום נכסי הקרן'!$C$42</f>
        <v>3.4956913519637521E-5</v>
      </c>
    </row>
    <row r="89" spans="2:21" s="132" customFormat="1">
      <c r="B89" s="87" t="s">
        <v>516</v>
      </c>
      <c r="C89" s="84" t="s">
        <v>517</v>
      </c>
      <c r="D89" s="97" t="s">
        <v>135</v>
      </c>
      <c r="E89" s="97" t="s">
        <v>332</v>
      </c>
      <c r="F89" s="84" t="s">
        <v>432</v>
      </c>
      <c r="G89" s="97" t="s">
        <v>338</v>
      </c>
      <c r="H89" s="84" t="s">
        <v>489</v>
      </c>
      <c r="I89" s="84" t="s">
        <v>334</v>
      </c>
      <c r="J89" s="84"/>
      <c r="K89" s="94">
        <v>1.4899999999999998</v>
      </c>
      <c r="L89" s="97" t="s">
        <v>177</v>
      </c>
      <c r="M89" s="98">
        <v>6.4000000000000001E-2</v>
      </c>
      <c r="N89" s="98">
        <v>-2.3E-3</v>
      </c>
      <c r="O89" s="94">
        <v>62506694.999999993</v>
      </c>
      <c r="P89" s="96">
        <v>126.64</v>
      </c>
      <c r="Q89" s="84"/>
      <c r="R89" s="94">
        <v>79158.480229999986</v>
      </c>
      <c r="S89" s="95">
        <v>4.9926252844992386E-2</v>
      </c>
      <c r="T89" s="95">
        <f t="shared" si="2"/>
        <v>1.2331562012172561E-2</v>
      </c>
      <c r="U89" s="95">
        <f>R89/'סכום נכסי הקרן'!$C$42</f>
        <v>1.4565679149467917E-3</v>
      </c>
    </row>
    <row r="90" spans="2:21" s="132" customFormat="1">
      <c r="B90" s="87" t="s">
        <v>518</v>
      </c>
      <c r="C90" s="84" t="s">
        <v>519</v>
      </c>
      <c r="D90" s="97" t="s">
        <v>135</v>
      </c>
      <c r="E90" s="97" t="s">
        <v>332</v>
      </c>
      <c r="F90" s="84" t="s">
        <v>442</v>
      </c>
      <c r="G90" s="97" t="s">
        <v>443</v>
      </c>
      <c r="H90" s="84" t="s">
        <v>489</v>
      </c>
      <c r="I90" s="84" t="s">
        <v>334</v>
      </c>
      <c r="J90" s="84"/>
      <c r="K90" s="94">
        <v>1.6199999999999999</v>
      </c>
      <c r="L90" s="97" t="s">
        <v>177</v>
      </c>
      <c r="M90" s="98">
        <v>3.9E-2</v>
      </c>
      <c r="N90" s="98">
        <v>-1.2000000000000001E-3</v>
      </c>
      <c r="O90" s="94">
        <v>6699268.9999999991</v>
      </c>
      <c r="P90" s="96">
        <v>117.22</v>
      </c>
      <c r="Q90" s="84"/>
      <c r="R90" s="94">
        <v>7852.8831099999989</v>
      </c>
      <c r="S90" s="95">
        <v>3.3659171240877743E-2</v>
      </c>
      <c r="T90" s="95">
        <f t="shared" si="2"/>
        <v>1.2233473250615429E-3</v>
      </c>
      <c r="U90" s="95">
        <f>R90/'סכום נכסי הקרן'!$C$42</f>
        <v>1.4449819582966971E-4</v>
      </c>
    </row>
    <row r="91" spans="2:21" s="132" customFormat="1">
      <c r="B91" s="87" t="s">
        <v>520</v>
      </c>
      <c r="C91" s="84" t="s">
        <v>521</v>
      </c>
      <c r="D91" s="97" t="s">
        <v>135</v>
      </c>
      <c r="E91" s="97" t="s">
        <v>332</v>
      </c>
      <c r="F91" s="84" t="s">
        <v>442</v>
      </c>
      <c r="G91" s="97" t="s">
        <v>443</v>
      </c>
      <c r="H91" s="84" t="s">
        <v>489</v>
      </c>
      <c r="I91" s="84" t="s">
        <v>334</v>
      </c>
      <c r="J91" s="84"/>
      <c r="K91" s="94">
        <v>2.5400000000000005</v>
      </c>
      <c r="L91" s="97" t="s">
        <v>177</v>
      </c>
      <c r="M91" s="98">
        <v>3.9E-2</v>
      </c>
      <c r="N91" s="98">
        <v>1E-3</v>
      </c>
      <c r="O91" s="94">
        <v>4620940.9999999991</v>
      </c>
      <c r="P91" s="96">
        <v>120.92</v>
      </c>
      <c r="Q91" s="84"/>
      <c r="R91" s="94">
        <v>5587.6418399999993</v>
      </c>
      <c r="S91" s="95">
        <v>1.1580362501801229E-2</v>
      </c>
      <c r="T91" s="95">
        <f t="shared" si="2"/>
        <v>8.7046077251058912E-4</v>
      </c>
      <c r="U91" s="95">
        <f>R91/'סכום נכסי הקרן'!$C$42</f>
        <v>1.0281627187271046E-4</v>
      </c>
    </row>
    <row r="92" spans="2:21" s="132" customFormat="1">
      <c r="B92" s="87" t="s">
        <v>522</v>
      </c>
      <c r="C92" s="84" t="s">
        <v>523</v>
      </c>
      <c r="D92" s="97" t="s">
        <v>135</v>
      </c>
      <c r="E92" s="97" t="s">
        <v>332</v>
      </c>
      <c r="F92" s="84" t="s">
        <v>442</v>
      </c>
      <c r="G92" s="97" t="s">
        <v>443</v>
      </c>
      <c r="H92" s="84" t="s">
        <v>489</v>
      </c>
      <c r="I92" s="84" t="s">
        <v>334</v>
      </c>
      <c r="J92" s="84"/>
      <c r="K92" s="94">
        <v>5.15</v>
      </c>
      <c r="L92" s="97" t="s">
        <v>177</v>
      </c>
      <c r="M92" s="98">
        <v>3.85E-2</v>
      </c>
      <c r="N92" s="98">
        <v>8.4000000000000012E-3</v>
      </c>
      <c r="O92" s="94">
        <v>7682941.9999999991</v>
      </c>
      <c r="P92" s="96">
        <v>121.97</v>
      </c>
      <c r="Q92" s="84"/>
      <c r="R92" s="94">
        <v>9370.8844899999986</v>
      </c>
      <c r="S92" s="95">
        <v>3.0731767999999996E-2</v>
      </c>
      <c r="T92" s="95">
        <f t="shared" si="2"/>
        <v>1.4598264501994097E-3</v>
      </c>
      <c r="U92" s="95">
        <f>R92/'סכום נכסי הקרן'!$C$42</f>
        <v>1.7243041608615444E-4</v>
      </c>
    </row>
    <row r="93" spans="2:21" s="132" customFormat="1">
      <c r="B93" s="87" t="s">
        <v>524</v>
      </c>
      <c r="C93" s="84" t="s">
        <v>525</v>
      </c>
      <c r="D93" s="97" t="s">
        <v>135</v>
      </c>
      <c r="E93" s="97" t="s">
        <v>332</v>
      </c>
      <c r="F93" s="84" t="s">
        <v>526</v>
      </c>
      <c r="G93" s="97" t="s">
        <v>382</v>
      </c>
      <c r="H93" s="84" t="s">
        <v>489</v>
      </c>
      <c r="I93" s="84" t="s">
        <v>175</v>
      </c>
      <c r="J93" s="84"/>
      <c r="K93" s="94">
        <v>6.2600000000000007</v>
      </c>
      <c r="L93" s="97" t="s">
        <v>177</v>
      </c>
      <c r="M93" s="98">
        <v>1.5800000000000002E-2</v>
      </c>
      <c r="N93" s="98">
        <v>1.29E-2</v>
      </c>
      <c r="O93" s="94">
        <v>14860837.799999997</v>
      </c>
      <c r="P93" s="96">
        <v>103.65</v>
      </c>
      <c r="Q93" s="84"/>
      <c r="R93" s="94">
        <v>15403.257519999997</v>
      </c>
      <c r="S93" s="95">
        <v>3.676204915842906E-2</v>
      </c>
      <c r="T93" s="95">
        <f t="shared" si="2"/>
        <v>2.3995688743068651E-3</v>
      </c>
      <c r="U93" s="95">
        <f>R93/'סכום נכסי הקרן'!$C$42</f>
        <v>2.8343003332183719E-4</v>
      </c>
    </row>
    <row r="94" spans="2:21" s="132" customFormat="1">
      <c r="B94" s="87" t="s">
        <v>527</v>
      </c>
      <c r="C94" s="84" t="s">
        <v>528</v>
      </c>
      <c r="D94" s="97" t="s">
        <v>135</v>
      </c>
      <c r="E94" s="97" t="s">
        <v>332</v>
      </c>
      <c r="F94" s="84" t="s">
        <v>526</v>
      </c>
      <c r="G94" s="97" t="s">
        <v>382</v>
      </c>
      <c r="H94" s="84" t="s">
        <v>489</v>
      </c>
      <c r="I94" s="84" t="s">
        <v>175</v>
      </c>
      <c r="J94" s="84"/>
      <c r="K94" s="94">
        <v>7.1600000000000019</v>
      </c>
      <c r="L94" s="97" t="s">
        <v>177</v>
      </c>
      <c r="M94" s="98">
        <v>2.4E-2</v>
      </c>
      <c r="N94" s="98">
        <v>2.3000000000000003E-2</v>
      </c>
      <c r="O94" s="94">
        <v>17108323.999999996</v>
      </c>
      <c r="P94" s="96">
        <v>102.27</v>
      </c>
      <c r="Q94" s="84"/>
      <c r="R94" s="94">
        <v>17496.682329999996</v>
      </c>
      <c r="S94" s="95">
        <v>3.7136116579740384E-2</v>
      </c>
      <c r="T94" s="95">
        <f t="shared" si="2"/>
        <v>2.7256893074850646E-3</v>
      </c>
      <c r="U94" s="95">
        <f>R94/'סכום נכסי הקרן'!$C$42</f>
        <v>3.2195042181009384E-4</v>
      </c>
    </row>
    <row r="95" spans="2:21" s="132" customFormat="1">
      <c r="B95" s="87" t="s">
        <v>529</v>
      </c>
      <c r="C95" s="84" t="s">
        <v>530</v>
      </c>
      <c r="D95" s="97" t="s">
        <v>135</v>
      </c>
      <c r="E95" s="97" t="s">
        <v>332</v>
      </c>
      <c r="F95" s="84" t="s">
        <v>531</v>
      </c>
      <c r="G95" s="97" t="s">
        <v>443</v>
      </c>
      <c r="H95" s="84" t="s">
        <v>489</v>
      </c>
      <c r="I95" s="84" t="s">
        <v>175</v>
      </c>
      <c r="J95" s="84"/>
      <c r="K95" s="94">
        <v>2.7200000000000006</v>
      </c>
      <c r="L95" s="97" t="s">
        <v>177</v>
      </c>
      <c r="M95" s="98">
        <v>3.7499999999999999E-2</v>
      </c>
      <c r="N95" s="98">
        <v>1.1000000000000001E-3</v>
      </c>
      <c r="O95" s="94">
        <v>17160068.999999996</v>
      </c>
      <c r="P95" s="96">
        <v>119.58</v>
      </c>
      <c r="Q95" s="84"/>
      <c r="R95" s="94">
        <v>20520.010649999997</v>
      </c>
      <c r="S95" s="95">
        <v>2.2150561628394308E-2</v>
      </c>
      <c r="T95" s="95">
        <f t="shared" si="2"/>
        <v>3.1966730928345462E-3</v>
      </c>
      <c r="U95" s="95">
        <f>R95/'סכום נכסי הקרן'!$C$42</f>
        <v>3.7758164432051604E-4</v>
      </c>
    </row>
    <row r="96" spans="2:21" s="132" customFormat="1">
      <c r="B96" s="87" t="s">
        <v>532</v>
      </c>
      <c r="C96" s="84" t="s">
        <v>533</v>
      </c>
      <c r="D96" s="97" t="s">
        <v>135</v>
      </c>
      <c r="E96" s="97" t="s">
        <v>332</v>
      </c>
      <c r="F96" s="84" t="s">
        <v>531</v>
      </c>
      <c r="G96" s="97" t="s">
        <v>443</v>
      </c>
      <c r="H96" s="84" t="s">
        <v>489</v>
      </c>
      <c r="I96" s="84" t="s">
        <v>175</v>
      </c>
      <c r="J96" s="84"/>
      <c r="K96" s="94">
        <v>6.3400000000000007</v>
      </c>
      <c r="L96" s="97" t="s">
        <v>177</v>
      </c>
      <c r="M96" s="98">
        <v>2.4799999999999999E-2</v>
      </c>
      <c r="N96" s="98">
        <v>1.2800000000000001E-2</v>
      </c>
      <c r="O96" s="94">
        <v>13310992.999999998</v>
      </c>
      <c r="P96" s="96">
        <v>108.66</v>
      </c>
      <c r="Q96" s="84"/>
      <c r="R96" s="94">
        <v>14463.725549999997</v>
      </c>
      <c r="S96" s="95">
        <v>3.1431939586812188E-2</v>
      </c>
      <c r="T96" s="95">
        <f t="shared" si="2"/>
        <v>2.253205569746064E-3</v>
      </c>
      <c r="U96" s="95">
        <f>R96/'סכום נכסי הקרן'!$C$42</f>
        <v>2.6614202932539219E-4</v>
      </c>
    </row>
    <row r="97" spans="2:21" s="132" customFormat="1">
      <c r="B97" s="87" t="s">
        <v>534</v>
      </c>
      <c r="C97" s="84" t="s">
        <v>535</v>
      </c>
      <c r="D97" s="97" t="s">
        <v>135</v>
      </c>
      <c r="E97" s="97" t="s">
        <v>332</v>
      </c>
      <c r="F97" s="84" t="s">
        <v>536</v>
      </c>
      <c r="G97" s="97" t="s">
        <v>382</v>
      </c>
      <c r="H97" s="84" t="s">
        <v>489</v>
      </c>
      <c r="I97" s="84" t="s">
        <v>334</v>
      </c>
      <c r="J97" s="84"/>
      <c r="K97" s="94">
        <v>4.8899999999999997</v>
      </c>
      <c r="L97" s="97" t="s">
        <v>177</v>
      </c>
      <c r="M97" s="98">
        <v>2.8500000000000001E-2</v>
      </c>
      <c r="N97" s="98">
        <v>1.04E-2</v>
      </c>
      <c r="O97" s="94">
        <v>26244052.999999996</v>
      </c>
      <c r="P97" s="96">
        <v>112.89</v>
      </c>
      <c r="Q97" s="84"/>
      <c r="R97" s="94">
        <v>29626.910729999996</v>
      </c>
      <c r="S97" s="95">
        <v>3.8424674963396771E-2</v>
      </c>
      <c r="T97" s="95">
        <f t="shared" si="2"/>
        <v>4.6153752047103404E-3</v>
      </c>
      <c r="U97" s="95">
        <f>R97/'סכום נכסי הקרן'!$C$42</f>
        <v>5.451545742531348E-4</v>
      </c>
    </row>
    <row r="98" spans="2:21" s="132" customFormat="1">
      <c r="B98" s="87" t="s">
        <v>537</v>
      </c>
      <c r="C98" s="84" t="s">
        <v>538</v>
      </c>
      <c r="D98" s="97" t="s">
        <v>135</v>
      </c>
      <c r="E98" s="97" t="s">
        <v>332</v>
      </c>
      <c r="F98" s="84" t="s">
        <v>539</v>
      </c>
      <c r="G98" s="97" t="s">
        <v>382</v>
      </c>
      <c r="H98" s="84" t="s">
        <v>489</v>
      </c>
      <c r="I98" s="84" t="s">
        <v>334</v>
      </c>
      <c r="J98" s="84"/>
      <c r="K98" s="94">
        <v>6.9600000000000009</v>
      </c>
      <c r="L98" s="97" t="s">
        <v>177</v>
      </c>
      <c r="M98" s="98">
        <v>1.3999999999999999E-2</v>
      </c>
      <c r="N98" s="98">
        <v>1.4500000000000002E-2</v>
      </c>
      <c r="O98" s="94">
        <v>11144999.999999998</v>
      </c>
      <c r="P98" s="96">
        <v>100.34</v>
      </c>
      <c r="Q98" s="84"/>
      <c r="R98" s="94">
        <v>11182.893029999997</v>
      </c>
      <c r="S98" s="95">
        <v>4.3947160883280753E-2</v>
      </c>
      <c r="T98" s="95">
        <f t="shared" si="2"/>
        <v>1.7421069539770434E-3</v>
      </c>
      <c r="U98" s="95">
        <f>R98/'סכום נכסי הקרן'!$C$42</f>
        <v>2.0577256077242034E-4</v>
      </c>
    </row>
    <row r="99" spans="2:21" s="132" customFormat="1">
      <c r="B99" s="87" t="s">
        <v>540</v>
      </c>
      <c r="C99" s="84" t="s">
        <v>541</v>
      </c>
      <c r="D99" s="97" t="s">
        <v>135</v>
      </c>
      <c r="E99" s="97" t="s">
        <v>332</v>
      </c>
      <c r="F99" s="84" t="s">
        <v>343</v>
      </c>
      <c r="G99" s="97" t="s">
        <v>338</v>
      </c>
      <c r="H99" s="84" t="s">
        <v>489</v>
      </c>
      <c r="I99" s="84" t="s">
        <v>175</v>
      </c>
      <c r="J99" s="84"/>
      <c r="K99" s="94">
        <v>4.12</v>
      </c>
      <c r="L99" s="97" t="s">
        <v>177</v>
      </c>
      <c r="M99" s="98">
        <v>1.06E-2</v>
      </c>
      <c r="N99" s="98">
        <v>1.37E-2</v>
      </c>
      <c r="O99" s="94">
        <f>25400000/50000</f>
        <v>508</v>
      </c>
      <c r="P99" s="96">
        <v>5033000</v>
      </c>
      <c r="Q99" s="84"/>
      <c r="R99" s="94">
        <v>25567.639079999994</v>
      </c>
      <c r="S99" s="95">
        <f>187053.538552176%/50000</f>
        <v>3.7410707710435198E-2</v>
      </c>
      <c r="T99" s="95">
        <f t="shared" si="2"/>
        <v>3.9830088438253808E-3</v>
      </c>
      <c r="U99" s="95">
        <f>R99/'סכום נכסי הקרן'!$C$42</f>
        <v>4.7046131553639745E-4</v>
      </c>
    </row>
    <row r="100" spans="2:21" s="132" customFormat="1">
      <c r="B100" s="87" t="s">
        <v>542</v>
      </c>
      <c r="C100" s="84" t="s">
        <v>543</v>
      </c>
      <c r="D100" s="97" t="s">
        <v>135</v>
      </c>
      <c r="E100" s="97" t="s">
        <v>332</v>
      </c>
      <c r="F100" s="84" t="s">
        <v>461</v>
      </c>
      <c r="G100" s="97" t="s">
        <v>382</v>
      </c>
      <c r="H100" s="84" t="s">
        <v>489</v>
      </c>
      <c r="I100" s="84" t="s">
        <v>334</v>
      </c>
      <c r="J100" s="84"/>
      <c r="K100" s="94">
        <v>2.4299999999999997</v>
      </c>
      <c r="L100" s="97" t="s">
        <v>177</v>
      </c>
      <c r="M100" s="98">
        <v>4.9000000000000002E-2</v>
      </c>
      <c r="N100" s="98">
        <v>3.4000000000000002E-3</v>
      </c>
      <c r="O100" s="94">
        <v>14562658.969999997</v>
      </c>
      <c r="P100" s="96">
        <v>117.47</v>
      </c>
      <c r="Q100" s="84"/>
      <c r="R100" s="94">
        <v>17106.754799999999</v>
      </c>
      <c r="S100" s="95">
        <v>1.8248581677758096E-2</v>
      </c>
      <c r="T100" s="95">
        <f t="shared" si="2"/>
        <v>2.6649451458680517E-3</v>
      </c>
      <c r="U100" s="95">
        <f>R100/'סכום נכסי הקרן'!$C$42</f>
        <v>3.1477549970822656E-4</v>
      </c>
    </row>
    <row r="101" spans="2:21" s="132" customFormat="1">
      <c r="B101" s="87" t="s">
        <v>544</v>
      </c>
      <c r="C101" s="84" t="s">
        <v>545</v>
      </c>
      <c r="D101" s="97" t="s">
        <v>135</v>
      </c>
      <c r="E101" s="97" t="s">
        <v>332</v>
      </c>
      <c r="F101" s="84" t="s">
        <v>461</v>
      </c>
      <c r="G101" s="97" t="s">
        <v>382</v>
      </c>
      <c r="H101" s="84" t="s">
        <v>489</v>
      </c>
      <c r="I101" s="84" t="s">
        <v>334</v>
      </c>
      <c r="J101" s="84"/>
      <c r="K101" s="94">
        <v>5.870000000000001</v>
      </c>
      <c r="L101" s="97" t="s">
        <v>177</v>
      </c>
      <c r="M101" s="98">
        <v>2.3E-2</v>
      </c>
      <c r="N101" s="98">
        <v>1.8099999999999998E-2</v>
      </c>
      <c r="O101" s="94">
        <v>2930764.3199999994</v>
      </c>
      <c r="P101" s="96">
        <v>105.3</v>
      </c>
      <c r="Q101" s="84"/>
      <c r="R101" s="94">
        <v>3086.0947299999993</v>
      </c>
      <c r="S101" s="95">
        <v>2.0780092908509566E-3</v>
      </c>
      <c r="T101" s="95">
        <f t="shared" si="2"/>
        <v>4.8076173807100309E-4</v>
      </c>
      <c r="U101" s="95">
        <f>R101/'סכום נכסי הקרן'!$C$42</f>
        <v>5.6786165590137205E-5</v>
      </c>
    </row>
    <row r="102" spans="2:21" s="132" customFormat="1">
      <c r="B102" s="87" t="s">
        <v>546</v>
      </c>
      <c r="C102" s="84" t="s">
        <v>547</v>
      </c>
      <c r="D102" s="97" t="s">
        <v>135</v>
      </c>
      <c r="E102" s="97" t="s">
        <v>332</v>
      </c>
      <c r="F102" s="84" t="s">
        <v>461</v>
      </c>
      <c r="G102" s="97" t="s">
        <v>382</v>
      </c>
      <c r="H102" s="84" t="s">
        <v>489</v>
      </c>
      <c r="I102" s="84" t="s">
        <v>334</v>
      </c>
      <c r="J102" s="84"/>
      <c r="K102" s="94">
        <v>2.3200000000000003</v>
      </c>
      <c r="L102" s="97" t="s">
        <v>177</v>
      </c>
      <c r="M102" s="98">
        <v>5.8499999999999996E-2</v>
      </c>
      <c r="N102" s="98">
        <v>3.4000000000000002E-3</v>
      </c>
      <c r="O102" s="94">
        <v>11218896.720000001</v>
      </c>
      <c r="P102" s="96">
        <v>125.02</v>
      </c>
      <c r="Q102" s="84"/>
      <c r="R102" s="94">
        <v>14025.864889999997</v>
      </c>
      <c r="S102" s="95">
        <v>9.5254734361592142E-3</v>
      </c>
      <c r="T102" s="95">
        <f t="shared" si="2"/>
        <v>2.1849942313551269E-3</v>
      </c>
      <c r="U102" s="95">
        <f>R102/'סכום נכסי הקרן'!$C$42</f>
        <v>2.5808510621721311E-4</v>
      </c>
    </row>
    <row r="103" spans="2:21" s="132" customFormat="1">
      <c r="B103" s="87" t="s">
        <v>548</v>
      </c>
      <c r="C103" s="84" t="s">
        <v>549</v>
      </c>
      <c r="D103" s="97" t="s">
        <v>135</v>
      </c>
      <c r="E103" s="97" t="s">
        <v>332</v>
      </c>
      <c r="F103" s="84" t="s">
        <v>461</v>
      </c>
      <c r="G103" s="97" t="s">
        <v>382</v>
      </c>
      <c r="H103" s="84" t="s">
        <v>489</v>
      </c>
      <c r="I103" s="84" t="s">
        <v>334</v>
      </c>
      <c r="J103" s="84"/>
      <c r="K103" s="94">
        <v>7.2700000000000005</v>
      </c>
      <c r="L103" s="97" t="s">
        <v>177</v>
      </c>
      <c r="M103" s="98">
        <v>2.2499999999999999E-2</v>
      </c>
      <c r="N103" s="98">
        <v>2.41E-2</v>
      </c>
      <c r="O103" s="94">
        <v>9733999.9999999981</v>
      </c>
      <c r="P103" s="96">
        <v>100.94</v>
      </c>
      <c r="Q103" s="84"/>
      <c r="R103" s="94">
        <v>9825.4991699999973</v>
      </c>
      <c r="S103" s="95">
        <v>5.1767508894715278E-2</v>
      </c>
      <c r="T103" s="95">
        <f t="shared" si="2"/>
        <v>1.5306477835774011E-3</v>
      </c>
      <c r="U103" s="95">
        <f>R103/'סכום נכסי הקרן'!$C$42</f>
        <v>1.8079562414254719E-4</v>
      </c>
    </row>
    <row r="104" spans="2:21" s="132" customFormat="1">
      <c r="B104" s="87" t="s">
        <v>550</v>
      </c>
      <c r="C104" s="84" t="s">
        <v>551</v>
      </c>
      <c r="D104" s="97" t="s">
        <v>135</v>
      </c>
      <c r="E104" s="97" t="s">
        <v>332</v>
      </c>
      <c r="F104" s="84" t="s">
        <v>552</v>
      </c>
      <c r="G104" s="97" t="s">
        <v>443</v>
      </c>
      <c r="H104" s="84" t="s">
        <v>489</v>
      </c>
      <c r="I104" s="84" t="s">
        <v>175</v>
      </c>
      <c r="J104" s="84"/>
      <c r="K104" s="94">
        <v>2.2099999999999995</v>
      </c>
      <c r="L104" s="97" t="s">
        <v>177</v>
      </c>
      <c r="M104" s="98">
        <v>4.0500000000000001E-2</v>
      </c>
      <c r="N104" s="98">
        <v>2.9999999999999997E-4</v>
      </c>
      <c r="O104" s="94">
        <v>2999890.91</v>
      </c>
      <c r="P104" s="96">
        <v>132.85</v>
      </c>
      <c r="Q104" s="84"/>
      <c r="R104" s="94">
        <v>3985.3551699999994</v>
      </c>
      <c r="S104" s="95">
        <v>2.0624213913875651E-2</v>
      </c>
      <c r="T104" s="95">
        <f t="shared" si="2"/>
        <v>6.2085141448637844E-4</v>
      </c>
      <c r="U104" s="95">
        <f>R104/'סכום נכסי הקרן'!$C$42</f>
        <v>7.3333147041513349E-5</v>
      </c>
    </row>
    <row r="105" spans="2:21" s="132" customFormat="1">
      <c r="B105" s="87" t="s">
        <v>553</v>
      </c>
      <c r="C105" s="84" t="s">
        <v>554</v>
      </c>
      <c r="D105" s="97" t="s">
        <v>135</v>
      </c>
      <c r="E105" s="97" t="s">
        <v>332</v>
      </c>
      <c r="F105" s="84" t="s">
        <v>552</v>
      </c>
      <c r="G105" s="97" t="s">
        <v>443</v>
      </c>
      <c r="H105" s="84" t="s">
        <v>489</v>
      </c>
      <c r="I105" s="84" t="s">
        <v>175</v>
      </c>
      <c r="J105" s="84"/>
      <c r="K105" s="94">
        <v>0.79</v>
      </c>
      <c r="L105" s="97" t="s">
        <v>177</v>
      </c>
      <c r="M105" s="98">
        <v>4.2800000000000005E-2</v>
      </c>
      <c r="N105" s="98">
        <v>4.4000000000000003E-3</v>
      </c>
      <c r="O105" s="94">
        <v>681742.81999999983</v>
      </c>
      <c r="P105" s="96">
        <v>125.45</v>
      </c>
      <c r="Q105" s="84"/>
      <c r="R105" s="94">
        <v>855.24632999999983</v>
      </c>
      <c r="S105" s="95">
        <v>9.5310847071614479E-3</v>
      </c>
      <c r="T105" s="95">
        <f t="shared" si="2"/>
        <v>1.3323301715033442E-4</v>
      </c>
      <c r="U105" s="95">
        <f>R105/'סכום נכסי הקרן'!$C$42</f>
        <v>1.5737092981503236E-5</v>
      </c>
    </row>
    <row r="106" spans="2:21" s="132" customFormat="1">
      <c r="B106" s="87" t="s">
        <v>555</v>
      </c>
      <c r="C106" s="84" t="s">
        <v>556</v>
      </c>
      <c r="D106" s="97" t="s">
        <v>135</v>
      </c>
      <c r="E106" s="97" t="s">
        <v>332</v>
      </c>
      <c r="F106" s="84" t="s">
        <v>557</v>
      </c>
      <c r="G106" s="97" t="s">
        <v>382</v>
      </c>
      <c r="H106" s="84" t="s">
        <v>489</v>
      </c>
      <c r="I106" s="84" t="s">
        <v>175</v>
      </c>
      <c r="J106" s="84"/>
      <c r="K106" s="94">
        <v>6.9</v>
      </c>
      <c r="L106" s="97" t="s">
        <v>177</v>
      </c>
      <c r="M106" s="98">
        <v>1.9599999999999999E-2</v>
      </c>
      <c r="N106" s="98">
        <v>1.8499999999999999E-2</v>
      </c>
      <c r="O106" s="94">
        <v>9380454.6499999985</v>
      </c>
      <c r="P106" s="96">
        <v>102.53</v>
      </c>
      <c r="Q106" s="84"/>
      <c r="R106" s="94">
        <v>9617.7802999999985</v>
      </c>
      <c r="S106" s="95">
        <v>1.4563829253743946E-2</v>
      </c>
      <c r="T106" s="95">
        <f t="shared" si="2"/>
        <v>1.4982886715901472E-3</v>
      </c>
      <c r="U106" s="95">
        <f>R106/'סכום נכסי הקרן'!$C$42</f>
        <v>1.7697346080020024E-4</v>
      </c>
    </row>
    <row r="107" spans="2:21" s="132" customFormat="1">
      <c r="B107" s="87" t="s">
        <v>558</v>
      </c>
      <c r="C107" s="84" t="s">
        <v>559</v>
      </c>
      <c r="D107" s="97" t="s">
        <v>135</v>
      </c>
      <c r="E107" s="97" t="s">
        <v>332</v>
      </c>
      <c r="F107" s="84" t="s">
        <v>557</v>
      </c>
      <c r="G107" s="97" t="s">
        <v>382</v>
      </c>
      <c r="H107" s="84" t="s">
        <v>489</v>
      </c>
      <c r="I107" s="84" t="s">
        <v>175</v>
      </c>
      <c r="J107" s="84"/>
      <c r="K107" s="94">
        <v>4.1199999999999992</v>
      </c>
      <c r="L107" s="97" t="s">
        <v>177</v>
      </c>
      <c r="M107" s="98">
        <v>2.75E-2</v>
      </c>
      <c r="N107" s="98">
        <v>7.8999999999999973E-3</v>
      </c>
      <c r="O107" s="94">
        <v>5140434.7899999991</v>
      </c>
      <c r="P107" s="96">
        <v>108.86</v>
      </c>
      <c r="Q107" s="84"/>
      <c r="R107" s="94">
        <v>5595.8774800000001</v>
      </c>
      <c r="S107" s="95">
        <v>1.1050515888501306E-2</v>
      </c>
      <c r="T107" s="95">
        <f t="shared" si="2"/>
        <v>8.7174374693196324E-4</v>
      </c>
      <c r="U107" s="95">
        <f>R107/'סכום נכסי הקרן'!$C$42</f>
        <v>1.0296781304616653E-4</v>
      </c>
    </row>
    <row r="108" spans="2:21" s="132" customFormat="1">
      <c r="B108" s="87" t="s">
        <v>560</v>
      </c>
      <c r="C108" s="84" t="s">
        <v>561</v>
      </c>
      <c r="D108" s="97" t="s">
        <v>135</v>
      </c>
      <c r="E108" s="97" t="s">
        <v>332</v>
      </c>
      <c r="F108" s="84" t="s">
        <v>358</v>
      </c>
      <c r="G108" s="97" t="s">
        <v>338</v>
      </c>
      <c r="H108" s="84" t="s">
        <v>489</v>
      </c>
      <c r="I108" s="84" t="s">
        <v>175</v>
      </c>
      <c r="J108" s="84"/>
      <c r="K108" s="94">
        <v>4.4600000000000009</v>
      </c>
      <c r="L108" s="97" t="s">
        <v>177</v>
      </c>
      <c r="M108" s="98">
        <v>1.4199999999999999E-2</v>
      </c>
      <c r="N108" s="98">
        <v>1.4400000000000001E-2</v>
      </c>
      <c r="O108" s="94">
        <f>60250000/50000</f>
        <v>1205</v>
      </c>
      <c r="P108" s="96">
        <v>5070000</v>
      </c>
      <c r="Q108" s="84"/>
      <c r="R108" s="94">
        <v>61093.503589999986</v>
      </c>
      <c r="S108" s="95">
        <f>284291.983202001%/50000</f>
        <v>5.6858396640400204E-2</v>
      </c>
      <c r="T108" s="95">
        <f t="shared" si="2"/>
        <v>9.5173419938329191E-3</v>
      </c>
      <c r="U108" s="95">
        <f>R108/'סכום נכסי הקרן'!$C$42</f>
        <v>1.1241605053851932E-3</v>
      </c>
    </row>
    <row r="109" spans="2:21" s="132" customFormat="1">
      <c r="B109" s="87" t="s">
        <v>562</v>
      </c>
      <c r="C109" s="84" t="s">
        <v>563</v>
      </c>
      <c r="D109" s="97" t="s">
        <v>135</v>
      </c>
      <c r="E109" s="97" t="s">
        <v>332</v>
      </c>
      <c r="F109" s="84" t="s">
        <v>358</v>
      </c>
      <c r="G109" s="97" t="s">
        <v>338</v>
      </c>
      <c r="H109" s="84" t="s">
        <v>489</v>
      </c>
      <c r="I109" s="84" t="s">
        <v>175</v>
      </c>
      <c r="J109" s="84"/>
      <c r="K109" s="94">
        <v>5.07</v>
      </c>
      <c r="L109" s="97" t="s">
        <v>177</v>
      </c>
      <c r="M109" s="98">
        <v>1.5900000000000001E-2</v>
      </c>
      <c r="N109" s="98">
        <v>1.5599999999999998E-2</v>
      </c>
      <c r="O109" s="94">
        <f>28700000/50000</f>
        <v>574</v>
      </c>
      <c r="P109" s="96">
        <v>5039000</v>
      </c>
      <c r="Q109" s="84"/>
      <c r="R109" s="94">
        <v>28923.859219999995</v>
      </c>
      <c r="S109" s="95">
        <f>191716.766867067%/50000</f>
        <v>3.8343353373413394E-2</v>
      </c>
      <c r="T109" s="95">
        <f t="shared" si="2"/>
        <v>4.5058515849019992E-3</v>
      </c>
      <c r="U109" s="95">
        <f>R109/'סכום נכסי הקרן'!$C$42</f>
        <v>5.3221796570474586E-4</v>
      </c>
    </row>
    <row r="110" spans="2:21" s="132" customFormat="1">
      <c r="B110" s="87" t="s">
        <v>564</v>
      </c>
      <c r="C110" s="84" t="s">
        <v>565</v>
      </c>
      <c r="D110" s="97" t="s">
        <v>135</v>
      </c>
      <c r="E110" s="97" t="s">
        <v>332</v>
      </c>
      <c r="F110" s="84" t="s">
        <v>566</v>
      </c>
      <c r="G110" s="97" t="s">
        <v>567</v>
      </c>
      <c r="H110" s="84" t="s">
        <v>489</v>
      </c>
      <c r="I110" s="84" t="s">
        <v>334</v>
      </c>
      <c r="J110" s="84"/>
      <c r="K110" s="94">
        <v>4.9399999999999995</v>
      </c>
      <c r="L110" s="97" t="s">
        <v>177</v>
      </c>
      <c r="M110" s="98">
        <v>1.9400000000000001E-2</v>
      </c>
      <c r="N110" s="98">
        <v>8.8999999999999982E-3</v>
      </c>
      <c r="O110" s="94">
        <v>19897898.059999995</v>
      </c>
      <c r="P110" s="96">
        <v>106.94</v>
      </c>
      <c r="Q110" s="84"/>
      <c r="R110" s="94">
        <v>21278.810279999998</v>
      </c>
      <c r="S110" s="95">
        <v>3.0038594583545353E-2</v>
      </c>
      <c r="T110" s="95">
        <f t="shared" si="2"/>
        <v>3.3148813336316249E-3</v>
      </c>
      <c r="U110" s="95">
        <f>R110/'סכום נכסי הקרן'!$C$42</f>
        <v>3.915440548129882E-4</v>
      </c>
    </row>
    <row r="111" spans="2:21" s="132" customFormat="1">
      <c r="B111" s="87" t="s">
        <v>568</v>
      </c>
      <c r="C111" s="84" t="s">
        <v>569</v>
      </c>
      <c r="D111" s="97" t="s">
        <v>135</v>
      </c>
      <c r="E111" s="97" t="s">
        <v>332</v>
      </c>
      <c r="F111" s="84" t="s">
        <v>566</v>
      </c>
      <c r="G111" s="97" t="s">
        <v>567</v>
      </c>
      <c r="H111" s="84" t="s">
        <v>489</v>
      </c>
      <c r="I111" s="84" t="s">
        <v>334</v>
      </c>
      <c r="J111" s="84"/>
      <c r="K111" s="94">
        <v>6.8400000000000007</v>
      </c>
      <c r="L111" s="97" t="s">
        <v>177</v>
      </c>
      <c r="M111" s="98">
        <v>1.23E-2</v>
      </c>
      <c r="N111" s="98">
        <v>1.4000000000000002E-2</v>
      </c>
      <c r="O111" s="94">
        <v>20888816.999999996</v>
      </c>
      <c r="P111" s="96">
        <v>100.07</v>
      </c>
      <c r="Q111" s="84"/>
      <c r="R111" s="94">
        <v>20903.439289999995</v>
      </c>
      <c r="S111" s="95">
        <v>1.9714223829985621E-2</v>
      </c>
      <c r="T111" s="95">
        <f t="shared" si="2"/>
        <v>3.2564048365171521E-3</v>
      </c>
      <c r="U111" s="95">
        <f>R111/'סכום נכסי הקרן'!$C$42</f>
        <v>3.8463698258715476E-4</v>
      </c>
    </row>
    <row r="112" spans="2:21" s="132" customFormat="1">
      <c r="B112" s="87" t="s">
        <v>570</v>
      </c>
      <c r="C112" s="84" t="s">
        <v>571</v>
      </c>
      <c r="D112" s="97" t="s">
        <v>135</v>
      </c>
      <c r="E112" s="97" t="s">
        <v>332</v>
      </c>
      <c r="F112" s="84" t="s">
        <v>572</v>
      </c>
      <c r="G112" s="97" t="s">
        <v>443</v>
      </c>
      <c r="H112" s="84" t="s">
        <v>489</v>
      </c>
      <c r="I112" s="84" t="s">
        <v>175</v>
      </c>
      <c r="J112" s="84"/>
      <c r="K112" s="94">
        <v>1</v>
      </c>
      <c r="L112" s="97" t="s">
        <v>177</v>
      </c>
      <c r="M112" s="98">
        <v>3.6000000000000004E-2</v>
      </c>
      <c r="N112" s="98">
        <v>-9.8000000000000014E-3</v>
      </c>
      <c r="O112" s="94">
        <v>24487142.999999996</v>
      </c>
      <c r="P112" s="96">
        <v>111.75</v>
      </c>
      <c r="Q112" s="84"/>
      <c r="R112" s="94">
        <v>27364.382279999994</v>
      </c>
      <c r="S112" s="95">
        <v>5.918886326720036E-2</v>
      </c>
      <c r="T112" s="95">
        <f t="shared" si="2"/>
        <v>4.2629112639624512E-3</v>
      </c>
      <c r="U112" s="95">
        <f>R112/'סכום נכסי הקרן'!$C$42</f>
        <v>5.0352256796209766E-4</v>
      </c>
    </row>
    <row r="113" spans="2:21" s="132" customFormat="1">
      <c r="B113" s="87" t="s">
        <v>573</v>
      </c>
      <c r="C113" s="84" t="s">
        <v>574</v>
      </c>
      <c r="D113" s="97" t="s">
        <v>135</v>
      </c>
      <c r="E113" s="97" t="s">
        <v>332</v>
      </c>
      <c r="F113" s="84" t="s">
        <v>572</v>
      </c>
      <c r="G113" s="97" t="s">
        <v>443</v>
      </c>
      <c r="H113" s="84" t="s">
        <v>489</v>
      </c>
      <c r="I113" s="84" t="s">
        <v>175</v>
      </c>
      <c r="J113" s="84"/>
      <c r="K113" s="94">
        <v>7.41</v>
      </c>
      <c r="L113" s="97" t="s">
        <v>177</v>
      </c>
      <c r="M113" s="98">
        <v>2.2499999999999999E-2</v>
      </c>
      <c r="N113" s="98">
        <v>1.47E-2</v>
      </c>
      <c r="O113" s="94">
        <v>6757207.9999999991</v>
      </c>
      <c r="P113" s="96">
        <v>108.5</v>
      </c>
      <c r="Q113" s="84"/>
      <c r="R113" s="94">
        <v>7331.5704699999987</v>
      </c>
      <c r="S113" s="95">
        <v>1.6516601086877199E-2</v>
      </c>
      <c r="T113" s="95">
        <f t="shared" si="2"/>
        <v>1.1421355694895474E-3</v>
      </c>
      <c r="U113" s="95">
        <f>R113/'סכום נכסי הקרן'!$C$42</f>
        <v>1.3490570159691115E-4</v>
      </c>
    </row>
    <row r="114" spans="2:21" s="132" customFormat="1">
      <c r="B114" s="87" t="s">
        <v>575</v>
      </c>
      <c r="C114" s="84" t="s">
        <v>576</v>
      </c>
      <c r="D114" s="97" t="s">
        <v>135</v>
      </c>
      <c r="E114" s="97" t="s">
        <v>332</v>
      </c>
      <c r="F114" s="84" t="s">
        <v>577</v>
      </c>
      <c r="G114" s="97" t="s">
        <v>338</v>
      </c>
      <c r="H114" s="84" t="s">
        <v>578</v>
      </c>
      <c r="I114" s="84" t="s">
        <v>175</v>
      </c>
      <c r="J114" s="84"/>
      <c r="K114" s="94">
        <v>1.74</v>
      </c>
      <c r="L114" s="97" t="s">
        <v>177</v>
      </c>
      <c r="M114" s="98">
        <v>4.1500000000000002E-2</v>
      </c>
      <c r="N114" s="98">
        <v>2.0000000000000001E-4</v>
      </c>
      <c r="O114" s="94">
        <v>1364999.9999999998</v>
      </c>
      <c r="P114" s="96">
        <v>112.45</v>
      </c>
      <c r="Q114" s="84"/>
      <c r="R114" s="94">
        <v>1534.9424599999998</v>
      </c>
      <c r="S114" s="95">
        <v>4.5364662091427234E-3</v>
      </c>
      <c r="T114" s="95">
        <f t="shared" si="2"/>
        <v>2.3911826093186102E-4</v>
      </c>
      <c r="U114" s="95">
        <f>R114/'סכום נכסי הקרן'!$C$42</f>
        <v>2.8243947231293369E-5</v>
      </c>
    </row>
    <row r="115" spans="2:21" s="132" customFormat="1">
      <c r="B115" s="87" t="s">
        <v>579</v>
      </c>
      <c r="C115" s="84" t="s">
        <v>580</v>
      </c>
      <c r="D115" s="97" t="s">
        <v>135</v>
      </c>
      <c r="E115" s="97" t="s">
        <v>332</v>
      </c>
      <c r="F115" s="84" t="s">
        <v>367</v>
      </c>
      <c r="G115" s="97" t="s">
        <v>338</v>
      </c>
      <c r="H115" s="84" t="s">
        <v>578</v>
      </c>
      <c r="I115" s="84" t="s">
        <v>175</v>
      </c>
      <c r="J115" s="84"/>
      <c r="K115" s="94">
        <v>2.669999999999999</v>
      </c>
      <c r="L115" s="97" t="s">
        <v>177</v>
      </c>
      <c r="M115" s="98">
        <v>2.7999999999999997E-2</v>
      </c>
      <c r="N115" s="98">
        <v>1.0199999999999997E-2</v>
      </c>
      <c r="O115" s="94">
        <f>40500000/50000</f>
        <v>810</v>
      </c>
      <c r="P115" s="96">
        <v>5355000</v>
      </c>
      <c r="Q115" s="84"/>
      <c r="R115" s="94">
        <v>43375.500590000003</v>
      </c>
      <c r="S115" s="95">
        <f>228981.737999661%/50000</f>
        <v>4.5796347599932202E-2</v>
      </c>
      <c r="T115" s="95">
        <f t="shared" si="2"/>
        <v>6.7571746423183273E-3</v>
      </c>
      <c r="U115" s="95">
        <f>R115/'סכום נכסי הקרן'!$C$42</f>
        <v>7.9813763819843429E-4</v>
      </c>
    </row>
    <row r="116" spans="2:21" s="132" customFormat="1">
      <c r="B116" s="87" t="s">
        <v>581</v>
      </c>
      <c r="C116" s="84" t="s">
        <v>582</v>
      </c>
      <c r="D116" s="97" t="s">
        <v>135</v>
      </c>
      <c r="E116" s="97" t="s">
        <v>332</v>
      </c>
      <c r="F116" s="84" t="s">
        <v>367</v>
      </c>
      <c r="G116" s="97" t="s">
        <v>338</v>
      </c>
      <c r="H116" s="84" t="s">
        <v>578</v>
      </c>
      <c r="I116" s="84" t="s">
        <v>175</v>
      </c>
      <c r="J116" s="84"/>
      <c r="K116" s="94">
        <v>3.9299999999999997</v>
      </c>
      <c r="L116" s="97" t="s">
        <v>177</v>
      </c>
      <c r="M116" s="98">
        <v>1.49E-2</v>
      </c>
      <c r="N116" s="98">
        <v>1.34E-2</v>
      </c>
      <c r="O116" s="94">
        <f>4050000/50000</f>
        <v>81</v>
      </c>
      <c r="P116" s="96">
        <v>5089000</v>
      </c>
      <c r="Q116" s="94">
        <v>61.736909999999988</v>
      </c>
      <c r="R116" s="94">
        <v>4183.826869999999</v>
      </c>
      <c r="S116" s="95">
        <f>66964.2857142857%/50000</f>
        <v>1.339285714285714E-2</v>
      </c>
      <c r="T116" s="95">
        <f t="shared" si="2"/>
        <v>6.5176997266359503E-4</v>
      </c>
      <c r="U116" s="95">
        <f>R116/'סכום נכסי הקרן'!$C$42</f>
        <v>7.6985156395469894E-5</v>
      </c>
    </row>
    <row r="117" spans="2:21" s="132" customFormat="1">
      <c r="B117" s="87" t="s">
        <v>583</v>
      </c>
      <c r="C117" s="84" t="s">
        <v>584</v>
      </c>
      <c r="D117" s="97" t="s">
        <v>135</v>
      </c>
      <c r="E117" s="97" t="s">
        <v>332</v>
      </c>
      <c r="F117" s="84" t="s">
        <v>367</v>
      </c>
      <c r="G117" s="97" t="s">
        <v>338</v>
      </c>
      <c r="H117" s="84" t="s">
        <v>578</v>
      </c>
      <c r="I117" s="84" t="s">
        <v>175</v>
      </c>
      <c r="J117" s="84"/>
      <c r="K117" s="94">
        <v>5.4799999999999995</v>
      </c>
      <c r="L117" s="97" t="s">
        <v>177</v>
      </c>
      <c r="M117" s="98">
        <v>2.2000000000000002E-2</v>
      </c>
      <c r="N117" s="98">
        <v>1.67E-2</v>
      </c>
      <c r="O117" s="94">
        <f>7050000/50000</f>
        <v>141</v>
      </c>
      <c r="P117" s="96">
        <v>5177777</v>
      </c>
      <c r="Q117" s="84"/>
      <c r="R117" s="94">
        <v>7300.665289999999</v>
      </c>
      <c r="S117" s="95">
        <f>140047.675804529%/50000</f>
        <v>2.8009535160905798E-2</v>
      </c>
      <c r="T117" s="95">
        <f t="shared" si="2"/>
        <v>1.1373210613969209E-3</v>
      </c>
      <c r="U117" s="95">
        <f>R117/'סכום נכסי הקרן'!$C$42</f>
        <v>1.3433702603034064E-4</v>
      </c>
    </row>
    <row r="118" spans="2:21" s="132" customFormat="1">
      <c r="B118" s="87" t="s">
        <v>585</v>
      </c>
      <c r="C118" s="84" t="s">
        <v>586</v>
      </c>
      <c r="D118" s="97" t="s">
        <v>135</v>
      </c>
      <c r="E118" s="97" t="s">
        <v>332</v>
      </c>
      <c r="F118" s="84" t="s">
        <v>587</v>
      </c>
      <c r="G118" s="97" t="s">
        <v>382</v>
      </c>
      <c r="H118" s="84" t="s">
        <v>578</v>
      </c>
      <c r="I118" s="84" t="s">
        <v>175</v>
      </c>
      <c r="J118" s="84"/>
      <c r="K118" s="94">
        <v>1.74</v>
      </c>
      <c r="L118" s="97" t="s">
        <v>177</v>
      </c>
      <c r="M118" s="98">
        <v>4.5999999999999999E-2</v>
      </c>
      <c r="N118" s="98">
        <v>3.9999999999999996E-4</v>
      </c>
      <c r="O118" s="94">
        <v>4994877.629999999</v>
      </c>
      <c r="P118" s="96">
        <v>131.72999999999999</v>
      </c>
      <c r="Q118" s="84"/>
      <c r="R118" s="94">
        <v>6579.7525899999991</v>
      </c>
      <c r="S118" s="95">
        <v>1.7337619763063174E-2</v>
      </c>
      <c r="T118" s="95">
        <f t="shared" si="2"/>
        <v>1.0250149681068229E-3</v>
      </c>
      <c r="U118" s="95">
        <f>R118/'סכום נכסי הקרן'!$C$42</f>
        <v>1.2107175988012338E-4</v>
      </c>
    </row>
    <row r="119" spans="2:21" s="132" customFormat="1">
      <c r="B119" s="87" t="s">
        <v>588</v>
      </c>
      <c r="C119" s="84" t="s">
        <v>589</v>
      </c>
      <c r="D119" s="97" t="s">
        <v>135</v>
      </c>
      <c r="E119" s="97" t="s">
        <v>332</v>
      </c>
      <c r="F119" s="84" t="s">
        <v>590</v>
      </c>
      <c r="G119" s="97" t="s">
        <v>338</v>
      </c>
      <c r="H119" s="84" t="s">
        <v>578</v>
      </c>
      <c r="I119" s="84" t="s">
        <v>334</v>
      </c>
      <c r="J119" s="84"/>
      <c r="K119" s="94">
        <v>1.7400000000000002</v>
      </c>
      <c r="L119" s="97" t="s">
        <v>177</v>
      </c>
      <c r="M119" s="98">
        <v>0.02</v>
      </c>
      <c r="N119" s="98">
        <v>-5.9999999999999995E-4</v>
      </c>
      <c r="O119" s="94">
        <v>14105635.999999998</v>
      </c>
      <c r="P119" s="96">
        <v>107.21</v>
      </c>
      <c r="Q119" s="84"/>
      <c r="R119" s="94">
        <v>15122.652619999997</v>
      </c>
      <c r="S119" s="95">
        <v>2.479102311920104E-2</v>
      </c>
      <c r="T119" s="95">
        <f t="shared" si="2"/>
        <v>2.3558553427279949E-3</v>
      </c>
      <c r="U119" s="95">
        <f>R119/'סכום נכסי הקרן'!$C$42</f>
        <v>2.7826671925960039E-4</v>
      </c>
    </row>
    <row r="120" spans="2:21" s="132" customFormat="1">
      <c r="B120" s="87" t="s">
        <v>591</v>
      </c>
      <c r="C120" s="84" t="s">
        <v>592</v>
      </c>
      <c r="D120" s="97" t="s">
        <v>135</v>
      </c>
      <c r="E120" s="97" t="s">
        <v>332</v>
      </c>
      <c r="F120" s="84" t="s">
        <v>536</v>
      </c>
      <c r="G120" s="97" t="s">
        <v>382</v>
      </c>
      <c r="H120" s="84" t="s">
        <v>578</v>
      </c>
      <c r="I120" s="84" t="s">
        <v>334</v>
      </c>
      <c r="J120" s="84"/>
      <c r="K120" s="94">
        <v>7.0599999999999978</v>
      </c>
      <c r="L120" s="97" t="s">
        <v>177</v>
      </c>
      <c r="M120" s="98">
        <v>2.81E-2</v>
      </c>
      <c r="N120" s="98">
        <v>2.5099999999999994E-2</v>
      </c>
      <c r="O120" s="94">
        <v>326753.99999999994</v>
      </c>
      <c r="P120" s="96">
        <v>104.36</v>
      </c>
      <c r="Q120" s="84"/>
      <c r="R120" s="94">
        <v>341.00046000000003</v>
      </c>
      <c r="S120" s="95">
        <v>6.241468823600198E-4</v>
      </c>
      <c r="T120" s="95">
        <f t="shared" si="2"/>
        <v>5.3122145681060027E-5</v>
      </c>
      <c r="U120" s="95">
        <f>R120/'סכום נכסי הקרן'!$C$42</f>
        <v>6.2746319481492272E-6</v>
      </c>
    </row>
    <row r="121" spans="2:21" s="132" customFormat="1">
      <c r="B121" s="87" t="s">
        <v>593</v>
      </c>
      <c r="C121" s="84" t="s">
        <v>594</v>
      </c>
      <c r="D121" s="97" t="s">
        <v>135</v>
      </c>
      <c r="E121" s="97" t="s">
        <v>332</v>
      </c>
      <c r="F121" s="84" t="s">
        <v>536</v>
      </c>
      <c r="G121" s="97" t="s">
        <v>382</v>
      </c>
      <c r="H121" s="84" t="s">
        <v>578</v>
      </c>
      <c r="I121" s="84" t="s">
        <v>334</v>
      </c>
      <c r="J121" s="84"/>
      <c r="K121" s="94">
        <v>5.1899999999999995</v>
      </c>
      <c r="L121" s="97" t="s">
        <v>177</v>
      </c>
      <c r="M121" s="98">
        <v>3.7000000000000005E-2</v>
      </c>
      <c r="N121" s="98">
        <v>1.6799999999999999E-2</v>
      </c>
      <c r="O121" s="94">
        <v>10169559.109999998</v>
      </c>
      <c r="P121" s="96">
        <v>112.06</v>
      </c>
      <c r="Q121" s="84"/>
      <c r="R121" s="94">
        <v>11396.008189999997</v>
      </c>
      <c r="S121" s="95">
        <v>1.5028704348119011E-2</v>
      </c>
      <c r="T121" s="95">
        <f t="shared" si="2"/>
        <v>1.7753067173332639E-3</v>
      </c>
      <c r="U121" s="95">
        <f>R121/'סכום נכסי הקרן'!$C$42</f>
        <v>2.0969401938737627E-4</v>
      </c>
    </row>
    <row r="122" spans="2:21" s="132" customFormat="1">
      <c r="B122" s="87" t="s">
        <v>595</v>
      </c>
      <c r="C122" s="84" t="s">
        <v>596</v>
      </c>
      <c r="D122" s="97" t="s">
        <v>135</v>
      </c>
      <c r="E122" s="97" t="s">
        <v>332</v>
      </c>
      <c r="F122" s="84" t="s">
        <v>343</v>
      </c>
      <c r="G122" s="97" t="s">
        <v>338</v>
      </c>
      <c r="H122" s="84" t="s">
        <v>578</v>
      </c>
      <c r="I122" s="84" t="s">
        <v>334</v>
      </c>
      <c r="J122" s="84"/>
      <c r="K122" s="94">
        <v>3.07</v>
      </c>
      <c r="L122" s="97" t="s">
        <v>177</v>
      </c>
      <c r="M122" s="98">
        <v>4.4999999999999998E-2</v>
      </c>
      <c r="N122" s="98">
        <v>6.6999999999999994E-3</v>
      </c>
      <c r="O122" s="94">
        <v>50024615.999999993</v>
      </c>
      <c r="P122" s="96">
        <v>135.66999999999999</v>
      </c>
      <c r="Q122" s="94">
        <v>679.89728000000002</v>
      </c>
      <c r="R122" s="94">
        <v>68548.293269999995</v>
      </c>
      <c r="S122" s="95">
        <v>2.9391937364649085E-2</v>
      </c>
      <c r="T122" s="95">
        <f t="shared" si="2"/>
        <v>1.0678673047177022E-2</v>
      </c>
      <c r="U122" s="95">
        <f>R122/'סכום נכסי הקרן'!$C$42</f>
        <v>1.2613335212012459E-3</v>
      </c>
    </row>
    <row r="123" spans="2:21" s="132" customFormat="1">
      <c r="B123" s="87" t="s">
        <v>597</v>
      </c>
      <c r="C123" s="84" t="s">
        <v>598</v>
      </c>
      <c r="D123" s="97" t="s">
        <v>135</v>
      </c>
      <c r="E123" s="97" t="s">
        <v>332</v>
      </c>
      <c r="F123" s="84" t="s">
        <v>599</v>
      </c>
      <c r="G123" s="97" t="s">
        <v>382</v>
      </c>
      <c r="H123" s="84" t="s">
        <v>578</v>
      </c>
      <c r="I123" s="84" t="s">
        <v>175</v>
      </c>
      <c r="J123" s="84"/>
      <c r="K123" s="94">
        <v>2.6499999999999995</v>
      </c>
      <c r="L123" s="97" t="s">
        <v>177</v>
      </c>
      <c r="M123" s="98">
        <v>4.9500000000000002E-2</v>
      </c>
      <c r="N123" s="98">
        <v>4.6999999999999993E-3</v>
      </c>
      <c r="O123" s="94">
        <v>0.47999999999999993</v>
      </c>
      <c r="P123" s="96">
        <v>115.71</v>
      </c>
      <c r="Q123" s="84"/>
      <c r="R123" s="94">
        <v>5.6000000000000006E-4</v>
      </c>
      <c r="S123" s="95">
        <v>6.469087586935085E-10</v>
      </c>
      <c r="T123" s="95">
        <f t="shared" si="2"/>
        <v>8.7238596632372914E-11</v>
      </c>
      <c r="U123" s="95">
        <f>R123/'סכום נכסי הקרן'!$C$42</f>
        <v>1.0304367011597484E-11</v>
      </c>
    </row>
    <row r="124" spans="2:21" s="132" customFormat="1">
      <c r="B124" s="87" t="s">
        <v>600</v>
      </c>
      <c r="C124" s="84" t="s">
        <v>601</v>
      </c>
      <c r="D124" s="97" t="s">
        <v>135</v>
      </c>
      <c r="E124" s="97" t="s">
        <v>332</v>
      </c>
      <c r="F124" s="84" t="s">
        <v>602</v>
      </c>
      <c r="G124" s="97" t="s">
        <v>413</v>
      </c>
      <c r="H124" s="84" t="s">
        <v>578</v>
      </c>
      <c r="I124" s="84" t="s">
        <v>334</v>
      </c>
      <c r="J124" s="84"/>
      <c r="K124" s="94">
        <v>0.77</v>
      </c>
      <c r="L124" s="97" t="s">
        <v>177</v>
      </c>
      <c r="M124" s="98">
        <v>4.5999999999999999E-2</v>
      </c>
      <c r="N124" s="98">
        <v>0</v>
      </c>
      <c r="O124" s="94">
        <v>581779.80000000005</v>
      </c>
      <c r="P124" s="96">
        <v>108.23</v>
      </c>
      <c r="Q124" s="84"/>
      <c r="R124" s="94">
        <v>629.66026999999985</v>
      </c>
      <c r="S124" s="95">
        <v>1.3565057176672703E-3</v>
      </c>
      <c r="T124" s="95">
        <f t="shared" si="2"/>
        <v>9.8090496982073216E-5</v>
      </c>
      <c r="U124" s="95">
        <f>R124/'סכום נכסי הקרן'!$C$42</f>
        <v>1.1586161633395648E-5</v>
      </c>
    </row>
    <row r="125" spans="2:21" s="132" customFormat="1">
      <c r="B125" s="87" t="s">
        <v>603</v>
      </c>
      <c r="C125" s="84" t="s">
        <v>604</v>
      </c>
      <c r="D125" s="97" t="s">
        <v>135</v>
      </c>
      <c r="E125" s="97" t="s">
        <v>332</v>
      </c>
      <c r="F125" s="84" t="s">
        <v>602</v>
      </c>
      <c r="G125" s="97" t="s">
        <v>413</v>
      </c>
      <c r="H125" s="84" t="s">
        <v>578</v>
      </c>
      <c r="I125" s="84" t="s">
        <v>334</v>
      </c>
      <c r="J125" s="84"/>
      <c r="K125" s="94">
        <v>3.3499999999999992</v>
      </c>
      <c r="L125" s="97" t="s">
        <v>177</v>
      </c>
      <c r="M125" s="98">
        <v>1.9799999999999998E-2</v>
      </c>
      <c r="N125" s="98">
        <v>5.5000000000000005E-3</v>
      </c>
      <c r="O125" s="94">
        <v>31188516.479999997</v>
      </c>
      <c r="P125" s="96">
        <v>105.63</v>
      </c>
      <c r="Q125" s="84"/>
      <c r="R125" s="94">
        <v>32944.429979999994</v>
      </c>
      <c r="S125" s="95">
        <v>3.732162172124727E-2</v>
      </c>
      <c r="T125" s="95">
        <f t="shared" si="2"/>
        <v>5.1321889969797724E-3</v>
      </c>
      <c r="U125" s="95">
        <f>R125/'סכום נכסי הקרן'!$C$42</f>
        <v>6.061991026817769E-4</v>
      </c>
    </row>
    <row r="126" spans="2:21" s="132" customFormat="1">
      <c r="B126" s="87" t="s">
        <v>605</v>
      </c>
      <c r="C126" s="84" t="s">
        <v>606</v>
      </c>
      <c r="D126" s="97" t="s">
        <v>135</v>
      </c>
      <c r="E126" s="97" t="s">
        <v>332</v>
      </c>
      <c r="F126" s="84" t="s">
        <v>572</v>
      </c>
      <c r="G126" s="97" t="s">
        <v>443</v>
      </c>
      <c r="H126" s="84" t="s">
        <v>578</v>
      </c>
      <c r="I126" s="84" t="s">
        <v>334</v>
      </c>
      <c r="J126" s="84"/>
      <c r="K126" s="94">
        <v>0.4900000000000001</v>
      </c>
      <c r="L126" s="97" t="s">
        <v>177</v>
      </c>
      <c r="M126" s="98">
        <v>4.4999999999999998E-2</v>
      </c>
      <c r="N126" s="98">
        <v>6.1000000000000013E-3</v>
      </c>
      <c r="O126" s="94">
        <v>869582.32999999984</v>
      </c>
      <c r="P126" s="96">
        <v>126.67</v>
      </c>
      <c r="Q126" s="84"/>
      <c r="R126" s="94">
        <v>1101.4999099999998</v>
      </c>
      <c r="S126" s="95">
        <v>1.6669496027342207E-2</v>
      </c>
      <c r="T126" s="95">
        <f t="shared" si="2"/>
        <v>1.715951898912233E-4</v>
      </c>
      <c r="U126" s="95">
        <f>R126/'סכום נכסי הקרן'!$C$42</f>
        <v>2.0268320242645705E-5</v>
      </c>
    </row>
    <row r="127" spans="2:21" s="132" customFormat="1">
      <c r="B127" s="87" t="s">
        <v>607</v>
      </c>
      <c r="C127" s="84" t="s">
        <v>608</v>
      </c>
      <c r="D127" s="97" t="s">
        <v>135</v>
      </c>
      <c r="E127" s="97" t="s">
        <v>332</v>
      </c>
      <c r="F127" s="84" t="s">
        <v>609</v>
      </c>
      <c r="G127" s="97" t="s">
        <v>413</v>
      </c>
      <c r="H127" s="84" t="s">
        <v>578</v>
      </c>
      <c r="I127" s="84" t="s">
        <v>334</v>
      </c>
      <c r="J127" s="84"/>
      <c r="K127" s="94">
        <v>0.25</v>
      </c>
      <c r="L127" s="97" t="s">
        <v>177</v>
      </c>
      <c r="M127" s="98">
        <v>3.3500000000000002E-2</v>
      </c>
      <c r="N127" s="98">
        <v>1.0300000000000002E-2</v>
      </c>
      <c r="O127" s="94">
        <v>5837242.9999999991</v>
      </c>
      <c r="P127" s="96">
        <v>111.01</v>
      </c>
      <c r="Q127" s="84"/>
      <c r="R127" s="94">
        <v>6479.9235699999981</v>
      </c>
      <c r="S127" s="95">
        <v>2.9712126926062395E-2</v>
      </c>
      <c r="T127" s="95">
        <f t="shared" si="2"/>
        <v>1.0094632830925637E-3</v>
      </c>
      <c r="U127" s="95">
        <f>R127/'סכום נכסי הקרן'!$C$42</f>
        <v>1.192348404863946E-4</v>
      </c>
    </row>
    <row r="128" spans="2:21" s="132" customFormat="1">
      <c r="B128" s="87" t="s">
        <v>610</v>
      </c>
      <c r="C128" s="84" t="s">
        <v>611</v>
      </c>
      <c r="D128" s="97" t="s">
        <v>135</v>
      </c>
      <c r="E128" s="97" t="s">
        <v>332</v>
      </c>
      <c r="F128" s="84" t="s">
        <v>612</v>
      </c>
      <c r="G128" s="97" t="s">
        <v>382</v>
      </c>
      <c r="H128" s="84" t="s">
        <v>578</v>
      </c>
      <c r="I128" s="84" t="s">
        <v>175</v>
      </c>
      <c r="J128" s="84"/>
      <c r="K128" s="94">
        <v>1.23</v>
      </c>
      <c r="L128" s="97" t="s">
        <v>177</v>
      </c>
      <c r="M128" s="98">
        <v>4.4999999999999998E-2</v>
      </c>
      <c r="N128" s="98">
        <v>-4.0000000000000002E-4</v>
      </c>
      <c r="O128" s="94">
        <v>8475300.0399999972</v>
      </c>
      <c r="P128" s="96">
        <v>115.48</v>
      </c>
      <c r="Q128" s="84"/>
      <c r="R128" s="94">
        <v>9787.2762999999995</v>
      </c>
      <c r="S128" s="95">
        <v>2.4389352633093518E-2</v>
      </c>
      <c r="T128" s="95">
        <f t="shared" si="2"/>
        <v>1.5246933022594342E-3</v>
      </c>
      <c r="U128" s="95">
        <f>R128/'סכום נכסי הקרן'!$C$42</f>
        <v>1.8009229828412477E-4</v>
      </c>
    </row>
    <row r="129" spans="2:21" s="132" customFormat="1">
      <c r="B129" s="87" t="s">
        <v>613</v>
      </c>
      <c r="C129" s="84" t="s">
        <v>614</v>
      </c>
      <c r="D129" s="97" t="s">
        <v>135</v>
      </c>
      <c r="E129" s="97" t="s">
        <v>332</v>
      </c>
      <c r="F129" s="84" t="s">
        <v>612</v>
      </c>
      <c r="G129" s="97" t="s">
        <v>382</v>
      </c>
      <c r="H129" s="84" t="s">
        <v>578</v>
      </c>
      <c r="I129" s="84" t="s">
        <v>175</v>
      </c>
      <c r="J129" s="84"/>
      <c r="K129" s="94">
        <v>9.0000000000000011E-2</v>
      </c>
      <c r="L129" s="97" t="s">
        <v>177</v>
      </c>
      <c r="M129" s="98">
        <v>4.2000000000000003E-2</v>
      </c>
      <c r="N129" s="98">
        <v>2.2200000000000001E-2</v>
      </c>
      <c r="O129" s="94">
        <v>1108687.0900000001</v>
      </c>
      <c r="P129" s="96">
        <v>110.8</v>
      </c>
      <c r="Q129" s="84"/>
      <c r="R129" s="94">
        <v>1228.4252799999997</v>
      </c>
      <c r="S129" s="95">
        <v>1.3438631393939394E-2</v>
      </c>
      <c r="T129" s="95">
        <f t="shared" si="2"/>
        <v>1.9136803124094592E-4</v>
      </c>
      <c r="U129" s="95">
        <f>R129/'סכום נכסי הקרן'!$C$42</f>
        <v>2.2603830234722141E-5</v>
      </c>
    </row>
    <row r="130" spans="2:21" s="132" customFormat="1">
      <c r="B130" s="87" t="s">
        <v>615</v>
      </c>
      <c r="C130" s="84" t="s">
        <v>616</v>
      </c>
      <c r="D130" s="97" t="s">
        <v>135</v>
      </c>
      <c r="E130" s="97" t="s">
        <v>332</v>
      </c>
      <c r="F130" s="84" t="s">
        <v>612</v>
      </c>
      <c r="G130" s="97" t="s">
        <v>382</v>
      </c>
      <c r="H130" s="84" t="s">
        <v>578</v>
      </c>
      <c r="I130" s="84" t="s">
        <v>175</v>
      </c>
      <c r="J130" s="84"/>
      <c r="K130" s="94">
        <v>3.3799999999999994</v>
      </c>
      <c r="L130" s="97" t="s">
        <v>177</v>
      </c>
      <c r="M130" s="98">
        <v>3.3000000000000002E-2</v>
      </c>
      <c r="N130" s="98">
        <v>9.1999999999999964E-3</v>
      </c>
      <c r="O130" s="94">
        <v>19380.029999999995</v>
      </c>
      <c r="P130" s="96">
        <v>109.38</v>
      </c>
      <c r="Q130" s="84"/>
      <c r="R130" s="94">
        <v>21.197880000000001</v>
      </c>
      <c r="S130" s="95">
        <v>3.2298937032461418E-5</v>
      </c>
      <c r="T130" s="95">
        <f t="shared" si="2"/>
        <v>3.3022737549668665E-6</v>
      </c>
      <c r="U130" s="95">
        <f>R130/'סכום נכסי הקרן'!$C$42</f>
        <v>3.9005488462107511E-7</v>
      </c>
    </row>
    <row r="131" spans="2:21" s="132" customFormat="1">
      <c r="B131" s="87" t="s">
        <v>617</v>
      </c>
      <c r="C131" s="84" t="s">
        <v>618</v>
      </c>
      <c r="D131" s="97" t="s">
        <v>135</v>
      </c>
      <c r="E131" s="97" t="s">
        <v>332</v>
      </c>
      <c r="F131" s="84" t="s">
        <v>612</v>
      </c>
      <c r="G131" s="97" t="s">
        <v>382</v>
      </c>
      <c r="H131" s="84" t="s">
        <v>578</v>
      </c>
      <c r="I131" s="84" t="s">
        <v>175</v>
      </c>
      <c r="J131" s="84"/>
      <c r="K131" s="94">
        <v>5.42</v>
      </c>
      <c r="L131" s="97" t="s">
        <v>177</v>
      </c>
      <c r="M131" s="98">
        <v>1.6E-2</v>
      </c>
      <c r="N131" s="98">
        <v>1.1199999999999998E-2</v>
      </c>
      <c r="O131" s="94">
        <v>7929457.8299999991</v>
      </c>
      <c r="P131" s="96">
        <v>104.12</v>
      </c>
      <c r="Q131" s="84"/>
      <c r="R131" s="94">
        <v>8256.1518399999986</v>
      </c>
      <c r="S131" s="95">
        <v>5.8476816873743197E-2</v>
      </c>
      <c r="T131" s="95">
        <f t="shared" si="2"/>
        <v>1.286169821616756E-3</v>
      </c>
      <c r="U131" s="95">
        <f>R131/'סכום נכסי הקרן'!$C$42</f>
        <v>1.5191860475506402E-4</v>
      </c>
    </row>
    <row r="132" spans="2:21" s="132" customFormat="1">
      <c r="B132" s="87" t="s">
        <v>619</v>
      </c>
      <c r="C132" s="84" t="s">
        <v>620</v>
      </c>
      <c r="D132" s="97" t="s">
        <v>135</v>
      </c>
      <c r="E132" s="97" t="s">
        <v>332</v>
      </c>
      <c r="F132" s="84" t="s">
        <v>577</v>
      </c>
      <c r="G132" s="97" t="s">
        <v>338</v>
      </c>
      <c r="H132" s="84" t="s">
        <v>621</v>
      </c>
      <c r="I132" s="84" t="s">
        <v>175</v>
      </c>
      <c r="J132" s="84"/>
      <c r="K132" s="94">
        <v>1.8699999999999999</v>
      </c>
      <c r="L132" s="97" t="s">
        <v>177</v>
      </c>
      <c r="M132" s="98">
        <v>5.2999999999999999E-2</v>
      </c>
      <c r="N132" s="98">
        <v>2.9999999999999997E-4</v>
      </c>
      <c r="O132" s="94">
        <v>13441615.999999998</v>
      </c>
      <c r="P132" s="96">
        <v>120.78</v>
      </c>
      <c r="Q132" s="84"/>
      <c r="R132" s="94">
        <v>16234.783909999998</v>
      </c>
      <c r="S132" s="95">
        <v>5.1697330061613957E-2</v>
      </c>
      <c r="T132" s="95">
        <f t="shared" si="2"/>
        <v>2.5291067231039783E-3</v>
      </c>
      <c r="U132" s="95">
        <f>R132/'סכום נכסי הקרן'!$C$42</f>
        <v>2.9873066386181712E-4</v>
      </c>
    </row>
    <row r="133" spans="2:21" s="132" customFormat="1">
      <c r="B133" s="87" t="s">
        <v>622</v>
      </c>
      <c r="C133" s="84" t="s">
        <v>623</v>
      </c>
      <c r="D133" s="97" t="s">
        <v>135</v>
      </c>
      <c r="E133" s="97" t="s">
        <v>332</v>
      </c>
      <c r="F133" s="84" t="s">
        <v>624</v>
      </c>
      <c r="G133" s="97" t="s">
        <v>382</v>
      </c>
      <c r="H133" s="84" t="s">
        <v>621</v>
      </c>
      <c r="I133" s="84" t="s">
        <v>175</v>
      </c>
      <c r="J133" s="84"/>
      <c r="K133" s="94">
        <v>1.71</v>
      </c>
      <c r="L133" s="97" t="s">
        <v>177</v>
      </c>
      <c r="M133" s="98">
        <v>5.3499999999999999E-2</v>
      </c>
      <c r="N133" s="98">
        <v>6.7000000000000002E-3</v>
      </c>
      <c r="O133" s="94">
        <v>170953.42999999996</v>
      </c>
      <c r="P133" s="96">
        <v>111.61</v>
      </c>
      <c r="Q133" s="84"/>
      <c r="R133" s="94">
        <v>190.80111999999997</v>
      </c>
      <c r="S133" s="95">
        <v>7.2765183228802415E-4</v>
      </c>
      <c r="T133" s="95">
        <f t="shared" si="2"/>
        <v>2.9723610615508887E-5</v>
      </c>
      <c r="U133" s="95">
        <f>R133/'סכום נכסי הקרן'!$C$42</f>
        <v>3.5108656548283079E-6</v>
      </c>
    </row>
    <row r="134" spans="2:21" s="132" customFormat="1">
      <c r="B134" s="87" t="s">
        <v>625</v>
      </c>
      <c r="C134" s="84" t="s">
        <v>626</v>
      </c>
      <c r="D134" s="97" t="s">
        <v>135</v>
      </c>
      <c r="E134" s="97" t="s">
        <v>332</v>
      </c>
      <c r="F134" s="84" t="s">
        <v>627</v>
      </c>
      <c r="G134" s="97" t="s">
        <v>382</v>
      </c>
      <c r="H134" s="84" t="s">
        <v>621</v>
      </c>
      <c r="I134" s="84" t="s">
        <v>334</v>
      </c>
      <c r="J134" s="84"/>
      <c r="K134" s="94">
        <v>1.4800000000000004</v>
      </c>
      <c r="L134" s="97" t="s">
        <v>177</v>
      </c>
      <c r="M134" s="98">
        <v>4.2500000000000003E-2</v>
      </c>
      <c r="N134" s="98">
        <v>1.2999999999999999E-3</v>
      </c>
      <c r="O134" s="94">
        <v>174771.89999999997</v>
      </c>
      <c r="P134" s="96">
        <v>115.61</v>
      </c>
      <c r="Q134" s="84"/>
      <c r="R134" s="94">
        <v>202.05378999999996</v>
      </c>
      <c r="S134" s="95">
        <v>1.1352704867666943E-3</v>
      </c>
      <c r="T134" s="95">
        <f t="shared" si="2"/>
        <v>3.1476587649736037E-5</v>
      </c>
      <c r="U134" s="95">
        <f>R134/'סכום נכסי הקרן'!$C$42</f>
        <v>3.7179221575790091E-6</v>
      </c>
    </row>
    <row r="135" spans="2:21" s="132" customFormat="1">
      <c r="B135" s="87" t="s">
        <v>628</v>
      </c>
      <c r="C135" s="84" t="s">
        <v>629</v>
      </c>
      <c r="D135" s="97" t="s">
        <v>135</v>
      </c>
      <c r="E135" s="97" t="s">
        <v>332</v>
      </c>
      <c r="F135" s="84" t="s">
        <v>627</v>
      </c>
      <c r="G135" s="97" t="s">
        <v>382</v>
      </c>
      <c r="H135" s="84" t="s">
        <v>621</v>
      </c>
      <c r="I135" s="84" t="s">
        <v>334</v>
      </c>
      <c r="J135" s="84"/>
      <c r="K135" s="94">
        <v>2.1</v>
      </c>
      <c r="L135" s="97" t="s">
        <v>177</v>
      </c>
      <c r="M135" s="98">
        <v>4.5999999999999999E-2</v>
      </c>
      <c r="N135" s="98">
        <v>4.8000000000000004E-3</v>
      </c>
      <c r="O135" s="94">
        <v>0.51999999999999991</v>
      </c>
      <c r="P135" s="96">
        <v>112.06</v>
      </c>
      <c r="Q135" s="84"/>
      <c r="R135" s="94">
        <v>5.8999999999999981E-4</v>
      </c>
      <c r="S135" s="95">
        <v>1.4727662299688213E-9</v>
      </c>
      <c r="T135" s="95">
        <f t="shared" si="2"/>
        <v>9.1912092880535715E-11</v>
      </c>
      <c r="U135" s="95">
        <f>R135/'סכום נכסי הקרן'!$C$42</f>
        <v>1.0856386672933059E-11</v>
      </c>
    </row>
    <row r="136" spans="2:21" s="132" customFormat="1">
      <c r="B136" s="87" t="s">
        <v>630</v>
      </c>
      <c r="C136" s="84" t="s">
        <v>631</v>
      </c>
      <c r="D136" s="97" t="s">
        <v>135</v>
      </c>
      <c r="E136" s="97" t="s">
        <v>332</v>
      </c>
      <c r="F136" s="84" t="s">
        <v>632</v>
      </c>
      <c r="G136" s="97" t="s">
        <v>382</v>
      </c>
      <c r="H136" s="84" t="s">
        <v>621</v>
      </c>
      <c r="I136" s="84" t="s">
        <v>175</v>
      </c>
      <c r="J136" s="84"/>
      <c r="K136" s="94">
        <v>7.1499999999999995</v>
      </c>
      <c r="L136" s="97" t="s">
        <v>177</v>
      </c>
      <c r="M136" s="98">
        <v>1.9E-2</v>
      </c>
      <c r="N136" s="98">
        <v>2.5900000000000003E-2</v>
      </c>
      <c r="O136" s="94">
        <v>11514117.999999998</v>
      </c>
      <c r="P136" s="96">
        <v>96.48</v>
      </c>
      <c r="Q136" s="84"/>
      <c r="R136" s="94">
        <v>11108.820519999997</v>
      </c>
      <c r="S136" s="95">
        <v>4.3686894824707841E-2</v>
      </c>
      <c r="T136" s="95">
        <f t="shared" si="2"/>
        <v>1.7305677007244766E-3</v>
      </c>
      <c r="U136" s="95">
        <f>R136/'סכום נכסי הקרן'!$C$42</f>
        <v>2.044095780429378E-4</v>
      </c>
    </row>
    <row r="137" spans="2:21" s="132" customFormat="1">
      <c r="B137" s="87" t="s">
        <v>633</v>
      </c>
      <c r="C137" s="84" t="s">
        <v>634</v>
      </c>
      <c r="D137" s="97" t="s">
        <v>135</v>
      </c>
      <c r="E137" s="97" t="s">
        <v>332</v>
      </c>
      <c r="F137" s="84" t="s">
        <v>432</v>
      </c>
      <c r="G137" s="97" t="s">
        <v>338</v>
      </c>
      <c r="H137" s="84" t="s">
        <v>621</v>
      </c>
      <c r="I137" s="84" t="s">
        <v>334</v>
      </c>
      <c r="J137" s="84"/>
      <c r="K137" s="94">
        <v>3.05</v>
      </c>
      <c r="L137" s="97" t="s">
        <v>177</v>
      </c>
      <c r="M137" s="98">
        <v>5.0999999999999997E-2</v>
      </c>
      <c r="N137" s="98">
        <v>5.6000000000000008E-3</v>
      </c>
      <c r="O137" s="94">
        <v>38536437.999999993</v>
      </c>
      <c r="P137" s="96">
        <v>138.74</v>
      </c>
      <c r="Q137" s="94">
        <v>594.74685999999986</v>
      </c>
      <c r="R137" s="94">
        <v>54060.201529999991</v>
      </c>
      <c r="S137" s="95">
        <v>3.3590493490735195E-2</v>
      </c>
      <c r="T137" s="95">
        <f t="shared" si="2"/>
        <v>8.4216716341793899E-3</v>
      </c>
      <c r="U137" s="95">
        <f>R137/'סכום נכסי הקרן'!$C$42</f>
        <v>9.9474313801079222E-4</v>
      </c>
    </row>
    <row r="138" spans="2:21" s="132" customFormat="1">
      <c r="B138" s="87" t="s">
        <v>635</v>
      </c>
      <c r="C138" s="84" t="s">
        <v>636</v>
      </c>
      <c r="D138" s="97" t="s">
        <v>135</v>
      </c>
      <c r="E138" s="97" t="s">
        <v>332</v>
      </c>
      <c r="F138" s="84" t="s">
        <v>637</v>
      </c>
      <c r="G138" s="97" t="s">
        <v>382</v>
      </c>
      <c r="H138" s="84" t="s">
        <v>621</v>
      </c>
      <c r="I138" s="84" t="s">
        <v>334</v>
      </c>
      <c r="J138" s="84"/>
      <c r="K138" s="94">
        <v>1.2499999999999996</v>
      </c>
      <c r="L138" s="97" t="s">
        <v>177</v>
      </c>
      <c r="M138" s="98">
        <v>5.4000000000000006E-2</v>
      </c>
      <c r="N138" s="98">
        <v>1.6999999999999995E-3</v>
      </c>
      <c r="O138" s="94">
        <v>6666239.9299999988</v>
      </c>
      <c r="P138" s="96">
        <v>130.19999999999999</v>
      </c>
      <c r="Q138" s="84"/>
      <c r="R138" s="94">
        <v>8679.4442100000015</v>
      </c>
      <c r="S138" s="95">
        <v>4.3617176451385693E-2</v>
      </c>
      <c r="T138" s="95">
        <f t="shared" si="2"/>
        <v>1.3521116650524548E-3</v>
      </c>
      <c r="U138" s="95">
        <f>R138/'סכום נכסי הקרן'!$C$42</f>
        <v>1.5970746177950855E-4</v>
      </c>
    </row>
    <row r="139" spans="2:21" s="132" customFormat="1">
      <c r="B139" s="87" t="s">
        <v>638</v>
      </c>
      <c r="C139" s="84" t="s">
        <v>639</v>
      </c>
      <c r="D139" s="97" t="s">
        <v>135</v>
      </c>
      <c r="E139" s="97" t="s">
        <v>332</v>
      </c>
      <c r="F139" s="84" t="s">
        <v>640</v>
      </c>
      <c r="G139" s="97" t="s">
        <v>382</v>
      </c>
      <c r="H139" s="84" t="s">
        <v>621</v>
      </c>
      <c r="I139" s="84" t="s">
        <v>175</v>
      </c>
      <c r="J139" s="84"/>
      <c r="K139" s="94">
        <v>7.030000000000002</v>
      </c>
      <c r="L139" s="97" t="s">
        <v>177</v>
      </c>
      <c r="M139" s="98">
        <v>2.6000000000000002E-2</v>
      </c>
      <c r="N139" s="98">
        <v>2.41E-2</v>
      </c>
      <c r="O139" s="94">
        <v>30240678.999999996</v>
      </c>
      <c r="P139" s="96">
        <v>102.8</v>
      </c>
      <c r="Q139" s="84"/>
      <c r="R139" s="94">
        <v>31087.417689999995</v>
      </c>
      <c r="S139" s="95">
        <v>4.9347561234314052E-2</v>
      </c>
      <c r="T139" s="95">
        <f t="shared" ref="T139:T155" si="3">R139/$R$11</f>
        <v>4.8428976646428638E-3</v>
      </c>
      <c r="U139" s="95">
        <f>R139/'סכום נכסי הקרן'!$C$42</f>
        <v>5.7202885950105001E-4</v>
      </c>
    </row>
    <row r="140" spans="2:21" s="132" customFormat="1">
      <c r="B140" s="87" t="s">
        <v>641</v>
      </c>
      <c r="C140" s="84" t="s">
        <v>642</v>
      </c>
      <c r="D140" s="97" t="s">
        <v>135</v>
      </c>
      <c r="E140" s="97" t="s">
        <v>332</v>
      </c>
      <c r="F140" s="84" t="s">
        <v>640</v>
      </c>
      <c r="G140" s="97" t="s">
        <v>382</v>
      </c>
      <c r="H140" s="84" t="s">
        <v>621</v>
      </c>
      <c r="I140" s="84" t="s">
        <v>175</v>
      </c>
      <c r="J140" s="84"/>
      <c r="K140" s="94">
        <v>3.8700000000000006</v>
      </c>
      <c r="L140" s="97" t="s">
        <v>177</v>
      </c>
      <c r="M140" s="98">
        <v>4.4000000000000004E-2</v>
      </c>
      <c r="N140" s="98">
        <v>1.3100000000000002E-2</v>
      </c>
      <c r="O140" s="94">
        <v>511527.99999999994</v>
      </c>
      <c r="P140" s="96">
        <v>113.83</v>
      </c>
      <c r="Q140" s="84"/>
      <c r="R140" s="94">
        <v>582.27233999999987</v>
      </c>
      <c r="S140" s="95">
        <v>3.7473480630604225E-3</v>
      </c>
      <c r="T140" s="95">
        <f t="shared" si="3"/>
        <v>9.0708253213299788E-5</v>
      </c>
      <c r="U140" s="95">
        <f>R140/'סכום נכסי הקרן'!$C$42</f>
        <v>1.0714192664395843E-5</v>
      </c>
    </row>
    <row r="141" spans="2:21" s="132" customFormat="1">
      <c r="B141" s="87" t="s">
        <v>643</v>
      </c>
      <c r="C141" s="84" t="s">
        <v>644</v>
      </c>
      <c r="D141" s="97" t="s">
        <v>135</v>
      </c>
      <c r="E141" s="97" t="s">
        <v>332</v>
      </c>
      <c r="F141" s="84" t="s">
        <v>539</v>
      </c>
      <c r="G141" s="97" t="s">
        <v>382</v>
      </c>
      <c r="H141" s="84" t="s">
        <v>621</v>
      </c>
      <c r="I141" s="84" t="s">
        <v>334</v>
      </c>
      <c r="J141" s="84"/>
      <c r="K141" s="94">
        <v>4.8799999999999981</v>
      </c>
      <c r="L141" s="97" t="s">
        <v>177</v>
      </c>
      <c r="M141" s="98">
        <v>2.0499999999999997E-2</v>
      </c>
      <c r="N141" s="98">
        <v>1.5399999999999995E-2</v>
      </c>
      <c r="O141" s="94">
        <v>813912.99999999988</v>
      </c>
      <c r="P141" s="96">
        <v>104.55</v>
      </c>
      <c r="Q141" s="84"/>
      <c r="R141" s="94">
        <v>850.94605000000001</v>
      </c>
      <c r="S141" s="95">
        <v>1.7441204643199237E-3</v>
      </c>
      <c r="T141" s="95">
        <f t="shared" si="3"/>
        <v>1.3256310573546613E-4</v>
      </c>
      <c r="U141" s="95">
        <f>R141/'סכום נכסי הקרן'!$C$42</f>
        <v>1.5657965011194969E-5</v>
      </c>
    </row>
    <row r="142" spans="2:21" s="132" customFormat="1">
      <c r="B142" s="87" t="s">
        <v>645</v>
      </c>
      <c r="C142" s="84" t="s">
        <v>646</v>
      </c>
      <c r="D142" s="97" t="s">
        <v>135</v>
      </c>
      <c r="E142" s="97" t="s">
        <v>332</v>
      </c>
      <c r="F142" s="84" t="s">
        <v>647</v>
      </c>
      <c r="G142" s="97" t="s">
        <v>382</v>
      </c>
      <c r="H142" s="84" t="s">
        <v>621</v>
      </c>
      <c r="I142" s="84" t="s">
        <v>175</v>
      </c>
      <c r="J142" s="84"/>
      <c r="K142" s="94">
        <v>4.1199999999999992</v>
      </c>
      <c r="L142" s="97" t="s">
        <v>177</v>
      </c>
      <c r="M142" s="98">
        <v>4.3400000000000001E-2</v>
      </c>
      <c r="N142" s="98">
        <v>2.4E-2</v>
      </c>
      <c r="O142" s="94">
        <v>57.11999999999999</v>
      </c>
      <c r="P142" s="96">
        <v>108.3</v>
      </c>
      <c r="Q142" s="84"/>
      <c r="R142" s="94">
        <v>6.3099999999999989E-2</v>
      </c>
      <c r="S142" s="95">
        <v>3.5451018369354788E-8</v>
      </c>
      <c r="T142" s="95">
        <f t="shared" si="3"/>
        <v>9.8299204419691595E-9</v>
      </c>
      <c r="U142" s="95">
        <f>R142/'סכום נכסי הקרן'!$C$42</f>
        <v>1.1610813543425019E-9</v>
      </c>
    </row>
    <row r="143" spans="2:21" s="132" customFormat="1">
      <c r="B143" s="87" t="s">
        <v>648</v>
      </c>
      <c r="C143" s="84" t="s">
        <v>649</v>
      </c>
      <c r="D143" s="97" t="s">
        <v>135</v>
      </c>
      <c r="E143" s="97" t="s">
        <v>332</v>
      </c>
      <c r="F143" s="84" t="s">
        <v>650</v>
      </c>
      <c r="G143" s="97" t="s">
        <v>382</v>
      </c>
      <c r="H143" s="84" t="s">
        <v>651</v>
      </c>
      <c r="I143" s="84" t="s">
        <v>175</v>
      </c>
      <c r="J143" s="84"/>
      <c r="K143" s="94">
        <v>0.75</v>
      </c>
      <c r="L143" s="97" t="s">
        <v>177</v>
      </c>
      <c r="M143" s="98">
        <v>5.5999999999999994E-2</v>
      </c>
      <c r="N143" s="98">
        <v>7.4999999999999997E-3</v>
      </c>
      <c r="O143" s="94">
        <v>4096151.4199999995</v>
      </c>
      <c r="P143" s="96">
        <v>111.42</v>
      </c>
      <c r="Q143" s="84"/>
      <c r="R143" s="94">
        <v>4563.9320399999988</v>
      </c>
      <c r="S143" s="95">
        <v>3.235097791748278E-2</v>
      </c>
      <c r="T143" s="95">
        <f t="shared" si="3"/>
        <v>7.1098397552700487E-4</v>
      </c>
      <c r="U143" s="95">
        <f>R143/'סכום נכסי הקרן'!$C$42</f>
        <v>8.3979340635979984E-5</v>
      </c>
    </row>
    <row r="144" spans="2:21" s="132" customFormat="1">
      <c r="B144" s="87" t="s">
        <v>652</v>
      </c>
      <c r="C144" s="84" t="s">
        <v>653</v>
      </c>
      <c r="D144" s="97" t="s">
        <v>135</v>
      </c>
      <c r="E144" s="97" t="s">
        <v>332</v>
      </c>
      <c r="F144" s="84" t="s">
        <v>654</v>
      </c>
      <c r="G144" s="97" t="s">
        <v>655</v>
      </c>
      <c r="H144" s="84" t="s">
        <v>651</v>
      </c>
      <c r="I144" s="84" t="s">
        <v>175</v>
      </c>
      <c r="J144" s="84"/>
      <c r="K144" s="94">
        <v>0.28999999999999998</v>
      </c>
      <c r="L144" s="97" t="s">
        <v>177</v>
      </c>
      <c r="M144" s="98">
        <v>4.2000000000000003E-2</v>
      </c>
      <c r="N144" s="98">
        <v>1.41E-2</v>
      </c>
      <c r="O144" s="94">
        <v>1542255.09</v>
      </c>
      <c r="P144" s="96">
        <v>103.52</v>
      </c>
      <c r="Q144" s="84"/>
      <c r="R144" s="94">
        <v>1596.5424899999998</v>
      </c>
      <c r="S144" s="95">
        <v>1.1444169932031836E-2</v>
      </c>
      <c r="T144" s="95">
        <f t="shared" si="3"/>
        <v>2.4871451123491831E-4</v>
      </c>
      <c r="U144" s="95">
        <f>R144/'סכום נכסי הקרן'!$C$42</f>
        <v>2.9377428154588755E-5</v>
      </c>
    </row>
    <row r="145" spans="2:21" s="132" customFormat="1">
      <c r="B145" s="87" t="s">
        <v>656</v>
      </c>
      <c r="C145" s="84" t="s">
        <v>657</v>
      </c>
      <c r="D145" s="97" t="s">
        <v>135</v>
      </c>
      <c r="E145" s="97" t="s">
        <v>332</v>
      </c>
      <c r="F145" s="84" t="s">
        <v>658</v>
      </c>
      <c r="G145" s="97" t="s">
        <v>382</v>
      </c>
      <c r="H145" s="84" t="s">
        <v>651</v>
      </c>
      <c r="I145" s="84" t="s">
        <v>175</v>
      </c>
      <c r="J145" s="84"/>
      <c r="K145" s="94">
        <v>1.33</v>
      </c>
      <c r="L145" s="97" t="s">
        <v>177</v>
      </c>
      <c r="M145" s="98">
        <v>4.8000000000000001E-2</v>
      </c>
      <c r="N145" s="98">
        <v>2.9999999999999997E-4</v>
      </c>
      <c r="O145" s="94">
        <v>2961399.9999999995</v>
      </c>
      <c r="P145" s="96">
        <v>107.73</v>
      </c>
      <c r="Q145" s="84"/>
      <c r="R145" s="94">
        <v>3190.3163799999993</v>
      </c>
      <c r="S145" s="95">
        <v>1.463182775808026E-2</v>
      </c>
      <c r="T145" s="95">
        <f t="shared" si="3"/>
        <v>4.9699772107941438E-4</v>
      </c>
      <c r="U145" s="95">
        <f>R145/'סכום נכסי הקרן'!$C$42</f>
        <v>5.8703912254698381E-5</v>
      </c>
    </row>
    <row r="146" spans="2:21" s="132" customFormat="1">
      <c r="B146" s="87" t="s">
        <v>659</v>
      </c>
      <c r="C146" s="84" t="s">
        <v>660</v>
      </c>
      <c r="D146" s="97" t="s">
        <v>135</v>
      </c>
      <c r="E146" s="97" t="s">
        <v>332</v>
      </c>
      <c r="F146" s="84" t="s">
        <v>661</v>
      </c>
      <c r="G146" s="97" t="s">
        <v>488</v>
      </c>
      <c r="H146" s="84" t="s">
        <v>651</v>
      </c>
      <c r="I146" s="84" t="s">
        <v>334</v>
      </c>
      <c r="J146" s="84"/>
      <c r="K146" s="94">
        <v>0.99000000000000032</v>
      </c>
      <c r="L146" s="97" t="s">
        <v>177</v>
      </c>
      <c r="M146" s="98">
        <v>4.8000000000000001E-2</v>
      </c>
      <c r="N146" s="98">
        <v>-1E-4</v>
      </c>
      <c r="O146" s="94">
        <v>8867124.0599999987</v>
      </c>
      <c r="P146" s="96">
        <v>125.33</v>
      </c>
      <c r="Q146" s="84"/>
      <c r="R146" s="94">
        <v>11113.166519999997</v>
      </c>
      <c r="S146" s="95">
        <v>2.1670942253365591E-2</v>
      </c>
      <c r="T146" s="95">
        <f t="shared" si="3"/>
        <v>1.731244734547627E-3</v>
      </c>
      <c r="U146" s="95">
        <f>R146/'סכום נכסי הקרן'!$C$42</f>
        <v>2.0448954729120994E-4</v>
      </c>
    </row>
    <row r="147" spans="2:21" s="132" customFormat="1">
      <c r="B147" s="87" t="s">
        <v>662</v>
      </c>
      <c r="C147" s="84" t="s">
        <v>663</v>
      </c>
      <c r="D147" s="97" t="s">
        <v>135</v>
      </c>
      <c r="E147" s="97" t="s">
        <v>332</v>
      </c>
      <c r="F147" s="84" t="s">
        <v>664</v>
      </c>
      <c r="G147" s="97" t="s">
        <v>382</v>
      </c>
      <c r="H147" s="84" t="s">
        <v>651</v>
      </c>
      <c r="I147" s="84" t="s">
        <v>334</v>
      </c>
      <c r="J147" s="84"/>
      <c r="K147" s="94">
        <v>1.5699999999999998</v>
      </c>
      <c r="L147" s="97" t="s">
        <v>177</v>
      </c>
      <c r="M147" s="98">
        <v>5.4000000000000006E-2</v>
      </c>
      <c r="N147" s="98">
        <v>2.2099999999999995E-2</v>
      </c>
      <c r="O147" s="94">
        <v>1975063.8599999996</v>
      </c>
      <c r="P147" s="96">
        <v>107.24</v>
      </c>
      <c r="Q147" s="84"/>
      <c r="R147" s="94">
        <v>2118.05843</v>
      </c>
      <c r="S147" s="95">
        <v>3.9900279999999989E-2</v>
      </c>
      <c r="T147" s="95">
        <f t="shared" si="3"/>
        <v>3.2995793753315546E-4</v>
      </c>
      <c r="U147" s="95">
        <f>R147/'סכום נכסי הקרן'!$C$42</f>
        <v>3.8973663240585636E-5</v>
      </c>
    </row>
    <row r="148" spans="2:21" s="132" customFormat="1">
      <c r="B148" s="87" t="s">
        <v>665</v>
      </c>
      <c r="C148" s="84" t="s">
        <v>666</v>
      </c>
      <c r="D148" s="97" t="s">
        <v>135</v>
      </c>
      <c r="E148" s="97" t="s">
        <v>332</v>
      </c>
      <c r="F148" s="84" t="s">
        <v>664</v>
      </c>
      <c r="G148" s="97" t="s">
        <v>382</v>
      </c>
      <c r="H148" s="84" t="s">
        <v>651</v>
      </c>
      <c r="I148" s="84" t="s">
        <v>334</v>
      </c>
      <c r="J148" s="84"/>
      <c r="K148" s="94">
        <v>0.67</v>
      </c>
      <c r="L148" s="97" t="s">
        <v>177</v>
      </c>
      <c r="M148" s="98">
        <v>6.4000000000000001E-2</v>
      </c>
      <c r="N148" s="98">
        <v>2.1000000000000001E-2</v>
      </c>
      <c r="O148" s="94">
        <v>1086501.94</v>
      </c>
      <c r="P148" s="96">
        <v>114.97</v>
      </c>
      <c r="Q148" s="84"/>
      <c r="R148" s="94">
        <v>1249.1512699999998</v>
      </c>
      <c r="S148" s="95">
        <v>3.1662779325538834E-2</v>
      </c>
      <c r="T148" s="95">
        <f t="shared" si="3"/>
        <v>1.9459679245776131E-4</v>
      </c>
      <c r="U148" s="95">
        <f>R148/'סכום נכסי הקרן'!$C$42</f>
        <v>2.2985202034076962E-5</v>
      </c>
    </row>
    <row r="149" spans="2:21" s="132" customFormat="1">
      <c r="B149" s="87" t="s">
        <v>667</v>
      </c>
      <c r="C149" s="84" t="s">
        <v>668</v>
      </c>
      <c r="D149" s="97" t="s">
        <v>135</v>
      </c>
      <c r="E149" s="97" t="s">
        <v>332</v>
      </c>
      <c r="F149" s="84" t="s">
        <v>664</v>
      </c>
      <c r="G149" s="97" t="s">
        <v>382</v>
      </c>
      <c r="H149" s="84" t="s">
        <v>651</v>
      </c>
      <c r="I149" s="84" t="s">
        <v>334</v>
      </c>
      <c r="J149" s="84"/>
      <c r="K149" s="94">
        <v>2.4400000000000004</v>
      </c>
      <c r="L149" s="97" t="s">
        <v>177</v>
      </c>
      <c r="M149" s="98">
        <v>2.5000000000000001E-2</v>
      </c>
      <c r="N149" s="98">
        <v>4.370000000000001E-2</v>
      </c>
      <c r="O149" s="94">
        <v>5629040.0300000003</v>
      </c>
      <c r="P149" s="96">
        <v>97.15</v>
      </c>
      <c r="Q149" s="84"/>
      <c r="R149" s="94">
        <v>5468.6120499999988</v>
      </c>
      <c r="S149" s="95">
        <v>1.1561571781733372E-2</v>
      </c>
      <c r="T149" s="95">
        <f t="shared" si="3"/>
        <v>8.5191792994443536E-4</v>
      </c>
      <c r="U149" s="95">
        <f>R149/'סכום נכסי הקרן'!$C$42</f>
        <v>1.0062604572722227E-4</v>
      </c>
    </row>
    <row r="150" spans="2:21" s="132" customFormat="1">
      <c r="B150" s="87" t="s">
        <v>669</v>
      </c>
      <c r="C150" s="84" t="s">
        <v>670</v>
      </c>
      <c r="D150" s="97" t="s">
        <v>135</v>
      </c>
      <c r="E150" s="97" t="s">
        <v>332</v>
      </c>
      <c r="F150" s="84" t="s">
        <v>671</v>
      </c>
      <c r="G150" s="97" t="s">
        <v>567</v>
      </c>
      <c r="H150" s="84" t="s">
        <v>651</v>
      </c>
      <c r="I150" s="84" t="s">
        <v>334</v>
      </c>
      <c r="J150" s="84"/>
      <c r="K150" s="94">
        <v>1.47</v>
      </c>
      <c r="L150" s="97" t="s">
        <v>177</v>
      </c>
      <c r="M150" s="98">
        <v>0.05</v>
      </c>
      <c r="N150" s="98">
        <v>7.8000000000000014E-3</v>
      </c>
      <c r="O150" s="94">
        <v>3706.4999999999995</v>
      </c>
      <c r="P150" s="96">
        <v>106.37</v>
      </c>
      <c r="Q150" s="84"/>
      <c r="R150" s="94">
        <v>3.9425999999999997</v>
      </c>
      <c r="S150" s="95">
        <v>2.4019557810730547E-5</v>
      </c>
      <c r="T150" s="95">
        <f t="shared" si="3"/>
        <v>6.1419087693355961E-7</v>
      </c>
      <c r="U150" s="95">
        <f>R150/'סכום נכסי הקרן'!$C$42</f>
        <v>7.2546423892721844E-8</v>
      </c>
    </row>
    <row r="151" spans="2:21" s="132" customFormat="1">
      <c r="B151" s="87" t="s">
        <v>672</v>
      </c>
      <c r="C151" s="84" t="s">
        <v>673</v>
      </c>
      <c r="D151" s="97" t="s">
        <v>135</v>
      </c>
      <c r="E151" s="97" t="s">
        <v>332</v>
      </c>
      <c r="F151" s="84" t="s">
        <v>590</v>
      </c>
      <c r="G151" s="97" t="s">
        <v>338</v>
      </c>
      <c r="H151" s="84" t="s">
        <v>651</v>
      </c>
      <c r="I151" s="84" t="s">
        <v>334</v>
      </c>
      <c r="J151" s="84"/>
      <c r="K151" s="94">
        <v>1.73</v>
      </c>
      <c r="L151" s="97" t="s">
        <v>177</v>
      </c>
      <c r="M151" s="98">
        <v>2.4E-2</v>
      </c>
      <c r="N151" s="98">
        <v>1.9E-3</v>
      </c>
      <c r="O151" s="94">
        <v>3568766.9999999995</v>
      </c>
      <c r="P151" s="96">
        <v>106.54</v>
      </c>
      <c r="Q151" s="84"/>
      <c r="R151" s="94">
        <v>3802.1642499999994</v>
      </c>
      <c r="S151" s="95">
        <v>2.7336190454305211E-2</v>
      </c>
      <c r="T151" s="95">
        <f t="shared" si="3"/>
        <v>5.9231334524246181E-4</v>
      </c>
      <c r="U151" s="95">
        <f>R151/'סכום נכסי הקרן'!$C$42</f>
        <v>6.9962314054241575E-5</v>
      </c>
    </row>
    <row r="152" spans="2:21" s="132" customFormat="1">
      <c r="B152" s="87" t="s">
        <v>674</v>
      </c>
      <c r="C152" s="84" t="s">
        <v>675</v>
      </c>
      <c r="D152" s="97" t="s">
        <v>135</v>
      </c>
      <c r="E152" s="97" t="s">
        <v>332</v>
      </c>
      <c r="F152" s="84" t="s">
        <v>676</v>
      </c>
      <c r="G152" s="97" t="s">
        <v>655</v>
      </c>
      <c r="H152" s="84" t="s">
        <v>677</v>
      </c>
      <c r="I152" s="84" t="s">
        <v>175</v>
      </c>
      <c r="J152" s="84"/>
      <c r="K152" s="94">
        <v>2</v>
      </c>
      <c r="L152" s="97" t="s">
        <v>177</v>
      </c>
      <c r="M152" s="98">
        <v>2.8500000000000001E-2</v>
      </c>
      <c r="N152" s="98">
        <v>2.6799999999999994E-2</v>
      </c>
      <c r="O152" s="94">
        <v>6206774.9999999991</v>
      </c>
      <c r="P152" s="96">
        <v>102.85</v>
      </c>
      <c r="Q152" s="84"/>
      <c r="R152" s="94">
        <v>6383.6681500000004</v>
      </c>
      <c r="S152" s="95">
        <v>1.7026241442337046E-2</v>
      </c>
      <c r="T152" s="95">
        <f t="shared" si="3"/>
        <v>9.9446830495138606E-4</v>
      </c>
      <c r="U152" s="95">
        <f>R152/'סכום נכסי הקרן'!$C$42</f>
        <v>1.1746367767472418E-4</v>
      </c>
    </row>
    <row r="153" spans="2:21" s="132" customFormat="1">
      <c r="B153" s="87" t="s">
        <v>678</v>
      </c>
      <c r="C153" s="84" t="s">
        <v>679</v>
      </c>
      <c r="D153" s="97" t="s">
        <v>135</v>
      </c>
      <c r="E153" s="97" t="s">
        <v>332</v>
      </c>
      <c r="F153" s="84" t="s">
        <v>680</v>
      </c>
      <c r="G153" s="97" t="s">
        <v>443</v>
      </c>
      <c r="H153" s="84" t="s">
        <v>681</v>
      </c>
      <c r="I153" s="84" t="s">
        <v>175</v>
      </c>
      <c r="J153" s="84"/>
      <c r="K153" s="94">
        <v>0.41000000000000003</v>
      </c>
      <c r="L153" s="97" t="s">
        <v>177</v>
      </c>
      <c r="M153" s="98">
        <v>3.85E-2</v>
      </c>
      <c r="N153" s="98">
        <v>1.3499999999999998E-2</v>
      </c>
      <c r="O153" s="94">
        <v>457367.99999999994</v>
      </c>
      <c r="P153" s="96">
        <v>101.41</v>
      </c>
      <c r="Q153" s="84"/>
      <c r="R153" s="94">
        <v>463.81687999999997</v>
      </c>
      <c r="S153" s="95">
        <v>1.1434199999999999E-2</v>
      </c>
      <c r="T153" s="95">
        <f t="shared" si="3"/>
        <v>7.225488161715305E-5</v>
      </c>
      <c r="U153" s="95">
        <f>R153/'סכום נכסי הקרן'!$C$42</f>
        <v>8.5345345673108356E-6</v>
      </c>
    </row>
    <row r="154" spans="2:21" s="132" customFormat="1">
      <c r="B154" s="87" t="s">
        <v>682</v>
      </c>
      <c r="C154" s="84" t="s">
        <v>683</v>
      </c>
      <c r="D154" s="97" t="s">
        <v>135</v>
      </c>
      <c r="E154" s="97" t="s">
        <v>332</v>
      </c>
      <c r="F154" s="84" t="s">
        <v>684</v>
      </c>
      <c r="G154" s="97" t="s">
        <v>382</v>
      </c>
      <c r="H154" s="84" t="s">
        <v>685</v>
      </c>
      <c r="I154" s="84" t="s">
        <v>334</v>
      </c>
      <c r="J154" s="84"/>
      <c r="K154" s="94">
        <v>0.03</v>
      </c>
      <c r="L154" s="97" t="s">
        <v>177</v>
      </c>
      <c r="M154" s="98">
        <v>5.3499999999999999E-2</v>
      </c>
      <c r="N154" s="98">
        <v>3.427</v>
      </c>
      <c r="O154" s="94">
        <v>2772478.4199999995</v>
      </c>
      <c r="P154" s="96">
        <v>100.89</v>
      </c>
      <c r="Q154" s="84"/>
      <c r="R154" s="94">
        <v>2797.1534599999995</v>
      </c>
      <c r="S154" s="95">
        <v>3.2100556095952887E-2</v>
      </c>
      <c r="T154" s="95">
        <f t="shared" si="3"/>
        <v>4.3574954002818962E-4</v>
      </c>
      <c r="U154" s="95">
        <f>R154/'סכום נכסי הקרן'!$C$42</f>
        <v>5.1469456856428134E-5</v>
      </c>
    </row>
    <row r="155" spans="2:21" s="132" customFormat="1">
      <c r="B155" s="87" t="s">
        <v>686</v>
      </c>
      <c r="C155" s="84" t="s">
        <v>687</v>
      </c>
      <c r="D155" s="97" t="s">
        <v>135</v>
      </c>
      <c r="E155" s="97" t="s">
        <v>332</v>
      </c>
      <c r="F155" s="84" t="s">
        <v>688</v>
      </c>
      <c r="G155" s="97" t="s">
        <v>567</v>
      </c>
      <c r="H155" s="84" t="s">
        <v>685</v>
      </c>
      <c r="I155" s="84" t="s">
        <v>334</v>
      </c>
      <c r="J155" s="84"/>
      <c r="K155" s="94">
        <v>0.56000000000000005</v>
      </c>
      <c r="L155" s="97" t="s">
        <v>177</v>
      </c>
      <c r="M155" s="98">
        <v>4.9000000000000002E-2</v>
      </c>
      <c r="N155" s="98">
        <v>2.5298000000000003</v>
      </c>
      <c r="O155" s="94">
        <v>8949425.8099999987</v>
      </c>
      <c r="P155" s="96">
        <v>56.27</v>
      </c>
      <c r="Q155" s="84"/>
      <c r="R155" s="94">
        <v>5035.8415999999988</v>
      </c>
      <c r="S155" s="95">
        <v>1.1740532505721451E-2</v>
      </c>
      <c r="T155" s="95">
        <f t="shared" si="3"/>
        <v>7.8449956079807738E-4</v>
      </c>
      <c r="U155" s="95">
        <f>R155/'סכום נכסי הקרן'!$C$42</f>
        <v>9.2662785819054062E-5</v>
      </c>
    </row>
    <row r="156" spans="2:21" s="132" customFormat="1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94"/>
      <c r="P156" s="96"/>
      <c r="Q156" s="84"/>
      <c r="R156" s="84"/>
      <c r="S156" s="84"/>
      <c r="T156" s="95"/>
      <c r="U156" s="84"/>
    </row>
    <row r="157" spans="2:21" s="132" customFormat="1">
      <c r="B157" s="102" t="s">
        <v>50</v>
      </c>
      <c r="C157" s="82"/>
      <c r="D157" s="82"/>
      <c r="E157" s="82"/>
      <c r="F157" s="82"/>
      <c r="G157" s="82"/>
      <c r="H157" s="82"/>
      <c r="I157" s="82"/>
      <c r="J157" s="82"/>
      <c r="K157" s="91">
        <v>3.8606116441799316</v>
      </c>
      <c r="L157" s="82"/>
      <c r="M157" s="82"/>
      <c r="N157" s="104">
        <v>2.2903804359591984E-2</v>
      </c>
      <c r="O157" s="91"/>
      <c r="P157" s="93"/>
      <c r="Q157" s="91">
        <f>SUM(Q158:Q229)</f>
        <v>1305.8032600000001</v>
      </c>
      <c r="R157" s="91">
        <v>756403.64492999995</v>
      </c>
      <c r="S157" s="82"/>
      <c r="T157" s="92">
        <f t="shared" ref="T157:T220" si="4">R157/$R$11</f>
        <v>0.11783498655590159</v>
      </c>
      <c r="U157" s="92">
        <f>R157/'סכום נכסי הקרן'!$C$42</f>
        <v>1.3918322796908548E-2</v>
      </c>
    </row>
    <row r="158" spans="2:21" s="132" customFormat="1">
      <c r="B158" s="87" t="s">
        <v>689</v>
      </c>
      <c r="C158" s="84" t="s">
        <v>690</v>
      </c>
      <c r="D158" s="97" t="s">
        <v>135</v>
      </c>
      <c r="E158" s="97" t="s">
        <v>332</v>
      </c>
      <c r="F158" s="84" t="s">
        <v>343</v>
      </c>
      <c r="G158" s="97" t="s">
        <v>338</v>
      </c>
      <c r="H158" s="84" t="s">
        <v>333</v>
      </c>
      <c r="I158" s="84" t="s">
        <v>175</v>
      </c>
      <c r="J158" s="84"/>
      <c r="K158" s="94">
        <v>6.13</v>
      </c>
      <c r="L158" s="97" t="s">
        <v>177</v>
      </c>
      <c r="M158" s="98">
        <v>2.98E-2</v>
      </c>
      <c r="N158" s="98">
        <v>2.4399999999999998E-2</v>
      </c>
      <c r="O158" s="94">
        <v>11869999.999999998</v>
      </c>
      <c r="P158" s="96">
        <v>104.22</v>
      </c>
      <c r="Q158" s="84"/>
      <c r="R158" s="94">
        <v>12370.913599999998</v>
      </c>
      <c r="S158" s="95">
        <v>4.6693476406026325E-3</v>
      </c>
      <c r="T158" s="95">
        <f t="shared" si="4"/>
        <v>1.9271806098648857E-3</v>
      </c>
      <c r="U158" s="95">
        <f>R158/'סכום נכסי הקרן'!$C$42</f>
        <v>2.2763291786279043E-4</v>
      </c>
    </row>
    <row r="159" spans="2:21" s="132" customFormat="1">
      <c r="B159" s="87" t="s">
        <v>691</v>
      </c>
      <c r="C159" s="84" t="s">
        <v>692</v>
      </c>
      <c r="D159" s="97" t="s">
        <v>135</v>
      </c>
      <c r="E159" s="97" t="s">
        <v>332</v>
      </c>
      <c r="F159" s="84" t="s">
        <v>343</v>
      </c>
      <c r="G159" s="97" t="s">
        <v>338</v>
      </c>
      <c r="H159" s="84" t="s">
        <v>333</v>
      </c>
      <c r="I159" s="84" t="s">
        <v>175</v>
      </c>
      <c r="J159" s="84"/>
      <c r="K159" s="94">
        <v>3.55</v>
      </c>
      <c r="L159" s="97" t="s">
        <v>177</v>
      </c>
      <c r="M159" s="98">
        <v>2.4700000000000003E-2</v>
      </c>
      <c r="N159" s="98">
        <v>1.5599999999999998E-2</v>
      </c>
      <c r="O159" s="94">
        <v>12621272.999999998</v>
      </c>
      <c r="P159" s="96">
        <v>104.01</v>
      </c>
      <c r="Q159" s="84"/>
      <c r="R159" s="94">
        <v>13127.385579999998</v>
      </c>
      <c r="S159" s="95">
        <v>3.7887726155203926E-3</v>
      </c>
      <c r="T159" s="95">
        <f t="shared" si="4"/>
        <v>2.0450262418772298E-3</v>
      </c>
      <c r="U159" s="95">
        <f>R159/'סכום נכסי הקרן'!$C$42</f>
        <v>2.4155249806977227E-4</v>
      </c>
    </row>
    <row r="160" spans="2:21" s="132" customFormat="1">
      <c r="B160" s="87" t="s">
        <v>693</v>
      </c>
      <c r="C160" s="84" t="s">
        <v>694</v>
      </c>
      <c r="D160" s="97" t="s">
        <v>135</v>
      </c>
      <c r="E160" s="97" t="s">
        <v>332</v>
      </c>
      <c r="F160" s="84" t="s">
        <v>695</v>
      </c>
      <c r="G160" s="97" t="s">
        <v>382</v>
      </c>
      <c r="H160" s="84" t="s">
        <v>333</v>
      </c>
      <c r="I160" s="84" t="s">
        <v>175</v>
      </c>
      <c r="J160" s="84"/>
      <c r="K160" s="94">
        <v>4.7799999999999994</v>
      </c>
      <c r="L160" s="97" t="s">
        <v>177</v>
      </c>
      <c r="M160" s="98">
        <v>1.44E-2</v>
      </c>
      <c r="N160" s="98">
        <v>1.7999999999999995E-2</v>
      </c>
      <c r="O160" s="94">
        <v>17714326.999999996</v>
      </c>
      <c r="P160" s="96">
        <v>98.35</v>
      </c>
      <c r="Q160" s="84"/>
      <c r="R160" s="94">
        <v>17422.0406</v>
      </c>
      <c r="S160" s="95">
        <v>1.8646659999999995E-2</v>
      </c>
      <c r="T160" s="95">
        <f t="shared" si="4"/>
        <v>2.7140613793146858E-3</v>
      </c>
      <c r="U160" s="95">
        <f>R160/'סכום נכסי הקרן'!$C$42</f>
        <v>3.2057696505955721E-4</v>
      </c>
    </row>
    <row r="161" spans="2:21" s="132" customFormat="1">
      <c r="B161" s="87" t="s">
        <v>696</v>
      </c>
      <c r="C161" s="84" t="s">
        <v>697</v>
      </c>
      <c r="D161" s="97" t="s">
        <v>135</v>
      </c>
      <c r="E161" s="97" t="s">
        <v>332</v>
      </c>
      <c r="F161" s="84" t="s">
        <v>358</v>
      </c>
      <c r="G161" s="97" t="s">
        <v>338</v>
      </c>
      <c r="H161" s="84" t="s">
        <v>333</v>
      </c>
      <c r="I161" s="84" t="s">
        <v>175</v>
      </c>
      <c r="J161" s="84"/>
      <c r="K161" s="94">
        <v>0.6499999999999998</v>
      </c>
      <c r="L161" s="97" t="s">
        <v>177</v>
      </c>
      <c r="M161" s="98">
        <v>5.9000000000000004E-2</v>
      </c>
      <c r="N161" s="98">
        <v>2.5999999999999994E-3</v>
      </c>
      <c r="O161" s="94">
        <v>8921401.6699999981</v>
      </c>
      <c r="P161" s="96">
        <v>105.72</v>
      </c>
      <c r="Q161" s="84"/>
      <c r="R161" s="94">
        <v>9431.7055500000006</v>
      </c>
      <c r="S161" s="95">
        <v>1.6538639832809197E-2</v>
      </c>
      <c r="T161" s="95">
        <f t="shared" si="4"/>
        <v>1.4693013500567196E-3</v>
      </c>
      <c r="U161" s="95">
        <f>R161/'סכום נכסי הקרן'!$C$42</f>
        <v>1.7354956345093017E-4</v>
      </c>
    </row>
    <row r="162" spans="2:21" s="132" customFormat="1">
      <c r="B162" s="87" t="s">
        <v>698</v>
      </c>
      <c r="C162" s="84" t="s">
        <v>699</v>
      </c>
      <c r="D162" s="97" t="s">
        <v>135</v>
      </c>
      <c r="E162" s="97" t="s">
        <v>332</v>
      </c>
      <c r="F162" s="84" t="s">
        <v>358</v>
      </c>
      <c r="G162" s="97" t="s">
        <v>338</v>
      </c>
      <c r="H162" s="84" t="s">
        <v>333</v>
      </c>
      <c r="I162" s="84" t="s">
        <v>175</v>
      </c>
      <c r="J162" s="84"/>
      <c r="K162" s="94">
        <v>0.16999999999999998</v>
      </c>
      <c r="L162" s="97" t="s">
        <v>177</v>
      </c>
      <c r="M162" s="98">
        <v>1.8799999999999997E-2</v>
      </c>
      <c r="N162" s="98">
        <v>2.3E-3</v>
      </c>
      <c r="O162" s="94">
        <v>433249.99999999994</v>
      </c>
      <c r="P162" s="96">
        <v>100.43</v>
      </c>
      <c r="Q162" s="84"/>
      <c r="R162" s="94">
        <v>435.1129699999999</v>
      </c>
      <c r="S162" s="95">
        <v>6.895338862336727E-4</v>
      </c>
      <c r="T162" s="95">
        <f t="shared" si="4"/>
        <v>6.7783294427399587E-5</v>
      </c>
      <c r="U162" s="95">
        <f>R162/'סכום נכסי הקרן'!$C$42</f>
        <v>8.0063638114039367E-6</v>
      </c>
    </row>
    <row r="163" spans="2:21" s="132" customFormat="1">
      <c r="B163" s="87" t="s">
        <v>700</v>
      </c>
      <c r="C163" s="84" t="s">
        <v>701</v>
      </c>
      <c r="D163" s="97" t="s">
        <v>135</v>
      </c>
      <c r="E163" s="97" t="s">
        <v>332</v>
      </c>
      <c r="F163" s="84" t="s">
        <v>702</v>
      </c>
      <c r="G163" s="97" t="s">
        <v>703</v>
      </c>
      <c r="H163" s="84" t="s">
        <v>368</v>
      </c>
      <c r="I163" s="84" t="s">
        <v>175</v>
      </c>
      <c r="J163" s="84"/>
      <c r="K163" s="94">
        <v>1.22</v>
      </c>
      <c r="L163" s="97" t="s">
        <v>177</v>
      </c>
      <c r="M163" s="98">
        <v>4.8399999999999999E-2</v>
      </c>
      <c r="N163" s="98">
        <v>6.4999999999999988E-3</v>
      </c>
      <c r="O163" s="94">
        <v>3820708.1299999994</v>
      </c>
      <c r="P163" s="96">
        <v>106.41</v>
      </c>
      <c r="Q163" s="84"/>
      <c r="R163" s="94">
        <v>4065.6156899999996</v>
      </c>
      <c r="S163" s="95">
        <v>9.0969241190476183E-3</v>
      </c>
      <c r="T163" s="95">
        <f t="shared" si="4"/>
        <v>6.3335465578956505E-4</v>
      </c>
      <c r="U163" s="95">
        <f>R163/'סכום נכסי הקרן'!$C$42</f>
        <v>7.4809993210480597E-5</v>
      </c>
    </row>
    <row r="164" spans="2:21" s="132" customFormat="1">
      <c r="B164" s="87" t="s">
        <v>704</v>
      </c>
      <c r="C164" s="84" t="s">
        <v>705</v>
      </c>
      <c r="D164" s="97" t="s">
        <v>135</v>
      </c>
      <c r="E164" s="97" t="s">
        <v>332</v>
      </c>
      <c r="F164" s="84" t="s">
        <v>367</v>
      </c>
      <c r="G164" s="97" t="s">
        <v>338</v>
      </c>
      <c r="H164" s="84" t="s">
        <v>368</v>
      </c>
      <c r="I164" s="84" t="s">
        <v>175</v>
      </c>
      <c r="J164" s="84"/>
      <c r="K164" s="94">
        <v>1.28</v>
      </c>
      <c r="L164" s="97" t="s">
        <v>177</v>
      </c>
      <c r="M164" s="98">
        <v>1.95E-2</v>
      </c>
      <c r="N164" s="98">
        <v>6.7000000000000002E-3</v>
      </c>
      <c r="O164" s="94">
        <v>14189999.999999998</v>
      </c>
      <c r="P164" s="96">
        <v>103.01</v>
      </c>
      <c r="Q164" s="84"/>
      <c r="R164" s="94">
        <v>14617.118999999999</v>
      </c>
      <c r="S164" s="95">
        <v>2.0715328467153283E-2</v>
      </c>
      <c r="T164" s="95">
        <f t="shared" si="4"/>
        <v>2.2771016935149891E-3</v>
      </c>
      <c r="U164" s="95">
        <f>R164/'סכום נכסי הקרן'!$C$42</f>
        <v>2.6896456933606208E-4</v>
      </c>
    </row>
    <row r="165" spans="2:21" s="132" customFormat="1">
      <c r="B165" s="87" t="s">
        <v>706</v>
      </c>
      <c r="C165" s="84" t="s">
        <v>707</v>
      </c>
      <c r="D165" s="97" t="s">
        <v>135</v>
      </c>
      <c r="E165" s="97" t="s">
        <v>332</v>
      </c>
      <c r="F165" s="84" t="s">
        <v>375</v>
      </c>
      <c r="G165" s="97" t="s">
        <v>376</v>
      </c>
      <c r="H165" s="84" t="s">
        <v>368</v>
      </c>
      <c r="I165" s="84" t="s">
        <v>175</v>
      </c>
      <c r="J165" s="84"/>
      <c r="K165" s="94">
        <v>4.5599999999999996</v>
      </c>
      <c r="L165" s="97" t="s">
        <v>177</v>
      </c>
      <c r="M165" s="98">
        <v>1.6299999999999999E-2</v>
      </c>
      <c r="N165" s="98">
        <v>1.8100000000000002E-2</v>
      </c>
      <c r="O165" s="94">
        <v>18573999.999999996</v>
      </c>
      <c r="P165" s="96">
        <v>99.86</v>
      </c>
      <c r="Q165" s="84"/>
      <c r="R165" s="94">
        <v>18547.995889999998</v>
      </c>
      <c r="S165" s="95">
        <v>3.4077294951885585E-2</v>
      </c>
      <c r="T165" s="95">
        <f t="shared" si="4"/>
        <v>2.8894663067618224E-3</v>
      </c>
      <c r="U165" s="95">
        <f>R165/'סכום נכסי הקרן'!$C$42</f>
        <v>3.4129528032171731E-4</v>
      </c>
    </row>
    <row r="166" spans="2:21" s="132" customFormat="1">
      <c r="B166" s="87" t="s">
        <v>708</v>
      </c>
      <c r="C166" s="84" t="s">
        <v>709</v>
      </c>
      <c r="D166" s="97" t="s">
        <v>135</v>
      </c>
      <c r="E166" s="97" t="s">
        <v>332</v>
      </c>
      <c r="F166" s="84" t="s">
        <v>358</v>
      </c>
      <c r="G166" s="97" t="s">
        <v>338</v>
      </c>
      <c r="H166" s="84" t="s">
        <v>368</v>
      </c>
      <c r="I166" s="84" t="s">
        <v>175</v>
      </c>
      <c r="J166" s="84"/>
      <c r="K166" s="94">
        <v>1.4600000000000004</v>
      </c>
      <c r="L166" s="97" t="s">
        <v>177</v>
      </c>
      <c r="M166" s="98">
        <v>6.0999999999999999E-2</v>
      </c>
      <c r="N166" s="98">
        <v>7.0000000000000019E-3</v>
      </c>
      <c r="O166" s="94">
        <v>15456284.999999998</v>
      </c>
      <c r="P166" s="96">
        <v>111.07</v>
      </c>
      <c r="Q166" s="84"/>
      <c r="R166" s="94">
        <v>17167.296239999996</v>
      </c>
      <c r="S166" s="95">
        <v>1.5038137262153271E-2</v>
      </c>
      <c r="T166" s="95">
        <f t="shared" si="4"/>
        <v>2.6743764856246638E-3</v>
      </c>
      <c r="U166" s="95">
        <f>R166/'סכום נכסי הקרן'!$C$42</f>
        <v>3.158895018817455E-4</v>
      </c>
    </row>
    <row r="167" spans="2:21" s="132" customFormat="1">
      <c r="B167" s="87" t="s">
        <v>710</v>
      </c>
      <c r="C167" s="84" t="s">
        <v>711</v>
      </c>
      <c r="D167" s="97" t="s">
        <v>135</v>
      </c>
      <c r="E167" s="97" t="s">
        <v>332</v>
      </c>
      <c r="F167" s="84" t="s">
        <v>403</v>
      </c>
      <c r="G167" s="97" t="s">
        <v>382</v>
      </c>
      <c r="H167" s="84" t="s">
        <v>396</v>
      </c>
      <c r="I167" s="84" t="s">
        <v>175</v>
      </c>
      <c r="J167" s="84"/>
      <c r="K167" s="94">
        <v>4.71</v>
      </c>
      <c r="L167" s="97" t="s">
        <v>177</v>
      </c>
      <c r="M167" s="98">
        <v>3.39E-2</v>
      </c>
      <c r="N167" s="98">
        <v>2.5899999999999999E-2</v>
      </c>
      <c r="O167" s="94">
        <v>16553412.999999998</v>
      </c>
      <c r="P167" s="96">
        <v>106.27</v>
      </c>
      <c r="Q167" s="84"/>
      <c r="R167" s="94">
        <v>17591.311999999998</v>
      </c>
      <c r="S167" s="95">
        <v>1.5253608761930491E-2</v>
      </c>
      <c r="T167" s="95">
        <f t="shared" si="4"/>
        <v>2.7404310210753947E-3</v>
      </c>
      <c r="U167" s="95">
        <f>R167/'סכום נכסי הקרן'!$C$42</f>
        <v>3.2369166975628377E-4</v>
      </c>
    </row>
    <row r="168" spans="2:21" s="132" customFormat="1">
      <c r="B168" s="87" t="s">
        <v>712</v>
      </c>
      <c r="C168" s="84" t="s">
        <v>713</v>
      </c>
      <c r="D168" s="97" t="s">
        <v>135</v>
      </c>
      <c r="E168" s="97" t="s">
        <v>332</v>
      </c>
      <c r="F168" s="84" t="s">
        <v>412</v>
      </c>
      <c r="G168" s="97" t="s">
        <v>413</v>
      </c>
      <c r="H168" s="84" t="s">
        <v>396</v>
      </c>
      <c r="I168" s="84" t="s">
        <v>175</v>
      </c>
      <c r="J168" s="84"/>
      <c r="K168" s="94">
        <v>2.1500000000000004</v>
      </c>
      <c r="L168" s="97" t="s">
        <v>177</v>
      </c>
      <c r="M168" s="98">
        <v>1.6E-2</v>
      </c>
      <c r="N168" s="98">
        <v>6.5000000000000006E-3</v>
      </c>
      <c r="O168" s="94">
        <v>2523638.9999999995</v>
      </c>
      <c r="P168" s="96">
        <v>102.14</v>
      </c>
      <c r="Q168" s="84"/>
      <c r="R168" s="94">
        <v>2576.9848999999995</v>
      </c>
      <c r="S168" s="95">
        <v>3.4393295346292168E-3</v>
      </c>
      <c r="T168" s="95">
        <f t="shared" si="4"/>
        <v>4.0145097539074249E-4</v>
      </c>
      <c r="U168" s="95">
        <f>R168/'סכום נכסי הקרן'!$C$42</f>
        <v>4.741821105883006E-5</v>
      </c>
    </row>
    <row r="169" spans="2:21" s="132" customFormat="1">
      <c r="B169" s="87" t="s">
        <v>714</v>
      </c>
      <c r="C169" s="84" t="s">
        <v>715</v>
      </c>
      <c r="D169" s="97" t="s">
        <v>135</v>
      </c>
      <c r="E169" s="97" t="s">
        <v>332</v>
      </c>
      <c r="F169" s="84" t="s">
        <v>412</v>
      </c>
      <c r="G169" s="97" t="s">
        <v>413</v>
      </c>
      <c r="H169" s="84" t="s">
        <v>396</v>
      </c>
      <c r="I169" s="84" t="s">
        <v>175</v>
      </c>
      <c r="J169" s="84"/>
      <c r="K169" s="94">
        <v>5.38</v>
      </c>
      <c r="L169" s="97" t="s">
        <v>177</v>
      </c>
      <c r="M169" s="98">
        <v>3.6499999999999998E-2</v>
      </c>
      <c r="N169" s="98">
        <v>2.75E-2</v>
      </c>
      <c r="O169" s="94">
        <v>12789527.999999998</v>
      </c>
      <c r="P169" s="96">
        <v>106.22</v>
      </c>
      <c r="Q169" s="84"/>
      <c r="R169" s="94">
        <v>13585.036219999996</v>
      </c>
      <c r="S169" s="95">
        <v>8.0186737288773183E-3</v>
      </c>
      <c r="T169" s="95">
        <f t="shared" si="4"/>
        <v>2.1163205268442064E-3</v>
      </c>
      <c r="U169" s="95">
        <f>R169/'סכום נכסי הקרן'!$C$42</f>
        <v>2.4997356977986593E-4</v>
      </c>
    </row>
    <row r="170" spans="2:21" s="132" customFormat="1">
      <c r="B170" s="87" t="s">
        <v>716</v>
      </c>
      <c r="C170" s="84" t="s">
        <v>717</v>
      </c>
      <c r="D170" s="97" t="s">
        <v>135</v>
      </c>
      <c r="E170" s="97" t="s">
        <v>332</v>
      </c>
      <c r="F170" s="84" t="s">
        <v>337</v>
      </c>
      <c r="G170" s="97" t="s">
        <v>338</v>
      </c>
      <c r="H170" s="84" t="s">
        <v>396</v>
      </c>
      <c r="I170" s="84" t="s">
        <v>175</v>
      </c>
      <c r="J170" s="84"/>
      <c r="K170" s="94">
        <v>2.31</v>
      </c>
      <c r="L170" s="97" t="s">
        <v>177</v>
      </c>
      <c r="M170" s="98">
        <v>1.5900000000000001E-2</v>
      </c>
      <c r="N170" s="98">
        <v>6.3E-3</v>
      </c>
      <c r="O170" s="94">
        <v>14383120.999999998</v>
      </c>
      <c r="P170" s="96">
        <v>102.48</v>
      </c>
      <c r="Q170" s="84"/>
      <c r="R170" s="94">
        <v>14739.821779999997</v>
      </c>
      <c r="S170" s="95">
        <v>1.514012736842105E-2</v>
      </c>
      <c r="T170" s="95">
        <f t="shared" si="4"/>
        <v>2.2962167262472939E-3</v>
      </c>
      <c r="U170" s="95">
        <f>R170/'סכום נכסי הקרן'!$C$42</f>
        <v>2.7122238090474655E-4</v>
      </c>
    </row>
    <row r="171" spans="2:21" s="132" customFormat="1">
      <c r="B171" s="87" t="s">
        <v>718</v>
      </c>
      <c r="C171" s="84" t="s">
        <v>719</v>
      </c>
      <c r="D171" s="97" t="s">
        <v>135</v>
      </c>
      <c r="E171" s="97" t="s">
        <v>332</v>
      </c>
      <c r="F171" s="84" t="s">
        <v>429</v>
      </c>
      <c r="G171" s="97" t="s">
        <v>382</v>
      </c>
      <c r="H171" s="84" t="s">
        <v>396</v>
      </c>
      <c r="I171" s="84" t="s">
        <v>334</v>
      </c>
      <c r="J171" s="84"/>
      <c r="K171" s="94">
        <v>5.9799999999999995</v>
      </c>
      <c r="L171" s="97" t="s">
        <v>177</v>
      </c>
      <c r="M171" s="98">
        <v>2.5499999999999998E-2</v>
      </c>
      <c r="N171" s="98">
        <v>3.0800000000000001E-2</v>
      </c>
      <c r="O171" s="94">
        <v>39627999.999999993</v>
      </c>
      <c r="P171" s="96">
        <v>97.6</v>
      </c>
      <c r="Q171" s="84"/>
      <c r="R171" s="94">
        <v>38676.929319999996</v>
      </c>
      <c r="S171" s="95">
        <v>3.7964690959674724E-2</v>
      </c>
      <c r="T171" s="95">
        <f t="shared" si="4"/>
        <v>6.025216135582637E-3</v>
      </c>
      <c r="U171" s="95">
        <f>R171/'סכום נכסי הקרן'!$C$42</f>
        <v>7.1168084749088467E-4</v>
      </c>
    </row>
    <row r="172" spans="2:21" s="132" customFormat="1">
      <c r="B172" s="87" t="s">
        <v>720</v>
      </c>
      <c r="C172" s="84" t="s">
        <v>721</v>
      </c>
      <c r="D172" s="97" t="s">
        <v>135</v>
      </c>
      <c r="E172" s="97" t="s">
        <v>332</v>
      </c>
      <c r="F172" s="84" t="s">
        <v>722</v>
      </c>
      <c r="G172" s="97" t="s">
        <v>382</v>
      </c>
      <c r="H172" s="84" t="s">
        <v>396</v>
      </c>
      <c r="I172" s="84" t="s">
        <v>334</v>
      </c>
      <c r="J172" s="84"/>
      <c r="K172" s="94">
        <v>4.92</v>
      </c>
      <c r="L172" s="97" t="s">
        <v>177</v>
      </c>
      <c r="M172" s="98">
        <v>3.15E-2</v>
      </c>
      <c r="N172" s="98">
        <v>3.3300000000000003E-2</v>
      </c>
      <c r="O172" s="94">
        <v>1925416.9999999998</v>
      </c>
      <c r="P172" s="96">
        <v>99.55</v>
      </c>
      <c r="Q172" s="84"/>
      <c r="R172" s="94">
        <v>1916.7526199999998</v>
      </c>
      <c r="S172" s="95">
        <v>8.0817764119945276E-3</v>
      </c>
      <c r="T172" s="95">
        <f t="shared" si="4"/>
        <v>2.9859787260754276E-4</v>
      </c>
      <c r="U172" s="95">
        <f>R172/'סכום נכסי הקרן'!$C$42</f>
        <v>3.5269504405216147E-5</v>
      </c>
    </row>
    <row r="173" spans="2:21" s="132" customFormat="1">
      <c r="B173" s="87" t="s">
        <v>723</v>
      </c>
      <c r="C173" s="84" t="s">
        <v>724</v>
      </c>
      <c r="D173" s="97" t="s">
        <v>135</v>
      </c>
      <c r="E173" s="97" t="s">
        <v>332</v>
      </c>
      <c r="F173" s="84" t="s">
        <v>432</v>
      </c>
      <c r="G173" s="97" t="s">
        <v>338</v>
      </c>
      <c r="H173" s="84" t="s">
        <v>396</v>
      </c>
      <c r="I173" s="84" t="s">
        <v>175</v>
      </c>
      <c r="J173" s="84"/>
      <c r="K173" s="94">
        <v>2.08</v>
      </c>
      <c r="L173" s="97" t="s">
        <v>177</v>
      </c>
      <c r="M173" s="98">
        <v>6.4000000000000001E-2</v>
      </c>
      <c r="N173" s="98">
        <v>9.7000000000000003E-3</v>
      </c>
      <c r="O173" s="94">
        <v>7326623.9999999991</v>
      </c>
      <c r="P173" s="96">
        <v>113.68</v>
      </c>
      <c r="Q173" s="84"/>
      <c r="R173" s="94">
        <v>8328.9058899999982</v>
      </c>
      <c r="S173" s="95">
        <v>2.2514639722693412E-2</v>
      </c>
      <c r="T173" s="95">
        <f t="shared" si="4"/>
        <v>1.2975036809405442E-3</v>
      </c>
      <c r="U173" s="95">
        <f>R173/'סכום נכסי הקרן'!$C$42</f>
        <v>1.5325732695645707E-4</v>
      </c>
    </row>
    <row r="174" spans="2:21" s="132" customFormat="1">
      <c r="B174" s="87" t="s">
        <v>725</v>
      </c>
      <c r="C174" s="84" t="s">
        <v>726</v>
      </c>
      <c r="D174" s="97" t="s">
        <v>135</v>
      </c>
      <c r="E174" s="97" t="s">
        <v>332</v>
      </c>
      <c r="F174" s="84" t="s">
        <v>449</v>
      </c>
      <c r="G174" s="97" t="s">
        <v>450</v>
      </c>
      <c r="H174" s="84" t="s">
        <v>396</v>
      </c>
      <c r="I174" s="84" t="s">
        <v>175</v>
      </c>
      <c r="J174" s="84"/>
      <c r="K174" s="94">
        <v>3.48</v>
      </c>
      <c r="L174" s="97" t="s">
        <v>177</v>
      </c>
      <c r="M174" s="98">
        <v>4.8000000000000001E-2</v>
      </c>
      <c r="N174" s="98">
        <v>1.6200000000000003E-2</v>
      </c>
      <c r="O174" s="94">
        <v>41333432.649999991</v>
      </c>
      <c r="P174" s="96">
        <v>113.88</v>
      </c>
      <c r="Q174" s="84"/>
      <c r="R174" s="94">
        <v>47070.514469999995</v>
      </c>
      <c r="S174" s="95">
        <v>1.9461704782292505E-2</v>
      </c>
      <c r="T174" s="95">
        <f t="shared" si="4"/>
        <v>7.3327957591546459E-3</v>
      </c>
      <c r="U174" s="95">
        <f>R174/'סכום נכסי הקרן'!$C$42</f>
        <v>8.6612831522069631E-4</v>
      </c>
    </row>
    <row r="175" spans="2:21" s="132" customFormat="1">
      <c r="B175" s="87" t="s">
        <v>727</v>
      </c>
      <c r="C175" s="84" t="s">
        <v>728</v>
      </c>
      <c r="D175" s="97" t="s">
        <v>135</v>
      </c>
      <c r="E175" s="97" t="s">
        <v>332</v>
      </c>
      <c r="F175" s="84" t="s">
        <v>729</v>
      </c>
      <c r="G175" s="97" t="s">
        <v>488</v>
      </c>
      <c r="H175" s="84" t="s">
        <v>396</v>
      </c>
      <c r="I175" s="84" t="s">
        <v>334</v>
      </c>
      <c r="J175" s="84"/>
      <c r="K175" s="94">
        <v>3.8299999999999987</v>
      </c>
      <c r="L175" s="97" t="s">
        <v>177</v>
      </c>
      <c r="M175" s="98">
        <v>2.4500000000000001E-2</v>
      </c>
      <c r="N175" s="98">
        <v>1.9399999999999997E-2</v>
      </c>
      <c r="O175" s="94">
        <v>2653550.9999999995</v>
      </c>
      <c r="P175" s="96">
        <v>101.96</v>
      </c>
      <c r="Q175" s="84"/>
      <c r="R175" s="94">
        <v>2705.5606000000002</v>
      </c>
      <c r="S175" s="95">
        <v>1.6916015049768527E-3</v>
      </c>
      <c r="T175" s="95">
        <f t="shared" si="4"/>
        <v>4.2148091044257296E-4</v>
      </c>
      <c r="U175" s="95">
        <f>R175/'סכום נכסי הקרן'!$C$42</f>
        <v>4.9784088204496241E-5</v>
      </c>
    </row>
    <row r="176" spans="2:21" s="132" customFormat="1">
      <c r="B176" s="87" t="s">
        <v>730</v>
      </c>
      <c r="C176" s="84" t="s">
        <v>731</v>
      </c>
      <c r="D176" s="97" t="s">
        <v>135</v>
      </c>
      <c r="E176" s="97" t="s">
        <v>332</v>
      </c>
      <c r="F176" s="84" t="s">
        <v>432</v>
      </c>
      <c r="G176" s="97" t="s">
        <v>338</v>
      </c>
      <c r="H176" s="84" t="s">
        <v>396</v>
      </c>
      <c r="I176" s="84" t="s">
        <v>175</v>
      </c>
      <c r="J176" s="84"/>
      <c r="K176" s="94">
        <v>0.44</v>
      </c>
      <c r="L176" s="97" t="s">
        <v>177</v>
      </c>
      <c r="M176" s="98">
        <v>6.0999999999999999E-2</v>
      </c>
      <c r="N176" s="98">
        <v>3.3999999999999998E-3</v>
      </c>
      <c r="O176" s="94">
        <v>3273572.9999999995</v>
      </c>
      <c r="P176" s="96">
        <v>105.94</v>
      </c>
      <c r="Q176" s="84"/>
      <c r="R176" s="94">
        <v>3468.0233099999996</v>
      </c>
      <c r="S176" s="95">
        <v>2.1823819999999997E-2</v>
      </c>
      <c r="T176" s="95">
        <f t="shared" si="4"/>
        <v>5.4025979759420842E-4</v>
      </c>
      <c r="U176" s="95">
        <f>R176/'סכום נכסי הקרן'!$C$42</f>
        <v>6.3813901769669835E-5</v>
      </c>
    </row>
    <row r="177" spans="2:21" s="132" customFormat="1">
      <c r="B177" s="87" t="s">
        <v>732</v>
      </c>
      <c r="C177" s="84" t="s">
        <v>733</v>
      </c>
      <c r="D177" s="97" t="s">
        <v>135</v>
      </c>
      <c r="E177" s="97" t="s">
        <v>332</v>
      </c>
      <c r="F177" s="84" t="s">
        <v>337</v>
      </c>
      <c r="G177" s="97" t="s">
        <v>338</v>
      </c>
      <c r="H177" s="84" t="s">
        <v>396</v>
      </c>
      <c r="I177" s="84" t="s">
        <v>334</v>
      </c>
      <c r="J177" s="84"/>
      <c r="K177" s="94">
        <v>2.2399999999999998</v>
      </c>
      <c r="L177" s="97" t="s">
        <v>177</v>
      </c>
      <c r="M177" s="98">
        <v>3.2500000000000001E-2</v>
      </c>
      <c r="N177" s="98">
        <v>1.7399999999999999E-2</v>
      </c>
      <c r="O177" s="94">
        <f>19950000/50000</f>
        <v>399</v>
      </c>
      <c r="P177" s="96">
        <v>5171003</v>
      </c>
      <c r="Q177" s="84"/>
      <c r="R177" s="94">
        <v>20632.301529999997</v>
      </c>
      <c r="S177" s="95">
        <f>107750.472589792%/50000</f>
        <v>2.1550094517958401E-2</v>
      </c>
      <c r="T177" s="95">
        <f t="shared" si="4"/>
        <v>3.214166126380643E-3</v>
      </c>
      <c r="U177" s="95">
        <f>R177/'סכום נכסי הקרן'!$C$42</f>
        <v>3.7964787010547188E-4</v>
      </c>
    </row>
    <row r="178" spans="2:21" s="132" customFormat="1">
      <c r="B178" s="87" t="s">
        <v>734</v>
      </c>
      <c r="C178" s="84" t="s">
        <v>735</v>
      </c>
      <c r="D178" s="97" t="s">
        <v>135</v>
      </c>
      <c r="E178" s="97" t="s">
        <v>332</v>
      </c>
      <c r="F178" s="84" t="s">
        <v>337</v>
      </c>
      <c r="G178" s="97" t="s">
        <v>338</v>
      </c>
      <c r="H178" s="84" t="s">
        <v>396</v>
      </c>
      <c r="I178" s="84" t="s">
        <v>175</v>
      </c>
      <c r="J178" s="84"/>
      <c r="K178" s="94">
        <v>1.8299999999999998</v>
      </c>
      <c r="L178" s="97" t="s">
        <v>177</v>
      </c>
      <c r="M178" s="98">
        <v>2.2000000000000002E-2</v>
      </c>
      <c r="N178" s="98">
        <v>6.4999999999999988E-3</v>
      </c>
      <c r="O178" s="94">
        <v>27685.999999999996</v>
      </c>
      <c r="P178" s="96">
        <v>103.15</v>
      </c>
      <c r="Q178" s="84"/>
      <c r="R178" s="94">
        <v>28.558109999999996</v>
      </c>
      <c r="S178" s="95">
        <v>2.7686027686027684E-5</v>
      </c>
      <c r="T178" s="95">
        <f t="shared" si="4"/>
        <v>4.4488739979873832E-6</v>
      </c>
      <c r="U178" s="95">
        <f>R178/'סכום נכסי הקרן'!$C$42</f>
        <v>5.254879403528074E-7</v>
      </c>
    </row>
    <row r="179" spans="2:21" s="132" customFormat="1">
      <c r="B179" s="87" t="s">
        <v>736</v>
      </c>
      <c r="C179" s="84" t="s">
        <v>737</v>
      </c>
      <c r="D179" s="97" t="s">
        <v>135</v>
      </c>
      <c r="E179" s="97" t="s">
        <v>332</v>
      </c>
      <c r="F179" s="84" t="s">
        <v>738</v>
      </c>
      <c r="G179" s="97" t="s">
        <v>382</v>
      </c>
      <c r="H179" s="84" t="s">
        <v>396</v>
      </c>
      <c r="I179" s="84" t="s">
        <v>334</v>
      </c>
      <c r="J179" s="84"/>
      <c r="K179" s="94">
        <v>4.3600000000000003</v>
      </c>
      <c r="L179" s="97" t="s">
        <v>177</v>
      </c>
      <c r="M179" s="98">
        <v>3.3799999999999997E-2</v>
      </c>
      <c r="N179" s="98">
        <v>3.4200000000000001E-2</v>
      </c>
      <c r="O179" s="94">
        <v>7657431.9999999991</v>
      </c>
      <c r="P179" s="96">
        <v>101.28</v>
      </c>
      <c r="Q179" s="84"/>
      <c r="R179" s="94">
        <v>7755.4471499999981</v>
      </c>
      <c r="S179" s="95">
        <v>1.208694787452508E-2</v>
      </c>
      <c r="T179" s="95">
        <f t="shared" si="4"/>
        <v>1.2081684386116712E-3</v>
      </c>
      <c r="U179" s="95">
        <f>R179/'סכום נכסי הקרן'!$C$42</f>
        <v>1.4270531030829945E-4</v>
      </c>
    </row>
    <row r="180" spans="2:21" s="132" customFormat="1">
      <c r="B180" s="87" t="s">
        <v>739</v>
      </c>
      <c r="C180" s="84" t="s">
        <v>740</v>
      </c>
      <c r="D180" s="97" t="s">
        <v>135</v>
      </c>
      <c r="E180" s="97" t="s">
        <v>332</v>
      </c>
      <c r="F180" s="84" t="s">
        <v>741</v>
      </c>
      <c r="G180" s="97" t="s">
        <v>166</v>
      </c>
      <c r="H180" s="84" t="s">
        <v>396</v>
      </c>
      <c r="I180" s="84" t="s">
        <v>334</v>
      </c>
      <c r="J180" s="84"/>
      <c r="K180" s="94">
        <v>5.39</v>
      </c>
      <c r="L180" s="97" t="s">
        <v>177</v>
      </c>
      <c r="M180" s="98">
        <v>5.0900000000000001E-2</v>
      </c>
      <c r="N180" s="98">
        <v>2.6199999999999998E-2</v>
      </c>
      <c r="O180" s="94">
        <v>987618.49999999977</v>
      </c>
      <c r="P180" s="96">
        <v>113.16</v>
      </c>
      <c r="Q180" s="94">
        <v>144.62325999999999</v>
      </c>
      <c r="R180" s="94">
        <v>1274.0278399999997</v>
      </c>
      <c r="S180" s="95">
        <v>9.486892375478262E-4</v>
      </c>
      <c r="T180" s="95">
        <f t="shared" si="4"/>
        <v>1.9847214434316662E-4</v>
      </c>
      <c r="U180" s="95">
        <f>R180/'סכום נכסי הקרן'!$C$42</f>
        <v>2.3442947225629988E-5</v>
      </c>
    </row>
    <row r="181" spans="2:21" s="132" customFormat="1">
      <c r="B181" s="87" t="s">
        <v>742</v>
      </c>
      <c r="C181" s="84" t="s">
        <v>743</v>
      </c>
      <c r="D181" s="97" t="s">
        <v>135</v>
      </c>
      <c r="E181" s="97" t="s">
        <v>332</v>
      </c>
      <c r="F181" s="84" t="s">
        <v>744</v>
      </c>
      <c r="G181" s="97" t="s">
        <v>745</v>
      </c>
      <c r="H181" s="84" t="s">
        <v>396</v>
      </c>
      <c r="I181" s="84" t="s">
        <v>175</v>
      </c>
      <c r="J181" s="84"/>
      <c r="K181" s="94">
        <v>5.92</v>
      </c>
      <c r="L181" s="97" t="s">
        <v>177</v>
      </c>
      <c r="M181" s="98">
        <v>2.6099999999999998E-2</v>
      </c>
      <c r="N181" s="98">
        <v>2.3299999999999998E-2</v>
      </c>
      <c r="O181" s="94">
        <v>15663999.999999998</v>
      </c>
      <c r="P181" s="96">
        <v>102.36</v>
      </c>
      <c r="Q181" s="84"/>
      <c r="R181" s="94">
        <v>16033.670399999999</v>
      </c>
      <c r="S181" s="95">
        <v>3.8857687193633528E-2</v>
      </c>
      <c r="T181" s="95">
        <f t="shared" si="4"/>
        <v>2.4977766152893162E-3</v>
      </c>
      <c r="U181" s="95">
        <f>R181/'סכום נכסי הקרן'!$C$42</f>
        <v>2.9503004347247681E-4</v>
      </c>
    </row>
    <row r="182" spans="2:21" s="132" customFormat="1">
      <c r="B182" s="87" t="s">
        <v>746</v>
      </c>
      <c r="C182" s="84" t="s">
        <v>747</v>
      </c>
      <c r="D182" s="97" t="s">
        <v>135</v>
      </c>
      <c r="E182" s="97" t="s">
        <v>332</v>
      </c>
      <c r="F182" s="84" t="s">
        <v>748</v>
      </c>
      <c r="G182" s="97" t="s">
        <v>703</v>
      </c>
      <c r="H182" s="84" t="s">
        <v>396</v>
      </c>
      <c r="I182" s="84" t="s">
        <v>334</v>
      </c>
      <c r="J182" s="84"/>
      <c r="K182" s="94">
        <v>4.09</v>
      </c>
      <c r="L182" s="97" t="s">
        <v>177</v>
      </c>
      <c r="M182" s="98">
        <v>1.0500000000000001E-2</v>
      </c>
      <c r="N182" s="98">
        <v>6.6E-3</v>
      </c>
      <c r="O182" s="94">
        <v>8280583.9999999991</v>
      </c>
      <c r="P182" s="96">
        <v>101.93</v>
      </c>
      <c r="Q182" s="84"/>
      <c r="R182" s="94">
        <v>8440.3989999999976</v>
      </c>
      <c r="S182" s="95">
        <v>1.7871429743040776E-2</v>
      </c>
      <c r="T182" s="95">
        <f t="shared" si="4"/>
        <v>1.3148724353165776E-3</v>
      </c>
      <c r="U182" s="95">
        <f>R182/'סכום נכסי הקרן'!$C$42</f>
        <v>1.5530887325057208E-4</v>
      </c>
    </row>
    <row r="183" spans="2:21" s="132" customFormat="1">
      <c r="B183" s="87" t="s">
        <v>749</v>
      </c>
      <c r="C183" s="84" t="s">
        <v>750</v>
      </c>
      <c r="D183" s="97" t="s">
        <v>135</v>
      </c>
      <c r="E183" s="97" t="s">
        <v>332</v>
      </c>
      <c r="F183" s="84" t="s">
        <v>418</v>
      </c>
      <c r="G183" s="97" t="s">
        <v>382</v>
      </c>
      <c r="H183" s="84" t="s">
        <v>489</v>
      </c>
      <c r="I183" s="84" t="s">
        <v>175</v>
      </c>
      <c r="J183" s="84"/>
      <c r="K183" s="94">
        <v>3.8600000000000003</v>
      </c>
      <c r="L183" s="97" t="s">
        <v>177</v>
      </c>
      <c r="M183" s="98">
        <v>3.5000000000000003E-2</v>
      </c>
      <c r="N183" s="98">
        <v>2.0700000000000003E-2</v>
      </c>
      <c r="O183" s="94">
        <v>4778399.9699999988</v>
      </c>
      <c r="P183" s="96">
        <v>106.5</v>
      </c>
      <c r="Q183" s="84"/>
      <c r="R183" s="94">
        <v>5088.9957599999989</v>
      </c>
      <c r="S183" s="95">
        <v>3.1434911762950761E-2</v>
      </c>
      <c r="T183" s="95">
        <f t="shared" si="4"/>
        <v>7.9278008637588559E-4</v>
      </c>
      <c r="U183" s="95">
        <f>R183/'סכום נכסי הקרן'!$C$42</f>
        <v>9.3640857199113304E-5</v>
      </c>
    </row>
    <row r="184" spans="2:21" s="132" customFormat="1">
      <c r="B184" s="87" t="s">
        <v>751</v>
      </c>
      <c r="C184" s="84" t="s">
        <v>752</v>
      </c>
      <c r="D184" s="97" t="s">
        <v>135</v>
      </c>
      <c r="E184" s="97" t="s">
        <v>332</v>
      </c>
      <c r="F184" s="84" t="s">
        <v>722</v>
      </c>
      <c r="G184" s="97" t="s">
        <v>382</v>
      </c>
      <c r="H184" s="84" t="s">
        <v>489</v>
      </c>
      <c r="I184" s="84" t="s">
        <v>175</v>
      </c>
      <c r="J184" s="84"/>
      <c r="K184" s="94">
        <v>4.29</v>
      </c>
      <c r="L184" s="97" t="s">
        <v>177</v>
      </c>
      <c r="M184" s="98">
        <v>4.3499999999999997E-2</v>
      </c>
      <c r="N184" s="98">
        <v>3.9900000000000005E-2</v>
      </c>
      <c r="O184" s="94">
        <v>14491178.999999998</v>
      </c>
      <c r="P184" s="96">
        <v>103.32</v>
      </c>
      <c r="Q184" s="84"/>
      <c r="R184" s="94">
        <v>14972.286619999997</v>
      </c>
      <c r="S184" s="95">
        <v>7.7238009095114933E-3</v>
      </c>
      <c r="T184" s="95">
        <f t="shared" si="4"/>
        <v>2.3324308448329531E-3</v>
      </c>
      <c r="U184" s="95">
        <f>R184/'סכום נכסי הקרן'!$C$42</f>
        <v>2.7549988631305421E-4</v>
      </c>
    </row>
    <row r="185" spans="2:21" s="132" customFormat="1">
      <c r="B185" s="87" t="s">
        <v>753</v>
      </c>
      <c r="C185" s="84" t="s">
        <v>754</v>
      </c>
      <c r="D185" s="97" t="s">
        <v>135</v>
      </c>
      <c r="E185" s="97" t="s">
        <v>332</v>
      </c>
      <c r="F185" s="84" t="s">
        <v>572</v>
      </c>
      <c r="G185" s="97" t="s">
        <v>443</v>
      </c>
      <c r="H185" s="84" t="s">
        <v>489</v>
      </c>
      <c r="I185" s="84" t="s">
        <v>175</v>
      </c>
      <c r="J185" s="84"/>
      <c r="K185" s="94">
        <v>6.12</v>
      </c>
      <c r="L185" s="97" t="s">
        <v>177</v>
      </c>
      <c r="M185" s="98">
        <v>3.61E-2</v>
      </c>
      <c r="N185" s="98">
        <v>2.7799999999999998E-2</v>
      </c>
      <c r="O185" s="94">
        <v>31297205.999999996</v>
      </c>
      <c r="P185" s="96">
        <v>105.85</v>
      </c>
      <c r="Q185" s="84"/>
      <c r="R185" s="94">
        <v>33128.091509999991</v>
      </c>
      <c r="S185" s="95">
        <v>4.077811856677524E-2</v>
      </c>
      <c r="T185" s="95">
        <f t="shared" si="4"/>
        <v>5.160800379359334E-3</v>
      </c>
      <c r="U185" s="95">
        <f>R185/'סכום נכסי הקרן'!$C$42</f>
        <v>6.0957859520147605E-4</v>
      </c>
    </row>
    <row r="186" spans="2:21" s="132" customFormat="1">
      <c r="B186" s="87" t="s">
        <v>755</v>
      </c>
      <c r="C186" s="84" t="s">
        <v>756</v>
      </c>
      <c r="D186" s="97" t="s">
        <v>135</v>
      </c>
      <c r="E186" s="97" t="s">
        <v>332</v>
      </c>
      <c r="F186" s="84" t="s">
        <v>442</v>
      </c>
      <c r="G186" s="97" t="s">
        <v>443</v>
      </c>
      <c r="H186" s="84" t="s">
        <v>489</v>
      </c>
      <c r="I186" s="84" t="s">
        <v>334</v>
      </c>
      <c r="J186" s="84"/>
      <c r="K186" s="94">
        <v>8.51</v>
      </c>
      <c r="L186" s="97" t="s">
        <v>177</v>
      </c>
      <c r="M186" s="98">
        <v>3.95E-2</v>
      </c>
      <c r="N186" s="98">
        <v>3.4700000000000002E-2</v>
      </c>
      <c r="O186" s="94">
        <v>8450248.9999999981</v>
      </c>
      <c r="P186" s="96">
        <v>105.32</v>
      </c>
      <c r="Q186" s="84"/>
      <c r="R186" s="94">
        <v>8899.8022499999988</v>
      </c>
      <c r="S186" s="95">
        <v>3.5207907798064701E-2</v>
      </c>
      <c r="T186" s="95">
        <f t="shared" si="4"/>
        <v>1.3864397474922048E-3</v>
      </c>
      <c r="U186" s="95">
        <f>R186/'סכום נכסי הקרן'!$C$42</f>
        <v>1.6376219413328757E-4</v>
      </c>
    </row>
    <row r="187" spans="2:21" s="132" customFormat="1">
      <c r="B187" s="87" t="s">
        <v>757</v>
      </c>
      <c r="C187" s="84" t="s">
        <v>758</v>
      </c>
      <c r="D187" s="97" t="s">
        <v>135</v>
      </c>
      <c r="E187" s="97" t="s">
        <v>332</v>
      </c>
      <c r="F187" s="84" t="s">
        <v>442</v>
      </c>
      <c r="G187" s="97" t="s">
        <v>443</v>
      </c>
      <c r="H187" s="84" t="s">
        <v>489</v>
      </c>
      <c r="I187" s="84" t="s">
        <v>334</v>
      </c>
      <c r="J187" s="84"/>
      <c r="K187" s="94">
        <v>9.16</v>
      </c>
      <c r="L187" s="97" t="s">
        <v>177</v>
      </c>
      <c r="M187" s="98">
        <v>3.95E-2</v>
      </c>
      <c r="N187" s="98">
        <v>3.6299999999999999E-2</v>
      </c>
      <c r="O187" s="94">
        <v>2089672.9999999998</v>
      </c>
      <c r="P187" s="96">
        <v>104.18</v>
      </c>
      <c r="Q187" s="84"/>
      <c r="R187" s="94">
        <v>2177.0213299999996</v>
      </c>
      <c r="S187" s="95">
        <v>8.7066090374502882E-3</v>
      </c>
      <c r="T187" s="95">
        <f t="shared" si="4"/>
        <v>3.3914336726418204E-4</v>
      </c>
      <c r="U187" s="95">
        <f>R187/'סכום נכסי הקרן'!$C$42</f>
        <v>4.005861924356442E-5</v>
      </c>
    </row>
    <row r="188" spans="2:21" s="132" customFormat="1">
      <c r="B188" s="87" t="s">
        <v>759</v>
      </c>
      <c r="C188" s="84" t="s">
        <v>760</v>
      </c>
      <c r="D188" s="97" t="s">
        <v>135</v>
      </c>
      <c r="E188" s="97" t="s">
        <v>332</v>
      </c>
      <c r="F188" s="84" t="s">
        <v>761</v>
      </c>
      <c r="G188" s="97" t="s">
        <v>382</v>
      </c>
      <c r="H188" s="84" t="s">
        <v>489</v>
      </c>
      <c r="I188" s="84" t="s">
        <v>175</v>
      </c>
      <c r="J188" s="84"/>
      <c r="K188" s="94">
        <v>3.13</v>
      </c>
      <c r="L188" s="97" t="s">
        <v>177</v>
      </c>
      <c r="M188" s="98">
        <v>3.9E-2</v>
      </c>
      <c r="N188" s="98">
        <v>4.4799999999999993E-2</v>
      </c>
      <c r="O188" s="94">
        <v>16263670.999999998</v>
      </c>
      <c r="P188" s="96">
        <v>98.72</v>
      </c>
      <c r="Q188" s="84"/>
      <c r="R188" s="94">
        <v>16055.496009999997</v>
      </c>
      <c r="S188" s="95">
        <v>1.8108068296321861E-2</v>
      </c>
      <c r="T188" s="95">
        <f t="shared" si="4"/>
        <v>2.5011766788376115E-3</v>
      </c>
      <c r="U188" s="95">
        <f>R188/'סכום נכסי הקרן'!$C$42</f>
        <v>2.9543164900049817E-4</v>
      </c>
    </row>
    <row r="189" spans="2:21" s="132" customFormat="1">
      <c r="B189" s="87" t="s">
        <v>762</v>
      </c>
      <c r="C189" s="84" t="s">
        <v>763</v>
      </c>
      <c r="D189" s="97" t="s">
        <v>135</v>
      </c>
      <c r="E189" s="97" t="s">
        <v>332</v>
      </c>
      <c r="F189" s="84" t="s">
        <v>526</v>
      </c>
      <c r="G189" s="97" t="s">
        <v>382</v>
      </c>
      <c r="H189" s="84" t="s">
        <v>489</v>
      </c>
      <c r="I189" s="84" t="s">
        <v>175</v>
      </c>
      <c r="J189" s="84"/>
      <c r="K189" s="94">
        <v>4.3499999999999996</v>
      </c>
      <c r="L189" s="97" t="s">
        <v>177</v>
      </c>
      <c r="M189" s="98">
        <v>5.0499999999999996E-2</v>
      </c>
      <c r="N189" s="98">
        <v>2.8199999999999999E-2</v>
      </c>
      <c r="O189" s="94">
        <v>1702027.9999999998</v>
      </c>
      <c r="P189" s="96">
        <v>110.34</v>
      </c>
      <c r="Q189" s="84"/>
      <c r="R189" s="94">
        <v>1878.0177499999998</v>
      </c>
      <c r="S189" s="95">
        <v>3.0649707740846212E-3</v>
      </c>
      <c r="T189" s="95">
        <f t="shared" si="4"/>
        <v>2.9256363028694023E-4</v>
      </c>
      <c r="U189" s="95">
        <f>R189/'סכום נכסי הקרן'!$C$42</f>
        <v>3.4556757411240225E-5</v>
      </c>
    </row>
    <row r="190" spans="2:21" s="132" customFormat="1">
      <c r="B190" s="87" t="s">
        <v>764</v>
      </c>
      <c r="C190" s="84" t="s">
        <v>765</v>
      </c>
      <c r="D190" s="97" t="s">
        <v>135</v>
      </c>
      <c r="E190" s="97" t="s">
        <v>332</v>
      </c>
      <c r="F190" s="84" t="s">
        <v>531</v>
      </c>
      <c r="G190" s="97" t="s">
        <v>443</v>
      </c>
      <c r="H190" s="84" t="s">
        <v>489</v>
      </c>
      <c r="I190" s="84" t="s">
        <v>175</v>
      </c>
      <c r="J190" s="84"/>
      <c r="K190" s="94">
        <v>5.2700000000000005</v>
      </c>
      <c r="L190" s="97" t="s">
        <v>177</v>
      </c>
      <c r="M190" s="98">
        <v>3.9199999999999999E-2</v>
      </c>
      <c r="N190" s="98">
        <v>2.6199999999999998E-2</v>
      </c>
      <c r="O190" s="94">
        <v>13729701.249999998</v>
      </c>
      <c r="P190" s="96">
        <v>107.68</v>
      </c>
      <c r="Q190" s="84"/>
      <c r="R190" s="94">
        <v>14784.142759999999</v>
      </c>
      <c r="S190" s="95">
        <v>1.4303947527436462E-2</v>
      </c>
      <c r="T190" s="95">
        <f t="shared" si="4"/>
        <v>2.3031211907054575E-3</v>
      </c>
      <c r="U190" s="95">
        <f>R190/'סכום נכסי הקרן'!$C$42</f>
        <v>2.720379159837353E-4</v>
      </c>
    </row>
    <row r="191" spans="2:21" s="132" customFormat="1">
      <c r="B191" s="87" t="s">
        <v>766</v>
      </c>
      <c r="C191" s="84" t="s">
        <v>767</v>
      </c>
      <c r="D191" s="97" t="s">
        <v>135</v>
      </c>
      <c r="E191" s="97" t="s">
        <v>332</v>
      </c>
      <c r="F191" s="84" t="s">
        <v>566</v>
      </c>
      <c r="G191" s="97" t="s">
        <v>567</v>
      </c>
      <c r="H191" s="84" t="s">
        <v>489</v>
      </c>
      <c r="I191" s="84" t="s">
        <v>334</v>
      </c>
      <c r="J191" s="84"/>
      <c r="K191" s="94">
        <v>0.64999999999999991</v>
      </c>
      <c r="L191" s="97" t="s">
        <v>177</v>
      </c>
      <c r="M191" s="98">
        <v>2.3E-2</v>
      </c>
      <c r="N191" s="98">
        <v>5.8999999999999999E-3</v>
      </c>
      <c r="O191" s="94">
        <v>39024316.999999993</v>
      </c>
      <c r="P191" s="96">
        <v>101.1</v>
      </c>
      <c r="Q191" s="84"/>
      <c r="R191" s="94">
        <v>39453.584449999995</v>
      </c>
      <c r="S191" s="95">
        <v>1.3113464009822478E-2</v>
      </c>
      <c r="T191" s="95">
        <f t="shared" si="4"/>
        <v>6.1462059634550172E-3</v>
      </c>
      <c r="U191" s="95">
        <f>R191/'סכום נכסי הקרן'!$C$42</f>
        <v>7.2597181088545606E-4</v>
      </c>
    </row>
    <row r="192" spans="2:21" s="132" customFormat="1">
      <c r="B192" s="87" t="s">
        <v>768</v>
      </c>
      <c r="C192" s="84" t="s">
        <v>769</v>
      </c>
      <c r="D192" s="97" t="s">
        <v>135</v>
      </c>
      <c r="E192" s="97" t="s">
        <v>332</v>
      </c>
      <c r="F192" s="84" t="s">
        <v>566</v>
      </c>
      <c r="G192" s="97" t="s">
        <v>567</v>
      </c>
      <c r="H192" s="84" t="s">
        <v>489</v>
      </c>
      <c r="I192" s="84" t="s">
        <v>334</v>
      </c>
      <c r="J192" s="84"/>
      <c r="K192" s="94">
        <v>5.410000000000001</v>
      </c>
      <c r="L192" s="97" t="s">
        <v>177</v>
      </c>
      <c r="M192" s="98">
        <v>1.7500000000000002E-2</v>
      </c>
      <c r="N192" s="98">
        <v>1.2300000000000002E-2</v>
      </c>
      <c r="O192" s="94">
        <v>39789171.999999993</v>
      </c>
      <c r="P192" s="96">
        <v>102.98</v>
      </c>
      <c r="Q192" s="84"/>
      <c r="R192" s="94">
        <v>40974.89065999999</v>
      </c>
      <c r="S192" s="95">
        <v>2.754342176854737E-2</v>
      </c>
      <c r="T192" s="95">
        <f t="shared" si="4"/>
        <v>6.3831999256130775E-3</v>
      </c>
      <c r="U192" s="95">
        <f>R192/'סכום נכסי הקרן'!$C$42</f>
        <v>7.5396484217985307E-4</v>
      </c>
    </row>
    <row r="193" spans="2:21" s="132" customFormat="1">
      <c r="B193" s="87" t="s">
        <v>770</v>
      </c>
      <c r="C193" s="84" t="s">
        <v>771</v>
      </c>
      <c r="D193" s="97" t="s">
        <v>135</v>
      </c>
      <c r="E193" s="97" t="s">
        <v>332</v>
      </c>
      <c r="F193" s="84" t="s">
        <v>566</v>
      </c>
      <c r="G193" s="97" t="s">
        <v>567</v>
      </c>
      <c r="H193" s="84" t="s">
        <v>489</v>
      </c>
      <c r="I193" s="84" t="s">
        <v>334</v>
      </c>
      <c r="J193" s="84"/>
      <c r="K193" s="94">
        <v>3.9299999999999993</v>
      </c>
      <c r="L193" s="97" t="s">
        <v>177</v>
      </c>
      <c r="M193" s="98">
        <v>2.9600000000000001E-2</v>
      </c>
      <c r="N193" s="98">
        <v>1.8199999999999997E-2</v>
      </c>
      <c r="O193" s="94">
        <v>10728913.999999998</v>
      </c>
      <c r="P193" s="96">
        <v>105.54</v>
      </c>
      <c r="Q193" s="84"/>
      <c r="R193" s="94">
        <v>11323.295480000001</v>
      </c>
      <c r="S193" s="95">
        <v>2.6270988310308177E-2</v>
      </c>
      <c r="T193" s="95">
        <f t="shared" si="4"/>
        <v>1.7639792980873061E-3</v>
      </c>
      <c r="U193" s="95">
        <f>R193/'סכום נכסי הקרן'!$C$42</f>
        <v>2.0835605786907659E-4</v>
      </c>
    </row>
    <row r="194" spans="2:21" s="132" customFormat="1">
      <c r="B194" s="87" t="s">
        <v>772</v>
      </c>
      <c r="C194" s="84" t="s">
        <v>773</v>
      </c>
      <c r="D194" s="97" t="s">
        <v>135</v>
      </c>
      <c r="E194" s="97" t="s">
        <v>332</v>
      </c>
      <c r="F194" s="84" t="s">
        <v>774</v>
      </c>
      <c r="G194" s="97" t="s">
        <v>166</v>
      </c>
      <c r="H194" s="84" t="s">
        <v>489</v>
      </c>
      <c r="I194" s="84" t="s">
        <v>175</v>
      </c>
      <c r="J194" s="84"/>
      <c r="K194" s="94">
        <v>3.9400000000000004</v>
      </c>
      <c r="L194" s="97" t="s">
        <v>177</v>
      </c>
      <c r="M194" s="98">
        <v>2.75E-2</v>
      </c>
      <c r="N194" s="98">
        <v>2.2099999999999998E-2</v>
      </c>
      <c r="O194" s="94">
        <v>10121635.099999998</v>
      </c>
      <c r="P194" s="96">
        <v>102.38</v>
      </c>
      <c r="Q194" s="84"/>
      <c r="R194" s="94">
        <v>10362.529669999998</v>
      </c>
      <c r="S194" s="95">
        <v>2.037544752110881E-2</v>
      </c>
      <c r="T194" s="95">
        <f t="shared" si="4"/>
        <v>1.6143081178073681E-3</v>
      </c>
      <c r="U194" s="95">
        <f>R194/'סכום נכסי הקרן'!$C$42</f>
        <v>1.906773373004431E-4</v>
      </c>
    </row>
    <row r="195" spans="2:21" s="132" customFormat="1">
      <c r="B195" s="87" t="s">
        <v>775</v>
      </c>
      <c r="C195" s="84" t="s">
        <v>776</v>
      </c>
      <c r="D195" s="97" t="s">
        <v>135</v>
      </c>
      <c r="E195" s="97" t="s">
        <v>332</v>
      </c>
      <c r="F195" s="84" t="s">
        <v>774</v>
      </c>
      <c r="G195" s="97" t="s">
        <v>166</v>
      </c>
      <c r="H195" s="84" t="s">
        <v>489</v>
      </c>
      <c r="I195" s="84" t="s">
        <v>175</v>
      </c>
      <c r="J195" s="84"/>
      <c r="K195" s="94">
        <v>5.1799999999999979</v>
      </c>
      <c r="L195" s="97" t="s">
        <v>177</v>
      </c>
      <c r="M195" s="98">
        <v>2.3E-2</v>
      </c>
      <c r="N195" s="98">
        <v>3.0999999999999993E-2</v>
      </c>
      <c r="O195" s="94">
        <v>14593999.999999998</v>
      </c>
      <c r="P195" s="96">
        <v>96.23</v>
      </c>
      <c r="Q195" s="84"/>
      <c r="R195" s="94">
        <v>14043.805880000002</v>
      </c>
      <c r="S195" s="95">
        <v>4.632292353067393E-2</v>
      </c>
      <c r="T195" s="95">
        <f t="shared" si="4"/>
        <v>2.1877891363369052E-3</v>
      </c>
      <c r="U195" s="95">
        <f>R195/'סכום נכסי הקרן'!$C$42</f>
        <v>2.5841523219134066E-4</v>
      </c>
    </row>
    <row r="196" spans="2:21" s="132" customFormat="1">
      <c r="B196" s="87" t="s">
        <v>777</v>
      </c>
      <c r="C196" s="84" t="s">
        <v>778</v>
      </c>
      <c r="D196" s="97" t="s">
        <v>135</v>
      </c>
      <c r="E196" s="97" t="s">
        <v>332</v>
      </c>
      <c r="F196" s="84" t="s">
        <v>432</v>
      </c>
      <c r="G196" s="97" t="s">
        <v>338</v>
      </c>
      <c r="H196" s="84" t="s">
        <v>578</v>
      </c>
      <c r="I196" s="84" t="s">
        <v>175</v>
      </c>
      <c r="J196" s="84"/>
      <c r="K196" s="94">
        <v>3.09</v>
      </c>
      <c r="L196" s="97" t="s">
        <v>177</v>
      </c>
      <c r="M196" s="98">
        <v>3.6000000000000004E-2</v>
      </c>
      <c r="N196" s="98">
        <v>2.3E-2</v>
      </c>
      <c r="O196" s="94">
        <f>24850000/50000</f>
        <v>497</v>
      </c>
      <c r="P196" s="96">
        <v>5332000</v>
      </c>
      <c r="Q196" s="84"/>
      <c r="R196" s="94">
        <v>26500.039999999997</v>
      </c>
      <c r="S196" s="95">
        <f>158472.03622218%/50000</f>
        <v>3.1694407244436E-2</v>
      </c>
      <c r="T196" s="95">
        <f t="shared" si="4"/>
        <v>4.1282612505388339E-3</v>
      </c>
      <c r="U196" s="95">
        <f>R196/'סכום נכסי הקרן'!$C$42</f>
        <v>4.8761810353931026E-4</v>
      </c>
    </row>
    <row r="197" spans="2:21" s="132" customFormat="1">
      <c r="B197" s="87" t="s">
        <v>779</v>
      </c>
      <c r="C197" s="84" t="s">
        <v>780</v>
      </c>
      <c r="D197" s="97" t="s">
        <v>135</v>
      </c>
      <c r="E197" s="97" t="s">
        <v>332</v>
      </c>
      <c r="F197" s="84" t="s">
        <v>781</v>
      </c>
      <c r="G197" s="97" t="s">
        <v>745</v>
      </c>
      <c r="H197" s="84" t="s">
        <v>578</v>
      </c>
      <c r="I197" s="84" t="s">
        <v>175</v>
      </c>
      <c r="J197" s="84"/>
      <c r="K197" s="94">
        <v>0.90000000000000013</v>
      </c>
      <c r="L197" s="97" t="s">
        <v>177</v>
      </c>
      <c r="M197" s="98">
        <v>5.5500000000000001E-2</v>
      </c>
      <c r="N197" s="98">
        <v>1.0500000000000001E-2</v>
      </c>
      <c r="O197" s="94">
        <v>352778.19999999995</v>
      </c>
      <c r="P197" s="96">
        <v>104.56</v>
      </c>
      <c r="Q197" s="84"/>
      <c r="R197" s="94">
        <v>368.86488999999989</v>
      </c>
      <c r="S197" s="95">
        <v>1.4699091666666666E-2</v>
      </c>
      <c r="T197" s="95">
        <f t="shared" si="4"/>
        <v>5.7462955983133204E-5</v>
      </c>
      <c r="U197" s="95">
        <f>R197/'סכום נכסי הקרן'!$C$42</f>
        <v>6.7873557218795237E-6</v>
      </c>
    </row>
    <row r="198" spans="2:21" s="132" customFormat="1">
      <c r="B198" s="87" t="s">
        <v>782</v>
      </c>
      <c r="C198" s="84" t="s">
        <v>783</v>
      </c>
      <c r="D198" s="97" t="s">
        <v>135</v>
      </c>
      <c r="E198" s="97" t="s">
        <v>332</v>
      </c>
      <c r="F198" s="84" t="s">
        <v>784</v>
      </c>
      <c r="G198" s="97" t="s">
        <v>166</v>
      </c>
      <c r="H198" s="84" t="s">
        <v>578</v>
      </c>
      <c r="I198" s="84" t="s">
        <v>334</v>
      </c>
      <c r="J198" s="84"/>
      <c r="K198" s="94">
        <v>2.38</v>
      </c>
      <c r="L198" s="97" t="s">
        <v>177</v>
      </c>
      <c r="M198" s="98">
        <v>3.4000000000000002E-2</v>
      </c>
      <c r="N198" s="98">
        <v>2.2499999999999999E-2</v>
      </c>
      <c r="O198" s="94">
        <v>2186548.0599999996</v>
      </c>
      <c r="P198" s="96">
        <v>103.24</v>
      </c>
      <c r="Q198" s="84"/>
      <c r="R198" s="94">
        <v>2257.3921399999995</v>
      </c>
      <c r="S198" s="95">
        <v>4.4177320630670652E-3</v>
      </c>
      <c r="T198" s="95">
        <f t="shared" si="4"/>
        <v>3.5166378989740898E-4</v>
      </c>
      <c r="U198" s="95">
        <f>R198/'סכום נכסי הקרן'!$C$42</f>
        <v>4.153749482081329E-5</v>
      </c>
    </row>
    <row r="199" spans="2:21" s="132" customFormat="1">
      <c r="B199" s="87" t="s">
        <v>785</v>
      </c>
      <c r="C199" s="84" t="s">
        <v>786</v>
      </c>
      <c r="D199" s="97" t="s">
        <v>135</v>
      </c>
      <c r="E199" s="97" t="s">
        <v>332</v>
      </c>
      <c r="F199" s="84" t="s">
        <v>787</v>
      </c>
      <c r="G199" s="97" t="s">
        <v>382</v>
      </c>
      <c r="H199" s="84" t="s">
        <v>578</v>
      </c>
      <c r="I199" s="84" t="s">
        <v>175</v>
      </c>
      <c r="J199" s="84"/>
      <c r="K199" s="94">
        <v>2.85</v>
      </c>
      <c r="L199" s="97" t="s">
        <v>177</v>
      </c>
      <c r="M199" s="98">
        <v>6.7500000000000004E-2</v>
      </c>
      <c r="N199" s="98">
        <v>3.9399999999999998E-2</v>
      </c>
      <c r="O199" s="94">
        <v>4332653.2499999991</v>
      </c>
      <c r="P199" s="96">
        <v>109.36</v>
      </c>
      <c r="Q199" s="84"/>
      <c r="R199" s="94">
        <v>4738.1897399999989</v>
      </c>
      <c r="S199" s="95">
        <v>5.4174823706104316E-3</v>
      </c>
      <c r="T199" s="95">
        <f t="shared" si="4"/>
        <v>7.3813039909912097E-4</v>
      </c>
      <c r="U199" s="95">
        <f>R199/'סכום נכסי הקרן'!$C$42</f>
        <v>8.7185796520617217E-5</v>
      </c>
    </row>
    <row r="200" spans="2:21" s="132" customFormat="1">
      <c r="B200" s="87" t="s">
        <v>788</v>
      </c>
      <c r="C200" s="84" t="s">
        <v>789</v>
      </c>
      <c r="D200" s="97" t="s">
        <v>135</v>
      </c>
      <c r="E200" s="97" t="s">
        <v>332</v>
      </c>
      <c r="F200" s="84" t="s">
        <v>536</v>
      </c>
      <c r="G200" s="97" t="s">
        <v>382</v>
      </c>
      <c r="H200" s="84" t="s">
        <v>578</v>
      </c>
      <c r="I200" s="84" t="s">
        <v>334</v>
      </c>
      <c r="J200" s="84"/>
      <c r="K200" s="94">
        <v>2.84</v>
      </c>
      <c r="L200" s="97" t="s">
        <v>177</v>
      </c>
      <c r="M200" s="98">
        <v>5.74E-2</v>
      </c>
      <c r="N200" s="98">
        <v>2.0199999999999999E-2</v>
      </c>
      <c r="O200" s="94">
        <v>0.15999999999999998</v>
      </c>
      <c r="P200" s="96">
        <v>110.69</v>
      </c>
      <c r="Q200" s="84"/>
      <c r="R200" s="94">
        <v>1.7999999999999996E-4</v>
      </c>
      <c r="S200" s="95">
        <v>8.6387852105681747E-10</v>
      </c>
      <c r="T200" s="95">
        <f t="shared" si="4"/>
        <v>2.8040977488977001E-11</v>
      </c>
      <c r="U200" s="95">
        <f>R200/'סכום נכסי הקרן'!$C$42</f>
        <v>3.3121179680134761E-12</v>
      </c>
    </row>
    <row r="201" spans="2:21" s="132" customFormat="1">
      <c r="B201" s="87" t="s">
        <v>790</v>
      </c>
      <c r="C201" s="84" t="s">
        <v>791</v>
      </c>
      <c r="D201" s="97" t="s">
        <v>135</v>
      </c>
      <c r="E201" s="97" t="s">
        <v>332</v>
      </c>
      <c r="F201" s="84" t="s">
        <v>539</v>
      </c>
      <c r="G201" s="97" t="s">
        <v>382</v>
      </c>
      <c r="H201" s="84" t="s">
        <v>578</v>
      </c>
      <c r="I201" s="84" t="s">
        <v>334</v>
      </c>
      <c r="J201" s="84"/>
      <c r="K201" s="94">
        <v>3.58</v>
      </c>
      <c r="L201" s="97" t="s">
        <v>177</v>
      </c>
      <c r="M201" s="98">
        <v>3.7000000000000005E-2</v>
      </c>
      <c r="N201" s="98">
        <v>2.12E-2</v>
      </c>
      <c r="O201" s="94">
        <v>3088066.4399999995</v>
      </c>
      <c r="P201" s="96">
        <v>106.67</v>
      </c>
      <c r="Q201" s="84"/>
      <c r="R201" s="94">
        <v>3294.0404799999997</v>
      </c>
      <c r="S201" s="95">
        <v>1.3008852245024934E-2</v>
      </c>
      <c r="T201" s="95">
        <f t="shared" si="4"/>
        <v>5.1315619415255001E-4</v>
      </c>
      <c r="U201" s="95">
        <f>R201/'סכום נכסי הקרן'!$C$42</f>
        <v>6.0612503673176315E-5</v>
      </c>
    </row>
    <row r="202" spans="2:21" s="132" customFormat="1">
      <c r="B202" s="87" t="s">
        <v>792</v>
      </c>
      <c r="C202" s="84" t="s">
        <v>793</v>
      </c>
      <c r="D202" s="97" t="s">
        <v>135</v>
      </c>
      <c r="E202" s="97" t="s">
        <v>332</v>
      </c>
      <c r="F202" s="84" t="s">
        <v>794</v>
      </c>
      <c r="G202" s="97" t="s">
        <v>382</v>
      </c>
      <c r="H202" s="84" t="s">
        <v>578</v>
      </c>
      <c r="I202" s="84" t="s">
        <v>175</v>
      </c>
      <c r="J202" s="84"/>
      <c r="K202" s="94">
        <v>2.29</v>
      </c>
      <c r="L202" s="97" t="s">
        <v>177</v>
      </c>
      <c r="M202" s="98">
        <v>4.4500000000000005E-2</v>
      </c>
      <c r="N202" s="98">
        <v>3.61E-2</v>
      </c>
      <c r="O202" s="94">
        <v>0.89999999999999991</v>
      </c>
      <c r="P202" s="96">
        <v>103.07</v>
      </c>
      <c r="Q202" s="84"/>
      <c r="R202" s="94">
        <v>9.2999999999999984E-4</v>
      </c>
      <c r="S202" s="95">
        <v>7.142857142857142E-10</v>
      </c>
      <c r="T202" s="95">
        <f t="shared" si="4"/>
        <v>1.4487838369304785E-10</v>
      </c>
      <c r="U202" s="95">
        <f>R202/'סכום נכסי הקרן'!$C$42</f>
        <v>1.711260950140296E-11</v>
      </c>
    </row>
    <row r="203" spans="2:21" s="132" customFormat="1">
      <c r="B203" s="87" t="s">
        <v>795</v>
      </c>
      <c r="C203" s="84" t="s">
        <v>796</v>
      </c>
      <c r="D203" s="97" t="s">
        <v>135</v>
      </c>
      <c r="E203" s="97" t="s">
        <v>332</v>
      </c>
      <c r="F203" s="84" t="s">
        <v>797</v>
      </c>
      <c r="G203" s="97" t="s">
        <v>655</v>
      </c>
      <c r="H203" s="84" t="s">
        <v>578</v>
      </c>
      <c r="I203" s="84" t="s">
        <v>334</v>
      </c>
      <c r="J203" s="84"/>
      <c r="K203" s="94">
        <v>3.0900000000000003</v>
      </c>
      <c r="L203" s="97" t="s">
        <v>177</v>
      </c>
      <c r="M203" s="98">
        <v>2.9500000000000002E-2</v>
      </c>
      <c r="N203" s="98">
        <v>2.1400000000000006E-2</v>
      </c>
      <c r="O203" s="94">
        <v>10192001.559999999</v>
      </c>
      <c r="P203" s="96">
        <v>103.25</v>
      </c>
      <c r="Q203" s="84"/>
      <c r="R203" s="94">
        <v>10523.241609999997</v>
      </c>
      <c r="S203" s="95">
        <v>4.3848077808677499E-2</v>
      </c>
      <c r="T203" s="95">
        <f t="shared" si="4"/>
        <v>1.6393443394282004E-3</v>
      </c>
      <c r="U203" s="95">
        <f>R203/'סכום נכסי הקרן'!$C$42</f>
        <v>1.9363454232348921E-4</v>
      </c>
    </row>
    <row r="204" spans="2:21" s="132" customFormat="1">
      <c r="B204" s="87" t="s">
        <v>798</v>
      </c>
      <c r="C204" s="84" t="s">
        <v>799</v>
      </c>
      <c r="D204" s="97" t="s">
        <v>135</v>
      </c>
      <c r="E204" s="97" t="s">
        <v>332</v>
      </c>
      <c r="F204" s="84" t="s">
        <v>552</v>
      </c>
      <c r="G204" s="97" t="s">
        <v>443</v>
      </c>
      <c r="H204" s="84" t="s">
        <v>578</v>
      </c>
      <c r="I204" s="84" t="s">
        <v>175</v>
      </c>
      <c r="J204" s="84"/>
      <c r="K204" s="94">
        <v>9</v>
      </c>
      <c r="L204" s="97" t="s">
        <v>177</v>
      </c>
      <c r="M204" s="98">
        <v>3.4300000000000004E-2</v>
      </c>
      <c r="N204" s="98">
        <v>3.6899999999999988E-2</v>
      </c>
      <c r="O204" s="94">
        <v>10866739.999999998</v>
      </c>
      <c r="P204" s="96">
        <v>98.83</v>
      </c>
      <c r="Q204" s="84"/>
      <c r="R204" s="94">
        <v>10739.59914</v>
      </c>
      <c r="S204" s="95">
        <v>4.280266267527965E-2</v>
      </c>
      <c r="T204" s="95">
        <f t="shared" si="4"/>
        <v>1.6730492095854267E-3</v>
      </c>
      <c r="U204" s="95">
        <f>R204/'סכום נכסי הקרן'!$C$42</f>
        <v>1.9761566267142267E-4</v>
      </c>
    </row>
    <row r="205" spans="2:21" s="132" customFormat="1">
      <c r="B205" s="87" t="s">
        <v>800</v>
      </c>
      <c r="C205" s="84" t="s">
        <v>801</v>
      </c>
      <c r="D205" s="97" t="s">
        <v>135</v>
      </c>
      <c r="E205" s="97" t="s">
        <v>332</v>
      </c>
      <c r="F205" s="84" t="s">
        <v>599</v>
      </c>
      <c r="G205" s="97" t="s">
        <v>382</v>
      </c>
      <c r="H205" s="84" t="s">
        <v>578</v>
      </c>
      <c r="I205" s="84" t="s">
        <v>175</v>
      </c>
      <c r="J205" s="84"/>
      <c r="K205" s="94">
        <v>3.4</v>
      </c>
      <c r="L205" s="97" t="s">
        <v>177</v>
      </c>
      <c r="M205" s="98">
        <v>7.0499999999999993E-2</v>
      </c>
      <c r="N205" s="98">
        <v>2.3599999999999999E-2</v>
      </c>
      <c r="O205" s="94">
        <v>5627.02</v>
      </c>
      <c r="P205" s="96">
        <v>118.26</v>
      </c>
      <c r="Q205" s="84"/>
      <c r="R205" s="94">
        <v>6.6545099999999984</v>
      </c>
      <c r="S205" s="95">
        <v>1.0647980583693086E-5</v>
      </c>
      <c r="T205" s="95">
        <f t="shared" si="4"/>
        <v>1.0366609172787352E-6</v>
      </c>
      <c r="U205" s="95">
        <f>R205/'סכום נכסי הקרן'!$C$42</f>
        <v>1.2244734521847419E-7</v>
      </c>
    </row>
    <row r="206" spans="2:21" s="132" customFormat="1">
      <c r="B206" s="87" t="s">
        <v>802</v>
      </c>
      <c r="C206" s="84" t="s">
        <v>803</v>
      </c>
      <c r="D206" s="97" t="s">
        <v>135</v>
      </c>
      <c r="E206" s="97" t="s">
        <v>332</v>
      </c>
      <c r="F206" s="84" t="s">
        <v>602</v>
      </c>
      <c r="G206" s="97" t="s">
        <v>413</v>
      </c>
      <c r="H206" s="84" t="s">
        <v>578</v>
      </c>
      <c r="I206" s="84" t="s">
        <v>334</v>
      </c>
      <c r="J206" s="84"/>
      <c r="K206" s="94">
        <v>3.6900000000000008</v>
      </c>
      <c r="L206" s="97" t="s">
        <v>177</v>
      </c>
      <c r="M206" s="98">
        <v>4.1399999999999999E-2</v>
      </c>
      <c r="N206" s="98">
        <v>2.2800000000000001E-2</v>
      </c>
      <c r="O206" s="94">
        <v>4610046.6999999993</v>
      </c>
      <c r="P206" s="96">
        <v>107.99</v>
      </c>
      <c r="Q206" s="84"/>
      <c r="R206" s="94">
        <v>4978.3894299999984</v>
      </c>
      <c r="S206" s="95">
        <v>6.3709090853410399E-3</v>
      </c>
      <c r="T206" s="95">
        <f t="shared" si="4"/>
        <v>7.755494774332835E-4</v>
      </c>
      <c r="U206" s="95">
        <f>R206/'סכום נכסי הקרן'!$C$42</f>
        <v>9.1605628238174253E-5</v>
      </c>
    </row>
    <row r="207" spans="2:21" s="132" customFormat="1">
      <c r="B207" s="87" t="s">
        <v>804</v>
      </c>
      <c r="C207" s="84" t="s">
        <v>805</v>
      </c>
      <c r="D207" s="97" t="s">
        <v>135</v>
      </c>
      <c r="E207" s="97" t="s">
        <v>332</v>
      </c>
      <c r="F207" s="84" t="s">
        <v>602</v>
      </c>
      <c r="G207" s="97" t="s">
        <v>413</v>
      </c>
      <c r="H207" s="84" t="s">
        <v>578</v>
      </c>
      <c r="I207" s="84" t="s">
        <v>334</v>
      </c>
      <c r="J207" s="84"/>
      <c r="K207" s="94">
        <v>6.29</v>
      </c>
      <c r="L207" s="97" t="s">
        <v>177</v>
      </c>
      <c r="M207" s="98">
        <v>2.5000000000000001E-2</v>
      </c>
      <c r="N207" s="98">
        <v>3.8300000000000001E-2</v>
      </c>
      <c r="O207" s="94">
        <v>2000796.9999999998</v>
      </c>
      <c r="P207" s="96">
        <v>93.71</v>
      </c>
      <c r="Q207" s="84"/>
      <c r="R207" s="94">
        <v>1874.9468599999996</v>
      </c>
      <c r="S207" s="95">
        <v>4.9945007488766844E-3</v>
      </c>
      <c r="T207" s="95">
        <f t="shared" si="4"/>
        <v>2.920852371904895E-4</v>
      </c>
      <c r="U207" s="95">
        <f>R207/'סכום נכסי הקרן'!$C$42</f>
        <v>3.4500251022646928E-5</v>
      </c>
    </row>
    <row r="208" spans="2:21" s="132" customFormat="1">
      <c r="B208" s="87" t="s">
        <v>806</v>
      </c>
      <c r="C208" s="84" t="s">
        <v>807</v>
      </c>
      <c r="D208" s="97" t="s">
        <v>135</v>
      </c>
      <c r="E208" s="97" t="s">
        <v>332</v>
      </c>
      <c r="F208" s="84" t="s">
        <v>602</v>
      </c>
      <c r="G208" s="97" t="s">
        <v>413</v>
      </c>
      <c r="H208" s="84" t="s">
        <v>578</v>
      </c>
      <c r="I208" s="84" t="s">
        <v>334</v>
      </c>
      <c r="J208" s="84"/>
      <c r="K208" s="94">
        <v>4.9500000000000011</v>
      </c>
      <c r="L208" s="97" t="s">
        <v>177</v>
      </c>
      <c r="M208" s="98">
        <v>3.5499999999999997E-2</v>
      </c>
      <c r="N208" s="98">
        <v>3.1900000000000005E-2</v>
      </c>
      <c r="O208" s="94">
        <v>2506774.9999999995</v>
      </c>
      <c r="P208" s="96">
        <v>102.69</v>
      </c>
      <c r="Q208" s="84"/>
      <c r="R208" s="94">
        <v>2574.2071399999995</v>
      </c>
      <c r="S208" s="95">
        <v>4.7841865294071606E-3</v>
      </c>
      <c r="T208" s="95">
        <f t="shared" si="4"/>
        <v>4.0101824702613262E-4</v>
      </c>
      <c r="U208" s="95">
        <f>R208/'סכום נכסי הקרן'!$C$42</f>
        <v>4.7367098454347677E-5</v>
      </c>
    </row>
    <row r="209" spans="2:21" s="132" customFormat="1">
      <c r="B209" s="87" t="s">
        <v>808</v>
      </c>
      <c r="C209" s="84" t="s">
        <v>809</v>
      </c>
      <c r="D209" s="97" t="s">
        <v>135</v>
      </c>
      <c r="E209" s="97" t="s">
        <v>332</v>
      </c>
      <c r="F209" s="84" t="s">
        <v>810</v>
      </c>
      <c r="G209" s="97" t="s">
        <v>382</v>
      </c>
      <c r="H209" s="84" t="s">
        <v>578</v>
      </c>
      <c r="I209" s="84" t="s">
        <v>334</v>
      </c>
      <c r="J209" s="84"/>
      <c r="K209" s="94">
        <v>5.339999999999999</v>
      </c>
      <c r="L209" s="97" t="s">
        <v>177</v>
      </c>
      <c r="M209" s="98">
        <v>3.9E-2</v>
      </c>
      <c r="N209" s="98">
        <v>4.2199999999999988E-2</v>
      </c>
      <c r="O209" s="94">
        <v>10880999.999999998</v>
      </c>
      <c r="P209" s="96">
        <v>99.78</v>
      </c>
      <c r="Q209" s="84"/>
      <c r="R209" s="94">
        <v>10857.061460000001</v>
      </c>
      <c r="S209" s="95">
        <v>2.5852360474233168E-2</v>
      </c>
      <c r="T209" s="95">
        <f t="shared" si="4"/>
        <v>1.6913478666461103E-3</v>
      </c>
      <c r="U209" s="95">
        <f>R209/'סכום נכסי הקרן'!$C$42</f>
        <v>1.9977704634162574E-4</v>
      </c>
    </row>
    <row r="210" spans="2:21" s="132" customFormat="1">
      <c r="B210" s="87" t="s">
        <v>811</v>
      </c>
      <c r="C210" s="84" t="s">
        <v>812</v>
      </c>
      <c r="D210" s="97" t="s">
        <v>135</v>
      </c>
      <c r="E210" s="97" t="s">
        <v>332</v>
      </c>
      <c r="F210" s="84" t="s">
        <v>609</v>
      </c>
      <c r="G210" s="97" t="s">
        <v>413</v>
      </c>
      <c r="H210" s="84" t="s">
        <v>578</v>
      </c>
      <c r="I210" s="84" t="s">
        <v>334</v>
      </c>
      <c r="J210" s="84"/>
      <c r="K210" s="94">
        <v>1.7400000000000002</v>
      </c>
      <c r="L210" s="97" t="s">
        <v>177</v>
      </c>
      <c r="M210" s="98">
        <v>1.49E-2</v>
      </c>
      <c r="N210" s="98">
        <v>5.5000000000000005E-3</v>
      </c>
      <c r="O210" s="94">
        <v>6467442.1999999993</v>
      </c>
      <c r="P210" s="96">
        <v>101.46</v>
      </c>
      <c r="Q210" s="84"/>
      <c r="R210" s="94">
        <v>6561.8668599999983</v>
      </c>
      <c r="S210" s="95">
        <v>1.480256554156245E-2</v>
      </c>
      <c r="T210" s="95">
        <f t="shared" si="4"/>
        <v>1.0222286717051345E-3</v>
      </c>
      <c r="U210" s="95">
        <f>R210/'סכום נכסי הקרן'!$C$42</f>
        <v>1.2074265072621204E-4</v>
      </c>
    </row>
    <row r="211" spans="2:21" s="132" customFormat="1">
      <c r="B211" s="87" t="s">
        <v>813</v>
      </c>
      <c r="C211" s="84" t="s">
        <v>814</v>
      </c>
      <c r="D211" s="97" t="s">
        <v>135</v>
      </c>
      <c r="E211" s="97" t="s">
        <v>332</v>
      </c>
      <c r="F211" s="84" t="s">
        <v>609</v>
      </c>
      <c r="G211" s="97" t="s">
        <v>413</v>
      </c>
      <c r="H211" s="84" t="s">
        <v>578</v>
      </c>
      <c r="I211" s="84" t="s">
        <v>334</v>
      </c>
      <c r="J211" s="84"/>
      <c r="K211" s="94">
        <v>3.5799999999999987</v>
      </c>
      <c r="L211" s="97" t="s">
        <v>177</v>
      </c>
      <c r="M211" s="98">
        <v>2.1600000000000001E-2</v>
      </c>
      <c r="N211" s="98">
        <v>2.1600000000000001E-2</v>
      </c>
      <c r="O211" s="94">
        <v>5657810.9999999991</v>
      </c>
      <c r="P211" s="96">
        <v>100.6</v>
      </c>
      <c r="Q211" s="84"/>
      <c r="R211" s="94">
        <v>5691.7578600000006</v>
      </c>
      <c r="S211" s="95">
        <v>8.7849706459141048E-3</v>
      </c>
      <c r="T211" s="95">
        <f t="shared" si="4"/>
        <v>8.8668030013871091E-4</v>
      </c>
      <c r="U211" s="95">
        <f>R211/'סכום נכסי הקרן'!$C$42</f>
        <v>1.047320748760441E-4</v>
      </c>
    </row>
    <row r="212" spans="2:21" s="132" customFormat="1">
      <c r="B212" s="87" t="s">
        <v>815</v>
      </c>
      <c r="C212" s="84" t="s">
        <v>816</v>
      </c>
      <c r="D212" s="97" t="s">
        <v>135</v>
      </c>
      <c r="E212" s="97" t="s">
        <v>332</v>
      </c>
      <c r="F212" s="84" t="s">
        <v>774</v>
      </c>
      <c r="G212" s="97" t="s">
        <v>166</v>
      </c>
      <c r="H212" s="84" t="s">
        <v>578</v>
      </c>
      <c r="I212" s="84" t="s">
        <v>175</v>
      </c>
      <c r="J212" s="84"/>
      <c r="K212" s="94">
        <v>2.81</v>
      </c>
      <c r="L212" s="97" t="s">
        <v>177</v>
      </c>
      <c r="M212" s="98">
        <v>2.4E-2</v>
      </c>
      <c r="N212" s="98">
        <v>2.0499999999999997E-2</v>
      </c>
      <c r="O212" s="94">
        <v>5675422.4800000004</v>
      </c>
      <c r="P212" s="96">
        <v>101.19</v>
      </c>
      <c r="Q212" s="84"/>
      <c r="R212" s="94">
        <v>5742.9599999999991</v>
      </c>
      <c r="S212" s="95">
        <v>1.4031943434219726E-2</v>
      </c>
      <c r="T212" s="95">
        <f t="shared" si="4"/>
        <v>8.9465673377830761E-4</v>
      </c>
      <c r="U212" s="95">
        <f>R212/'סכום נכסי הקרן'!$C$42</f>
        <v>1.0567422780879263E-4</v>
      </c>
    </row>
    <row r="213" spans="2:21" s="132" customFormat="1">
      <c r="B213" s="87" t="s">
        <v>817</v>
      </c>
      <c r="C213" s="84" t="s">
        <v>818</v>
      </c>
      <c r="D213" s="97" t="s">
        <v>135</v>
      </c>
      <c r="E213" s="97" t="s">
        <v>332</v>
      </c>
      <c r="F213" s="84" t="s">
        <v>819</v>
      </c>
      <c r="G213" s="97" t="s">
        <v>382</v>
      </c>
      <c r="H213" s="84" t="s">
        <v>578</v>
      </c>
      <c r="I213" s="84" t="s">
        <v>334</v>
      </c>
      <c r="J213" s="84"/>
      <c r="K213" s="94">
        <v>1.79</v>
      </c>
      <c r="L213" s="97" t="s">
        <v>177</v>
      </c>
      <c r="M213" s="98">
        <v>5.0999999999999997E-2</v>
      </c>
      <c r="N213" s="98">
        <v>2.6399999999999996E-2</v>
      </c>
      <c r="O213" s="94">
        <v>27286583.999999996</v>
      </c>
      <c r="P213" s="96">
        <v>104.4</v>
      </c>
      <c r="Q213" s="84"/>
      <c r="R213" s="94">
        <v>28487.192789999994</v>
      </c>
      <c r="S213" s="95">
        <v>3.3911121605667054E-2</v>
      </c>
      <c r="T213" s="95">
        <f t="shared" si="4"/>
        <v>4.4378262874918773E-3</v>
      </c>
      <c r="U213" s="95">
        <f>R213/'סכום נכסי הקרן'!$C$42</f>
        <v>5.2418301721123862E-4</v>
      </c>
    </row>
    <row r="214" spans="2:21" s="132" customFormat="1">
      <c r="B214" s="87" t="s">
        <v>820</v>
      </c>
      <c r="C214" s="84" t="s">
        <v>821</v>
      </c>
      <c r="D214" s="97" t="s">
        <v>135</v>
      </c>
      <c r="E214" s="97" t="s">
        <v>332</v>
      </c>
      <c r="F214" s="84" t="s">
        <v>822</v>
      </c>
      <c r="G214" s="97" t="s">
        <v>382</v>
      </c>
      <c r="H214" s="84" t="s">
        <v>578</v>
      </c>
      <c r="I214" s="84" t="s">
        <v>334</v>
      </c>
      <c r="J214" s="84"/>
      <c r="K214" s="94">
        <v>3.7700000000000005</v>
      </c>
      <c r="L214" s="97" t="s">
        <v>177</v>
      </c>
      <c r="M214" s="98">
        <v>3.3500000000000002E-2</v>
      </c>
      <c r="N214" s="98">
        <v>2.2500000000000006E-2</v>
      </c>
      <c r="O214" s="94">
        <f>8191750-1023968.75</f>
        <v>7167781.25</v>
      </c>
      <c r="P214" s="96">
        <v>104.17</v>
      </c>
      <c r="Q214" s="150">
        <v>1161.18</v>
      </c>
      <c r="R214" s="94">
        <v>8670.5577899999971</v>
      </c>
      <c r="S214" s="95">
        <v>1.7029943012811927E-2</v>
      </c>
      <c r="T214" s="95">
        <f t="shared" si="4"/>
        <v>1.3507273100348007E-3</v>
      </c>
      <c r="U214" s="95">
        <f>R214/'סכום נכסי הקרן'!$C$42</f>
        <v>1.5954394582754562E-4</v>
      </c>
    </row>
    <row r="215" spans="2:21" s="132" customFormat="1">
      <c r="B215" s="87" t="s">
        <v>823</v>
      </c>
      <c r="C215" s="84" t="s">
        <v>824</v>
      </c>
      <c r="D215" s="97" t="s">
        <v>135</v>
      </c>
      <c r="E215" s="97" t="s">
        <v>332</v>
      </c>
      <c r="F215" s="84" t="s">
        <v>825</v>
      </c>
      <c r="G215" s="97" t="s">
        <v>826</v>
      </c>
      <c r="H215" s="84" t="s">
        <v>621</v>
      </c>
      <c r="I215" s="84" t="s">
        <v>334</v>
      </c>
      <c r="J215" s="84"/>
      <c r="K215" s="94">
        <v>0.25999999999999995</v>
      </c>
      <c r="L215" s="97" t="s">
        <v>177</v>
      </c>
      <c r="M215" s="98">
        <v>6.3E-2</v>
      </c>
      <c r="N215" s="98">
        <v>1.06E-2</v>
      </c>
      <c r="O215" s="94">
        <v>0.10999999999999999</v>
      </c>
      <c r="P215" s="96">
        <v>102.87</v>
      </c>
      <c r="Q215" s="84"/>
      <c r="R215" s="94">
        <v>1.0999999999999999E-4</v>
      </c>
      <c r="S215" s="95">
        <v>1.1733333333333332E-9</v>
      </c>
      <c r="T215" s="95">
        <f t="shared" si="4"/>
        <v>1.7136152909930391E-11</v>
      </c>
      <c r="U215" s="95">
        <f>R215/'סכום נכסי הקרן'!$C$42</f>
        <v>2.0240720915637912E-12</v>
      </c>
    </row>
    <row r="216" spans="2:21" s="132" customFormat="1">
      <c r="B216" s="87" t="s">
        <v>827</v>
      </c>
      <c r="C216" s="84" t="s">
        <v>828</v>
      </c>
      <c r="D216" s="97" t="s">
        <v>135</v>
      </c>
      <c r="E216" s="97" t="s">
        <v>332</v>
      </c>
      <c r="F216" s="84" t="s">
        <v>577</v>
      </c>
      <c r="G216" s="97" t="s">
        <v>338</v>
      </c>
      <c r="H216" s="84" t="s">
        <v>621</v>
      </c>
      <c r="I216" s="84" t="s">
        <v>175</v>
      </c>
      <c r="J216" s="84"/>
      <c r="K216" s="94">
        <v>1.9100000000000004</v>
      </c>
      <c r="L216" s="97" t="s">
        <v>177</v>
      </c>
      <c r="M216" s="98">
        <v>2.7200000000000002E-2</v>
      </c>
      <c r="N216" s="98">
        <v>1.1200000000000002E-2</v>
      </c>
      <c r="O216" s="94">
        <v>2207986.9999999995</v>
      </c>
      <c r="P216" s="96">
        <v>103.18</v>
      </c>
      <c r="Q216" s="84"/>
      <c r="R216" s="94">
        <v>2278.2010099999993</v>
      </c>
      <c r="S216" s="95">
        <v>2.2874057268357364E-2</v>
      </c>
      <c r="T216" s="95">
        <f t="shared" si="4"/>
        <v>3.5490546242652592E-4</v>
      </c>
      <c r="U216" s="95">
        <f>R216/'סכום נכסי הקרן'!$C$42</f>
        <v>4.1920391666485823E-5</v>
      </c>
    </row>
    <row r="217" spans="2:21" s="132" customFormat="1">
      <c r="B217" s="87" t="s">
        <v>829</v>
      </c>
      <c r="C217" s="84" t="s">
        <v>830</v>
      </c>
      <c r="D217" s="97" t="s">
        <v>135</v>
      </c>
      <c r="E217" s="97" t="s">
        <v>332</v>
      </c>
      <c r="F217" s="84" t="s">
        <v>831</v>
      </c>
      <c r="G217" s="97" t="s">
        <v>382</v>
      </c>
      <c r="H217" s="84" t="s">
        <v>621</v>
      </c>
      <c r="I217" s="84" t="s">
        <v>175</v>
      </c>
      <c r="J217" s="84"/>
      <c r="K217" s="94">
        <v>4.6099999999999994</v>
      </c>
      <c r="L217" s="97" t="s">
        <v>177</v>
      </c>
      <c r="M217" s="98">
        <v>3.95E-2</v>
      </c>
      <c r="N217" s="98">
        <v>4.2200000000000008E-2</v>
      </c>
      <c r="O217" s="94">
        <v>9336287.1499999985</v>
      </c>
      <c r="P217" s="96">
        <v>99.27</v>
      </c>
      <c r="Q217" s="84"/>
      <c r="R217" s="94">
        <v>9268.1321499999976</v>
      </c>
      <c r="S217" s="95">
        <v>1.529923459067592E-2</v>
      </c>
      <c r="T217" s="95">
        <f t="shared" si="4"/>
        <v>1.4438193610167445E-3</v>
      </c>
      <c r="U217" s="95">
        <f>R217/'סכום נכסי הקרן'!$C$42</f>
        <v>1.7053970568854649E-4</v>
      </c>
    </row>
    <row r="218" spans="2:21" s="132" customFormat="1">
      <c r="B218" s="87" t="s">
        <v>832</v>
      </c>
      <c r="C218" s="84" t="s">
        <v>833</v>
      </c>
      <c r="D218" s="97" t="s">
        <v>135</v>
      </c>
      <c r="E218" s="97" t="s">
        <v>332</v>
      </c>
      <c r="F218" s="84" t="s">
        <v>831</v>
      </c>
      <c r="G218" s="97" t="s">
        <v>382</v>
      </c>
      <c r="H218" s="84" t="s">
        <v>621</v>
      </c>
      <c r="I218" s="84" t="s">
        <v>175</v>
      </c>
      <c r="J218" s="84"/>
      <c r="K218" s="94">
        <v>5.2200000000000006</v>
      </c>
      <c r="L218" s="97" t="s">
        <v>177</v>
      </c>
      <c r="M218" s="98">
        <v>0.03</v>
      </c>
      <c r="N218" s="98">
        <v>4.3000000000000017E-2</v>
      </c>
      <c r="O218" s="94">
        <v>17008875.999999996</v>
      </c>
      <c r="P218" s="96">
        <v>94.19</v>
      </c>
      <c r="Q218" s="84"/>
      <c r="R218" s="94">
        <v>16020.660299999998</v>
      </c>
      <c r="S218" s="95">
        <v>2.2671276753141328E-2</v>
      </c>
      <c r="T218" s="95">
        <f t="shared" si="4"/>
        <v>2.4957498601713753E-3</v>
      </c>
      <c r="U218" s="95">
        <f>R218/'סכום נכסי הקרן'!$C$42</f>
        <v>2.9479064910594539E-4</v>
      </c>
    </row>
    <row r="219" spans="2:21" s="132" customFormat="1">
      <c r="B219" s="87" t="s">
        <v>834</v>
      </c>
      <c r="C219" s="84" t="s">
        <v>835</v>
      </c>
      <c r="D219" s="97" t="s">
        <v>135</v>
      </c>
      <c r="E219" s="97" t="s">
        <v>332</v>
      </c>
      <c r="F219" s="84" t="s">
        <v>624</v>
      </c>
      <c r="G219" s="97" t="s">
        <v>382</v>
      </c>
      <c r="H219" s="84" t="s">
        <v>621</v>
      </c>
      <c r="I219" s="84" t="s">
        <v>175</v>
      </c>
      <c r="J219" s="84"/>
      <c r="K219" s="94">
        <v>1.6699999999999995</v>
      </c>
      <c r="L219" s="97" t="s">
        <v>177</v>
      </c>
      <c r="M219" s="98">
        <v>0.05</v>
      </c>
      <c r="N219" s="98">
        <v>1.9499999999999997E-2</v>
      </c>
      <c r="O219" s="94">
        <v>0.30999999999999994</v>
      </c>
      <c r="P219" s="96">
        <v>106.35</v>
      </c>
      <c r="Q219" s="84"/>
      <c r="R219" s="94">
        <v>3.4000000000000002E-4</v>
      </c>
      <c r="S219" s="95">
        <v>1.8787878787878784E-9</v>
      </c>
      <c r="T219" s="95">
        <f t="shared" si="4"/>
        <v>5.2966290812512125E-11</v>
      </c>
      <c r="U219" s="95">
        <f>R219/'סכום נכסי הקרן'!$C$42</f>
        <v>6.2562228284699009E-12</v>
      </c>
    </row>
    <row r="220" spans="2:21" s="132" customFormat="1">
      <c r="B220" s="87" t="s">
        <v>836</v>
      </c>
      <c r="C220" s="84" t="s">
        <v>837</v>
      </c>
      <c r="D220" s="97" t="s">
        <v>135</v>
      </c>
      <c r="E220" s="97" t="s">
        <v>332</v>
      </c>
      <c r="F220" s="84" t="s">
        <v>624</v>
      </c>
      <c r="G220" s="97" t="s">
        <v>382</v>
      </c>
      <c r="H220" s="84" t="s">
        <v>621</v>
      </c>
      <c r="I220" s="84" t="s">
        <v>175</v>
      </c>
      <c r="J220" s="84"/>
      <c r="K220" s="94">
        <v>2.5499999999999994</v>
      </c>
      <c r="L220" s="97" t="s">
        <v>177</v>
      </c>
      <c r="M220" s="98">
        <v>4.6500000000000007E-2</v>
      </c>
      <c r="N220" s="98">
        <v>2.5399999999999999E-2</v>
      </c>
      <c r="O220" s="94">
        <v>2329.8099999999995</v>
      </c>
      <c r="P220" s="96">
        <v>106.61</v>
      </c>
      <c r="Q220" s="84"/>
      <c r="R220" s="94">
        <v>2.4838199999999997</v>
      </c>
      <c r="S220" s="95">
        <v>1.4471690496579533E-5</v>
      </c>
      <c r="T220" s="95">
        <f t="shared" si="4"/>
        <v>3.8693744837039364E-7</v>
      </c>
      <c r="U220" s="95">
        <f>R220/'סכום נכסי הקרן'!$C$42</f>
        <v>4.5703915840617963E-8</v>
      </c>
    </row>
    <row r="221" spans="2:21" s="132" customFormat="1">
      <c r="B221" s="87" t="s">
        <v>838</v>
      </c>
      <c r="C221" s="84" t="s">
        <v>839</v>
      </c>
      <c r="D221" s="97" t="s">
        <v>135</v>
      </c>
      <c r="E221" s="97" t="s">
        <v>332</v>
      </c>
      <c r="F221" s="84" t="s">
        <v>840</v>
      </c>
      <c r="G221" s="97" t="s">
        <v>841</v>
      </c>
      <c r="H221" s="84" t="s">
        <v>651</v>
      </c>
      <c r="I221" s="84" t="s">
        <v>175</v>
      </c>
      <c r="J221" s="84"/>
      <c r="K221" s="94">
        <v>5.77</v>
      </c>
      <c r="L221" s="97" t="s">
        <v>177</v>
      </c>
      <c r="M221" s="98">
        <v>4.4500000000000005E-2</v>
      </c>
      <c r="N221" s="98">
        <v>3.7100000000000001E-2</v>
      </c>
      <c r="O221" s="94">
        <v>15045174.109999998</v>
      </c>
      <c r="P221" s="96">
        <v>105.57</v>
      </c>
      <c r="Q221" s="84"/>
      <c r="R221" s="94">
        <v>15883.190289999997</v>
      </c>
      <c r="S221" s="95">
        <v>4.8721418749999995E-2</v>
      </c>
      <c r="T221" s="95">
        <f t="shared" ref="T221:T284" si="5">R221/$R$11</f>
        <v>2.4743343409723783E-3</v>
      </c>
      <c r="U221" s="95">
        <f>R221/'סכום נכסי הקרן'!$C$42</f>
        <v>2.9226111082714541E-4</v>
      </c>
    </row>
    <row r="222" spans="2:21" s="132" customFormat="1">
      <c r="B222" s="87" t="s">
        <v>842</v>
      </c>
      <c r="C222" s="84" t="s">
        <v>843</v>
      </c>
      <c r="D222" s="97" t="s">
        <v>135</v>
      </c>
      <c r="E222" s="97" t="s">
        <v>332</v>
      </c>
      <c r="F222" s="84" t="s">
        <v>654</v>
      </c>
      <c r="G222" s="97" t="s">
        <v>655</v>
      </c>
      <c r="H222" s="84" t="s">
        <v>651</v>
      </c>
      <c r="I222" s="84" t="s">
        <v>175</v>
      </c>
      <c r="J222" s="84"/>
      <c r="K222" s="94">
        <v>1.58</v>
      </c>
      <c r="L222" s="97" t="s">
        <v>177</v>
      </c>
      <c r="M222" s="98">
        <v>3.3000000000000002E-2</v>
      </c>
      <c r="N222" s="98">
        <v>2.3899999999999998E-2</v>
      </c>
      <c r="O222" s="94">
        <v>3709061.6499999994</v>
      </c>
      <c r="P222" s="96">
        <v>101.86</v>
      </c>
      <c r="Q222" s="84"/>
      <c r="R222" s="94">
        <v>3778.0500799999995</v>
      </c>
      <c r="S222" s="95">
        <v>7.5122504763121059E-3</v>
      </c>
      <c r="T222" s="95">
        <f t="shared" si="5"/>
        <v>5.8855676247504313E-4</v>
      </c>
      <c r="U222" s="95">
        <f>R222/'סכום נכסי הקרן'!$C$42</f>
        <v>6.9518597522348624E-5</v>
      </c>
    </row>
    <row r="223" spans="2:21" s="132" customFormat="1">
      <c r="B223" s="87" t="s">
        <v>844</v>
      </c>
      <c r="C223" s="84" t="s">
        <v>845</v>
      </c>
      <c r="D223" s="97" t="s">
        <v>135</v>
      </c>
      <c r="E223" s="97" t="s">
        <v>332</v>
      </c>
      <c r="F223" s="84" t="s">
        <v>661</v>
      </c>
      <c r="G223" s="97" t="s">
        <v>488</v>
      </c>
      <c r="H223" s="84" t="s">
        <v>651</v>
      </c>
      <c r="I223" s="84" t="s">
        <v>334</v>
      </c>
      <c r="J223" s="84"/>
      <c r="K223" s="94">
        <v>1.6900000000000002</v>
      </c>
      <c r="L223" s="97" t="s">
        <v>177</v>
      </c>
      <c r="M223" s="98">
        <v>0.06</v>
      </c>
      <c r="N223" s="98">
        <v>1.7600000000000001E-2</v>
      </c>
      <c r="O223" s="94">
        <v>14225245.619999997</v>
      </c>
      <c r="P223" s="96">
        <v>108.72</v>
      </c>
      <c r="Q223" s="84"/>
      <c r="R223" s="94">
        <v>15465.686569999998</v>
      </c>
      <c r="S223" s="95">
        <v>2.6001271325975038E-2</v>
      </c>
      <c r="T223" s="95">
        <f t="shared" si="5"/>
        <v>2.409294272005244E-3</v>
      </c>
      <c r="U223" s="95">
        <f>R223/'סכום נכסי הקרן'!$C$42</f>
        <v>2.8457876875645396E-4</v>
      </c>
    </row>
    <row r="224" spans="2:21" s="132" customFormat="1">
      <c r="B224" s="87" t="s">
        <v>846</v>
      </c>
      <c r="C224" s="84" t="s">
        <v>847</v>
      </c>
      <c r="D224" s="97" t="s">
        <v>135</v>
      </c>
      <c r="E224" s="97" t="s">
        <v>332</v>
      </c>
      <c r="F224" s="84" t="s">
        <v>661</v>
      </c>
      <c r="G224" s="97" t="s">
        <v>488</v>
      </c>
      <c r="H224" s="84" t="s">
        <v>651</v>
      </c>
      <c r="I224" s="84" t="s">
        <v>334</v>
      </c>
      <c r="J224" s="84"/>
      <c r="K224" s="94">
        <v>3.6500000000000004</v>
      </c>
      <c r="L224" s="97" t="s">
        <v>177</v>
      </c>
      <c r="M224" s="98">
        <v>5.9000000000000004E-2</v>
      </c>
      <c r="N224" s="98">
        <v>2.7199999999999998E-2</v>
      </c>
      <c r="O224" s="94">
        <v>162719.99999999997</v>
      </c>
      <c r="P224" s="96">
        <v>113.55</v>
      </c>
      <c r="Q224" s="84"/>
      <c r="R224" s="94">
        <v>184.76855999999998</v>
      </c>
      <c r="S224" s="95">
        <v>1.8296529259042286E-4</v>
      </c>
      <c r="T224" s="95">
        <f t="shared" si="5"/>
        <v>2.8783839064614984E-5</v>
      </c>
      <c r="U224" s="95">
        <f>R224/'סכום נכסי הקרן'!$C$42</f>
        <v>3.3998625972220895E-6</v>
      </c>
    </row>
    <row r="225" spans="2:21" s="132" customFormat="1">
      <c r="B225" s="87" t="s">
        <v>848</v>
      </c>
      <c r="C225" s="84" t="s">
        <v>849</v>
      </c>
      <c r="D225" s="97" t="s">
        <v>135</v>
      </c>
      <c r="E225" s="97" t="s">
        <v>332</v>
      </c>
      <c r="F225" s="84" t="s">
        <v>664</v>
      </c>
      <c r="G225" s="97" t="s">
        <v>382</v>
      </c>
      <c r="H225" s="84" t="s">
        <v>651</v>
      </c>
      <c r="I225" s="84" t="s">
        <v>334</v>
      </c>
      <c r="J225" s="84"/>
      <c r="K225" s="94">
        <v>4.12</v>
      </c>
      <c r="L225" s="97" t="s">
        <v>177</v>
      </c>
      <c r="M225" s="98">
        <v>6.9000000000000006E-2</v>
      </c>
      <c r="N225" s="98">
        <v>8.0600000000000005E-2</v>
      </c>
      <c r="O225" s="94">
        <v>986591.99999999988</v>
      </c>
      <c r="P225" s="96">
        <v>98.51</v>
      </c>
      <c r="Q225" s="84"/>
      <c r="R225" s="94">
        <v>971.89173999999991</v>
      </c>
      <c r="S225" s="95">
        <v>1.4913091914426635E-3</v>
      </c>
      <c r="T225" s="95">
        <f t="shared" si="5"/>
        <v>1.5140441335034828E-4</v>
      </c>
      <c r="U225" s="95">
        <f>R225/'סכום נכסי הקרן'!$C$42</f>
        <v>1.7883444972321567E-5</v>
      </c>
    </row>
    <row r="226" spans="2:21" s="132" customFormat="1">
      <c r="B226" s="87" t="s">
        <v>850</v>
      </c>
      <c r="C226" s="84" t="s">
        <v>851</v>
      </c>
      <c r="D226" s="97" t="s">
        <v>135</v>
      </c>
      <c r="E226" s="97" t="s">
        <v>332</v>
      </c>
      <c r="F226" s="84" t="s">
        <v>852</v>
      </c>
      <c r="G226" s="97" t="s">
        <v>382</v>
      </c>
      <c r="H226" s="84" t="s">
        <v>651</v>
      </c>
      <c r="I226" s="84" t="s">
        <v>175</v>
      </c>
      <c r="J226" s="84"/>
      <c r="K226" s="94">
        <v>4.04</v>
      </c>
      <c r="L226" s="97" t="s">
        <v>177</v>
      </c>
      <c r="M226" s="98">
        <v>4.5999999999999999E-2</v>
      </c>
      <c r="N226" s="98">
        <v>5.2999999999999999E-2</v>
      </c>
      <c r="O226" s="94">
        <v>6088072.7399999984</v>
      </c>
      <c r="P226" s="96">
        <v>97.5</v>
      </c>
      <c r="Q226" s="84"/>
      <c r="R226" s="94">
        <v>5935.8709199999994</v>
      </c>
      <c r="S226" s="95">
        <v>2.6017404871794866E-2</v>
      </c>
      <c r="T226" s="95">
        <f t="shared" si="5"/>
        <v>9.2470901580662902E-4</v>
      </c>
      <c r="U226" s="95">
        <f>R226/'סכום נכסי הקרן'!$C$42</f>
        <v>1.0922391516633714E-4</v>
      </c>
    </row>
    <row r="227" spans="2:21" s="132" customFormat="1">
      <c r="B227" s="87" t="s">
        <v>853</v>
      </c>
      <c r="C227" s="84" t="s">
        <v>854</v>
      </c>
      <c r="D227" s="97" t="s">
        <v>135</v>
      </c>
      <c r="E227" s="97" t="s">
        <v>332</v>
      </c>
      <c r="F227" s="84" t="s">
        <v>676</v>
      </c>
      <c r="G227" s="97" t="s">
        <v>655</v>
      </c>
      <c r="H227" s="84" t="s">
        <v>677</v>
      </c>
      <c r="I227" s="84" t="s">
        <v>175</v>
      </c>
      <c r="J227" s="84"/>
      <c r="K227" s="94">
        <v>1.38</v>
      </c>
      <c r="L227" s="97" t="s">
        <v>177</v>
      </c>
      <c r="M227" s="98">
        <v>4.2999999999999997E-2</v>
      </c>
      <c r="N227" s="98">
        <v>3.1499999999999993E-2</v>
      </c>
      <c r="O227" s="94">
        <v>6930748.7599999988</v>
      </c>
      <c r="P227" s="96">
        <v>101.96</v>
      </c>
      <c r="Q227" s="84"/>
      <c r="R227" s="94">
        <v>7066.5916599999991</v>
      </c>
      <c r="S227" s="95">
        <v>1.9202631406117564E-2</v>
      </c>
      <c r="T227" s="95">
        <f t="shared" si="5"/>
        <v>1.1008563203436256E-3</v>
      </c>
      <c r="U227" s="95">
        <f>R227/'סכום נכסי הקרן'!$C$42</f>
        <v>1.3002991783166767E-4</v>
      </c>
    </row>
    <row r="228" spans="2:21" s="132" customFormat="1">
      <c r="B228" s="87" t="s">
        <v>855</v>
      </c>
      <c r="C228" s="84" t="s">
        <v>856</v>
      </c>
      <c r="D228" s="97" t="s">
        <v>135</v>
      </c>
      <c r="E228" s="97" t="s">
        <v>332</v>
      </c>
      <c r="F228" s="84" t="s">
        <v>676</v>
      </c>
      <c r="G228" s="97" t="s">
        <v>655</v>
      </c>
      <c r="H228" s="84" t="s">
        <v>677</v>
      </c>
      <c r="I228" s="84" t="s">
        <v>175</v>
      </c>
      <c r="J228" s="84"/>
      <c r="K228" s="94">
        <v>2.0600000000000005</v>
      </c>
      <c r="L228" s="97" t="s">
        <v>177</v>
      </c>
      <c r="M228" s="98">
        <v>4.2500000000000003E-2</v>
      </c>
      <c r="N228" s="98">
        <v>3.78E-2</v>
      </c>
      <c r="O228" s="94">
        <v>5085702.9699999988</v>
      </c>
      <c r="P228" s="96">
        <v>102.73</v>
      </c>
      <c r="Q228" s="84"/>
      <c r="R228" s="94">
        <v>5224.5427199999986</v>
      </c>
      <c r="S228" s="95">
        <v>1.0352310495445815E-2</v>
      </c>
      <c r="T228" s="95">
        <f t="shared" si="5"/>
        <v>8.1389602667621477E-4</v>
      </c>
      <c r="U228" s="95">
        <f>R228/'סכום נכסי הקרן'!$C$42</f>
        <v>9.6135010097588876E-5</v>
      </c>
    </row>
    <row r="229" spans="2:21" s="132" customFormat="1">
      <c r="B229" s="87" t="s">
        <v>857</v>
      </c>
      <c r="C229" s="84" t="s">
        <v>858</v>
      </c>
      <c r="D229" s="97" t="s">
        <v>135</v>
      </c>
      <c r="E229" s="97" t="s">
        <v>332</v>
      </c>
      <c r="F229" s="84" t="s">
        <v>676</v>
      </c>
      <c r="G229" s="97" t="s">
        <v>655</v>
      </c>
      <c r="H229" s="84" t="s">
        <v>677</v>
      </c>
      <c r="I229" s="84" t="s">
        <v>175</v>
      </c>
      <c r="J229" s="84"/>
      <c r="K229" s="94">
        <v>1.96</v>
      </c>
      <c r="L229" s="97" t="s">
        <v>177</v>
      </c>
      <c r="M229" s="98">
        <v>3.7000000000000005E-2</v>
      </c>
      <c r="N229" s="98">
        <v>0.04</v>
      </c>
      <c r="O229" s="94">
        <v>12263999.999999998</v>
      </c>
      <c r="P229" s="96">
        <v>100.99</v>
      </c>
      <c r="Q229" s="84"/>
      <c r="R229" s="94">
        <v>12385.414149999999</v>
      </c>
      <c r="S229" s="95">
        <v>3.7195404620582753E-2</v>
      </c>
      <c r="T229" s="95">
        <f t="shared" si="5"/>
        <v>1.9294395520655957E-3</v>
      </c>
      <c r="U229" s="95">
        <f>R229/'סכום נכסי הקרן'!$C$42</f>
        <v>2.2789973748612978E-4</v>
      </c>
    </row>
    <row r="230" spans="2:21" s="132" customFormat="1">
      <c r="B230" s="87" t="s">
        <v>859</v>
      </c>
      <c r="C230" s="84" t="s">
        <v>860</v>
      </c>
      <c r="D230" s="97" t="s">
        <v>135</v>
      </c>
      <c r="E230" s="97" t="s">
        <v>332</v>
      </c>
      <c r="F230" s="84" t="s">
        <v>861</v>
      </c>
      <c r="G230" s="97" t="s">
        <v>655</v>
      </c>
      <c r="H230" s="84" t="s">
        <v>677</v>
      </c>
      <c r="I230" s="84" t="s">
        <v>334</v>
      </c>
      <c r="J230" s="84"/>
      <c r="K230" s="94">
        <v>0.95000000000000018</v>
      </c>
      <c r="L230" s="97" t="s">
        <v>177</v>
      </c>
      <c r="M230" s="98">
        <v>4.7E-2</v>
      </c>
      <c r="N230" s="98">
        <v>2.3599999999999999E-2</v>
      </c>
      <c r="O230" s="94">
        <v>2813999.9999999995</v>
      </c>
      <c r="P230" s="96">
        <v>103.76</v>
      </c>
      <c r="Q230" s="84"/>
      <c r="R230" s="94">
        <v>2919.8063099999995</v>
      </c>
      <c r="S230" s="95">
        <v>2.5548373038930851E-2</v>
      </c>
      <c r="T230" s="95">
        <f t="shared" si="5"/>
        <v>4.5485679450490556E-4</v>
      </c>
      <c r="U230" s="95">
        <f>R230/'סכום נכסי הקרן'!$C$42</f>
        <v>5.3726349680389584E-5</v>
      </c>
    </row>
    <row r="231" spans="2:21" s="132" customFormat="1">
      <c r="B231" s="83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94"/>
      <c r="P231" s="96"/>
      <c r="Q231" s="84"/>
      <c r="R231" s="84"/>
      <c r="S231" s="84"/>
      <c r="T231" s="95"/>
      <c r="U231" s="84"/>
    </row>
    <row r="232" spans="2:21" s="132" customFormat="1">
      <c r="B232" s="102" t="s">
        <v>51</v>
      </c>
      <c r="C232" s="82"/>
      <c r="D232" s="82"/>
      <c r="E232" s="82"/>
      <c r="F232" s="82"/>
      <c r="G232" s="82"/>
      <c r="H232" s="82"/>
      <c r="I232" s="82"/>
      <c r="J232" s="82"/>
      <c r="K232" s="91">
        <v>4.5118713539762023</v>
      </c>
      <c r="L232" s="82"/>
      <c r="M232" s="82"/>
      <c r="N232" s="104">
        <v>5.105061142503977E-2</v>
      </c>
      <c r="O232" s="91"/>
      <c r="P232" s="93"/>
      <c r="Q232" s="82"/>
      <c r="R232" s="91">
        <v>112691.64822999998</v>
      </c>
      <c r="S232" s="82"/>
      <c r="T232" s="92">
        <f t="shared" si="5"/>
        <v>1.7555466506739694E-2</v>
      </c>
      <c r="U232" s="92">
        <f>R232/'סכום נכסי הקרן'!$C$42</f>
        <v>2.0736001830424281E-3</v>
      </c>
    </row>
    <row r="233" spans="2:21" s="132" customFormat="1">
      <c r="B233" s="87" t="s">
        <v>862</v>
      </c>
      <c r="C233" s="84" t="s">
        <v>863</v>
      </c>
      <c r="D233" s="97" t="s">
        <v>135</v>
      </c>
      <c r="E233" s="97" t="s">
        <v>332</v>
      </c>
      <c r="F233" s="84" t="s">
        <v>864</v>
      </c>
      <c r="G233" s="97" t="s">
        <v>841</v>
      </c>
      <c r="H233" s="84" t="s">
        <v>396</v>
      </c>
      <c r="I233" s="84" t="s">
        <v>334</v>
      </c>
      <c r="J233" s="84"/>
      <c r="K233" s="94">
        <v>3.6100000000000003</v>
      </c>
      <c r="L233" s="97" t="s">
        <v>177</v>
      </c>
      <c r="M233" s="98">
        <v>3.49E-2</v>
      </c>
      <c r="N233" s="98">
        <v>4.4400000000000002E-2</v>
      </c>
      <c r="O233" s="94">
        <v>52987977.899999991</v>
      </c>
      <c r="P233" s="96">
        <v>98.39</v>
      </c>
      <c r="Q233" s="84"/>
      <c r="R233" s="94">
        <v>52134.869709999992</v>
      </c>
      <c r="S233" s="95">
        <v>2.4274217086826342E-2</v>
      </c>
      <c r="T233" s="95">
        <f t="shared" si="5"/>
        <v>8.1217372662714393E-3</v>
      </c>
      <c r="U233" s="95">
        <f>R233/'סכום נכסי הקרן'!$C$42</f>
        <v>9.5931577070295846E-4</v>
      </c>
    </row>
    <row r="234" spans="2:21" s="132" customFormat="1">
      <c r="B234" s="87" t="s">
        <v>865</v>
      </c>
      <c r="C234" s="84" t="s">
        <v>866</v>
      </c>
      <c r="D234" s="97" t="s">
        <v>135</v>
      </c>
      <c r="E234" s="97" t="s">
        <v>332</v>
      </c>
      <c r="F234" s="84" t="s">
        <v>867</v>
      </c>
      <c r="G234" s="97" t="s">
        <v>841</v>
      </c>
      <c r="H234" s="84" t="s">
        <v>578</v>
      </c>
      <c r="I234" s="84" t="s">
        <v>175</v>
      </c>
      <c r="J234" s="84"/>
      <c r="K234" s="94">
        <v>5.6299999999999981</v>
      </c>
      <c r="L234" s="97" t="s">
        <v>177</v>
      </c>
      <c r="M234" s="98">
        <v>4.6900000000000004E-2</v>
      </c>
      <c r="N234" s="98">
        <v>5.8399999999999987E-2</v>
      </c>
      <c r="O234" s="94">
        <v>52691633.139999993</v>
      </c>
      <c r="P234" s="96">
        <v>98.7</v>
      </c>
      <c r="Q234" s="84"/>
      <c r="R234" s="94">
        <v>52006.644950000002</v>
      </c>
      <c r="S234" s="95">
        <v>2.8117650648999695E-2</v>
      </c>
      <c r="T234" s="95">
        <f t="shared" si="5"/>
        <v>8.1017620017787215E-3</v>
      </c>
      <c r="U234" s="95">
        <f>R234/'סכום נכסי הקרן'!$C$42</f>
        <v>9.5695635108329082E-4</v>
      </c>
    </row>
    <row r="235" spans="2:21" s="132" customFormat="1">
      <c r="B235" s="87" t="s">
        <v>868</v>
      </c>
      <c r="C235" s="84" t="s">
        <v>869</v>
      </c>
      <c r="D235" s="97" t="s">
        <v>135</v>
      </c>
      <c r="E235" s="97" t="s">
        <v>332</v>
      </c>
      <c r="F235" s="84" t="s">
        <v>661</v>
      </c>
      <c r="G235" s="97" t="s">
        <v>488</v>
      </c>
      <c r="H235" s="84" t="s">
        <v>651</v>
      </c>
      <c r="I235" s="84" t="s">
        <v>334</v>
      </c>
      <c r="J235" s="84"/>
      <c r="K235" s="94">
        <v>3.21</v>
      </c>
      <c r="L235" s="97" t="s">
        <v>177</v>
      </c>
      <c r="M235" s="98">
        <v>6.7000000000000004E-2</v>
      </c>
      <c r="N235" s="98">
        <v>4.6900000000000004E-2</v>
      </c>
      <c r="O235" s="94">
        <v>8476388.9999999981</v>
      </c>
      <c r="P235" s="96">
        <v>100.87</v>
      </c>
      <c r="Q235" s="84"/>
      <c r="R235" s="94">
        <v>8550.1335699999981</v>
      </c>
      <c r="S235" s="95">
        <v>7.0384539694111981E-3</v>
      </c>
      <c r="T235" s="95">
        <f t="shared" si="5"/>
        <v>1.3319672386895363E-3</v>
      </c>
      <c r="U235" s="95">
        <f>R235/'סכום נכסי הקרן'!$C$42</f>
        <v>1.5732806125617893E-4</v>
      </c>
    </row>
    <row r="236" spans="2:21" s="132" customFormat="1">
      <c r="B236" s="83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94"/>
      <c r="P236" s="96"/>
      <c r="Q236" s="84"/>
      <c r="R236" s="84"/>
      <c r="S236" s="84"/>
      <c r="T236" s="95"/>
      <c r="U236" s="84"/>
    </row>
    <row r="237" spans="2:21" s="132" customFormat="1">
      <c r="B237" s="81" t="s">
        <v>249</v>
      </c>
      <c r="C237" s="82"/>
      <c r="D237" s="82"/>
      <c r="E237" s="82"/>
      <c r="F237" s="82"/>
      <c r="G237" s="82"/>
      <c r="H237" s="82"/>
      <c r="I237" s="82"/>
      <c r="J237" s="82"/>
      <c r="K237" s="91">
        <v>4.6838282790352261</v>
      </c>
      <c r="L237" s="82"/>
      <c r="M237" s="82"/>
      <c r="N237" s="104">
        <v>4.773459744467002E-2</v>
      </c>
      <c r="O237" s="91"/>
      <c r="P237" s="93"/>
      <c r="Q237" s="82"/>
      <c r="R237" s="91">
        <v>2415915.0184699995</v>
      </c>
      <c r="S237" s="82"/>
      <c r="T237" s="92">
        <f t="shared" si="5"/>
        <v>0.37635899248999294</v>
      </c>
      <c r="U237" s="92">
        <f>R237/'סכום נכסי הקרן'!$C$42</f>
        <v>4.4454419677044978E-2</v>
      </c>
    </row>
    <row r="238" spans="2:21" s="132" customFormat="1">
      <c r="B238" s="102" t="s">
        <v>72</v>
      </c>
      <c r="C238" s="82"/>
      <c r="D238" s="82"/>
      <c r="E238" s="82"/>
      <c r="F238" s="82"/>
      <c r="G238" s="82"/>
      <c r="H238" s="82"/>
      <c r="I238" s="82"/>
      <c r="J238" s="82"/>
      <c r="K238" s="91">
        <v>7.4554937206865217</v>
      </c>
      <c r="L238" s="82"/>
      <c r="M238" s="82"/>
      <c r="N238" s="104">
        <v>5.7520274827643304E-2</v>
      </c>
      <c r="O238" s="91"/>
      <c r="P238" s="93"/>
      <c r="Q238" s="82"/>
      <c r="R238" s="91">
        <v>237959.28245999996</v>
      </c>
      <c r="S238" s="82"/>
      <c r="T238" s="92">
        <f t="shared" si="5"/>
        <v>3.7070060459744335E-2</v>
      </c>
      <c r="U238" s="92">
        <f>R238/'סכום נכסי הקרן'!$C$42</f>
        <v>4.3786067505075556E-3</v>
      </c>
    </row>
    <row r="239" spans="2:21" s="132" customFormat="1">
      <c r="B239" s="87" t="s">
        <v>870</v>
      </c>
      <c r="C239" s="84" t="s">
        <v>871</v>
      </c>
      <c r="D239" s="97" t="s">
        <v>28</v>
      </c>
      <c r="E239" s="97" t="s">
        <v>872</v>
      </c>
      <c r="F239" s="84" t="s">
        <v>873</v>
      </c>
      <c r="G239" s="97" t="s">
        <v>874</v>
      </c>
      <c r="H239" s="84" t="s">
        <v>875</v>
      </c>
      <c r="I239" s="84" t="s">
        <v>876</v>
      </c>
      <c r="J239" s="84"/>
      <c r="K239" s="94">
        <v>4.6100000000000003</v>
      </c>
      <c r="L239" s="97" t="s">
        <v>176</v>
      </c>
      <c r="M239" s="98">
        <v>5.0819999999999997E-2</v>
      </c>
      <c r="N239" s="98">
        <v>4.9200000000000001E-2</v>
      </c>
      <c r="O239" s="94">
        <v>8612237.5999999996</v>
      </c>
      <c r="P239" s="96">
        <v>100.39</v>
      </c>
      <c r="Q239" s="84"/>
      <c r="R239" s="94">
        <v>31759.678859999996</v>
      </c>
      <c r="S239" s="95">
        <v>2.69132425E-2</v>
      </c>
      <c r="T239" s="95">
        <f t="shared" si="5"/>
        <v>4.9476246665022157E-3</v>
      </c>
      <c r="U239" s="95">
        <f>R239/'סכום נכסי הקרן'!$C$42</f>
        <v>5.8439890561413205E-4</v>
      </c>
    </row>
    <row r="240" spans="2:21" s="132" customFormat="1">
      <c r="B240" s="87" t="s">
        <v>877</v>
      </c>
      <c r="C240" s="84" t="s">
        <v>878</v>
      </c>
      <c r="D240" s="97" t="s">
        <v>28</v>
      </c>
      <c r="E240" s="97" t="s">
        <v>872</v>
      </c>
      <c r="F240" s="84" t="s">
        <v>873</v>
      </c>
      <c r="G240" s="97" t="s">
        <v>874</v>
      </c>
      <c r="H240" s="84" t="s">
        <v>875</v>
      </c>
      <c r="I240" s="84" t="s">
        <v>876</v>
      </c>
      <c r="J240" s="84"/>
      <c r="K240" s="94">
        <v>6.0100000000000007</v>
      </c>
      <c r="L240" s="97" t="s">
        <v>176</v>
      </c>
      <c r="M240" s="98">
        <v>5.4120000000000001E-2</v>
      </c>
      <c r="N240" s="98">
        <v>5.2700000000000011E-2</v>
      </c>
      <c r="O240" s="94">
        <v>14678342.399999999</v>
      </c>
      <c r="P240" s="96">
        <v>100.49</v>
      </c>
      <c r="Q240" s="84"/>
      <c r="R240" s="94">
        <v>54219.530669999986</v>
      </c>
      <c r="S240" s="95">
        <v>4.5869819999999999E-2</v>
      </c>
      <c r="T240" s="95">
        <f t="shared" si="5"/>
        <v>8.4464924387798214E-3</v>
      </c>
      <c r="U240" s="95">
        <f>R240/'סכום נכסי הקרן'!$C$42</f>
        <v>9.9767489860758183E-4</v>
      </c>
    </row>
    <row r="241" spans="2:21" s="132" customFormat="1">
      <c r="B241" s="87" t="s">
        <v>879</v>
      </c>
      <c r="C241" s="84" t="s">
        <v>880</v>
      </c>
      <c r="D241" s="97" t="s">
        <v>28</v>
      </c>
      <c r="E241" s="97" t="s">
        <v>872</v>
      </c>
      <c r="F241" s="84" t="s">
        <v>729</v>
      </c>
      <c r="G241" s="97" t="s">
        <v>488</v>
      </c>
      <c r="H241" s="84" t="s">
        <v>875</v>
      </c>
      <c r="I241" s="84" t="s">
        <v>881</v>
      </c>
      <c r="J241" s="84"/>
      <c r="K241" s="94">
        <v>11.089999999999998</v>
      </c>
      <c r="L241" s="97" t="s">
        <v>176</v>
      </c>
      <c r="M241" s="98">
        <v>6.3750000000000001E-2</v>
      </c>
      <c r="N241" s="98">
        <v>6.3500000000000001E-2</v>
      </c>
      <c r="O241" s="94">
        <v>19910999.999999996</v>
      </c>
      <c r="P241" s="96">
        <v>99.914000000000001</v>
      </c>
      <c r="Q241" s="84"/>
      <c r="R241" s="94">
        <v>73689.705659999992</v>
      </c>
      <c r="S241" s="95">
        <v>3.3184999999999992E-2</v>
      </c>
      <c r="T241" s="95">
        <f t="shared" si="5"/>
        <v>1.1479618764341119E-2</v>
      </c>
      <c r="U241" s="95">
        <f>R241/'סכום נכסי הקרן'!$C$42</f>
        <v>1.3559388787450575E-3</v>
      </c>
    </row>
    <row r="242" spans="2:21" s="132" customFormat="1">
      <c r="B242" s="87" t="s">
        <v>882</v>
      </c>
      <c r="C242" s="84" t="s">
        <v>883</v>
      </c>
      <c r="D242" s="97" t="s">
        <v>28</v>
      </c>
      <c r="E242" s="97" t="s">
        <v>872</v>
      </c>
      <c r="F242" s="84" t="s">
        <v>884</v>
      </c>
      <c r="G242" s="97" t="s">
        <v>488</v>
      </c>
      <c r="H242" s="84" t="s">
        <v>885</v>
      </c>
      <c r="I242" s="84" t="s">
        <v>881</v>
      </c>
      <c r="J242" s="84"/>
      <c r="K242" s="94">
        <v>4.47</v>
      </c>
      <c r="L242" s="97" t="s">
        <v>176</v>
      </c>
      <c r="M242" s="98">
        <v>0.06</v>
      </c>
      <c r="N242" s="98">
        <v>5.6100000000000004E-2</v>
      </c>
      <c r="O242" s="94">
        <v>6659999.9999999991</v>
      </c>
      <c r="P242" s="96">
        <v>101.372</v>
      </c>
      <c r="Q242" s="84"/>
      <c r="R242" s="94">
        <v>25276.327969999995</v>
      </c>
      <c r="S242" s="95">
        <v>5.3358073533193761E-3</v>
      </c>
      <c r="T242" s="95">
        <f t="shared" si="5"/>
        <v>3.9376274645042762E-3</v>
      </c>
      <c r="U242" s="95">
        <f>R242/'סכום נכסי הקרן'!$C$42</f>
        <v>4.651010001935477E-4</v>
      </c>
    </row>
    <row r="243" spans="2:21" s="132" customFormat="1">
      <c r="B243" s="87" t="s">
        <v>886</v>
      </c>
      <c r="C243" s="84" t="s">
        <v>887</v>
      </c>
      <c r="D243" s="97" t="s">
        <v>28</v>
      </c>
      <c r="E243" s="97" t="s">
        <v>872</v>
      </c>
      <c r="F243" s="84" t="s">
        <v>884</v>
      </c>
      <c r="G243" s="97" t="s">
        <v>488</v>
      </c>
      <c r="H243" s="84" t="s">
        <v>885</v>
      </c>
      <c r="I243" s="84" t="s">
        <v>881</v>
      </c>
      <c r="J243" s="84"/>
      <c r="K243" s="94">
        <v>7.0100000000000007</v>
      </c>
      <c r="L243" s="97" t="s">
        <v>176</v>
      </c>
      <c r="M243" s="98">
        <v>6.7500000000000004E-2</v>
      </c>
      <c r="N243" s="98">
        <v>5.9800000000000006E-2</v>
      </c>
      <c r="O243" s="94">
        <v>13858999.999999998</v>
      </c>
      <c r="P243" s="96">
        <v>104.922</v>
      </c>
      <c r="Q243" s="84"/>
      <c r="R243" s="94">
        <v>53014.039299999989</v>
      </c>
      <c r="S243" s="95">
        <v>1.1119714043864257E-2</v>
      </c>
      <c r="T243" s="95">
        <f t="shared" si="5"/>
        <v>8.2586971256168994E-3</v>
      </c>
      <c r="U243" s="95">
        <f>R243/'סכום נכסי הקרן'!$C$42</f>
        <v>9.7549306734723642E-4</v>
      </c>
    </row>
    <row r="244" spans="2:21" s="132" customFormat="1">
      <c r="B244" s="83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94"/>
      <c r="P244" s="96"/>
      <c r="Q244" s="84"/>
      <c r="R244" s="84"/>
      <c r="S244" s="84"/>
      <c r="T244" s="95"/>
      <c r="U244" s="84"/>
    </row>
    <row r="245" spans="2:21" s="132" customFormat="1">
      <c r="B245" s="102" t="s">
        <v>71</v>
      </c>
      <c r="C245" s="82"/>
      <c r="D245" s="82"/>
      <c r="E245" s="82"/>
      <c r="F245" s="82"/>
      <c r="G245" s="82"/>
      <c r="H245" s="82"/>
      <c r="I245" s="82"/>
      <c r="J245" s="82"/>
      <c r="K245" s="91">
        <v>4.381001408493403</v>
      </c>
      <c r="L245" s="82"/>
      <c r="M245" s="82"/>
      <c r="N245" s="104">
        <v>4.6665433030565175E-2</v>
      </c>
      <c r="O245" s="91"/>
      <c r="P245" s="93"/>
      <c r="Q245" s="82"/>
      <c r="R245" s="91">
        <v>2177955.7360100001</v>
      </c>
      <c r="S245" s="82"/>
      <c r="T245" s="92">
        <f t="shared" si="5"/>
        <v>0.33928893203024868</v>
      </c>
      <c r="U245" s="92">
        <f>R245/'סכום נכסי הקרן'!$C$42</f>
        <v>4.0075812926537432E-2</v>
      </c>
    </row>
    <row r="246" spans="2:21" s="132" customFormat="1">
      <c r="B246" s="87" t="s">
        <v>888</v>
      </c>
      <c r="C246" s="84" t="s">
        <v>889</v>
      </c>
      <c r="D246" s="97" t="s">
        <v>28</v>
      </c>
      <c r="E246" s="97" t="s">
        <v>872</v>
      </c>
      <c r="F246" s="84"/>
      <c r="G246" s="97" t="s">
        <v>890</v>
      </c>
      <c r="H246" s="84" t="s">
        <v>891</v>
      </c>
      <c r="I246" s="84" t="s">
        <v>881</v>
      </c>
      <c r="J246" s="84"/>
      <c r="K246" s="94">
        <v>4.370000000000001</v>
      </c>
      <c r="L246" s="97" t="s">
        <v>176</v>
      </c>
      <c r="M246" s="98">
        <v>2.7999999999999997E-2</v>
      </c>
      <c r="N246" s="98">
        <v>3.6900000000000002E-2</v>
      </c>
      <c r="O246" s="94">
        <v>11764999.999999998</v>
      </c>
      <c r="P246" s="96">
        <v>96.067999999999998</v>
      </c>
      <c r="Q246" s="84"/>
      <c r="R246" s="94">
        <v>41372.160859999989</v>
      </c>
      <c r="S246" s="95">
        <v>1.6807142857142854E-2</v>
      </c>
      <c r="T246" s="95">
        <f t="shared" si="5"/>
        <v>6.4450879519199738E-3</v>
      </c>
      <c r="U246" s="95">
        <f>R246/'סכום נכסי הקרן'!$C$42</f>
        <v>7.6127487422194369E-4</v>
      </c>
    </row>
    <row r="247" spans="2:21" s="132" customFormat="1">
      <c r="B247" s="87" t="s">
        <v>892</v>
      </c>
      <c r="C247" s="84" t="s">
        <v>893</v>
      </c>
      <c r="D247" s="97" t="s">
        <v>28</v>
      </c>
      <c r="E247" s="97" t="s">
        <v>872</v>
      </c>
      <c r="F247" s="84"/>
      <c r="G247" s="97" t="s">
        <v>874</v>
      </c>
      <c r="H247" s="84" t="s">
        <v>891</v>
      </c>
      <c r="I247" s="84" t="s">
        <v>876</v>
      </c>
      <c r="J247" s="84"/>
      <c r="K247" s="94">
        <v>4.2699999999999996</v>
      </c>
      <c r="L247" s="97" t="s">
        <v>176</v>
      </c>
      <c r="M247" s="98">
        <v>0.03</v>
      </c>
      <c r="N247" s="98">
        <v>3.9600000000000003E-2</v>
      </c>
      <c r="O247" s="94">
        <v>4699999.9999999991</v>
      </c>
      <c r="P247" s="96">
        <v>95.852000000000004</v>
      </c>
      <c r="Q247" s="84"/>
      <c r="R247" s="94">
        <v>16540.095669999999</v>
      </c>
      <c r="S247" s="95">
        <v>2.3499999999999997E-3</v>
      </c>
      <c r="T247" s="95">
        <f t="shared" si="5"/>
        <v>2.5766691685999779E-3</v>
      </c>
      <c r="U247" s="95">
        <f>R247/'סכום נכסי הקרן'!$C$42</f>
        <v>3.0434860034038279E-4</v>
      </c>
    </row>
    <row r="248" spans="2:21" s="132" customFormat="1">
      <c r="B248" s="87" t="s">
        <v>894</v>
      </c>
      <c r="C248" s="84" t="s">
        <v>895</v>
      </c>
      <c r="D248" s="97" t="s">
        <v>28</v>
      </c>
      <c r="E248" s="97" t="s">
        <v>872</v>
      </c>
      <c r="F248" s="84"/>
      <c r="G248" s="97" t="s">
        <v>874</v>
      </c>
      <c r="H248" s="84" t="s">
        <v>891</v>
      </c>
      <c r="I248" s="84" t="s">
        <v>876</v>
      </c>
      <c r="J248" s="84"/>
      <c r="K248" s="94">
        <v>4.4400000000000004</v>
      </c>
      <c r="L248" s="97" t="s">
        <v>176</v>
      </c>
      <c r="M248" s="98">
        <v>4.4999999999999998E-2</v>
      </c>
      <c r="N248" s="98">
        <v>3.9800000000000002E-2</v>
      </c>
      <c r="O248" s="94">
        <v>2999999.9999999995</v>
      </c>
      <c r="P248" s="96">
        <v>102.20399999999999</v>
      </c>
      <c r="Q248" s="84"/>
      <c r="R248" s="94">
        <v>11361.559369999997</v>
      </c>
      <c r="S248" s="95">
        <v>2.3076923076923075E-3</v>
      </c>
      <c r="T248" s="95">
        <f t="shared" si="5"/>
        <v>1.769940169632476E-3</v>
      </c>
      <c r="U248" s="95">
        <f>R248/'סכום נכסי הקרן'!$C$42</f>
        <v>2.0906013852238259E-4</v>
      </c>
    </row>
    <row r="249" spans="2:21" s="132" customFormat="1">
      <c r="B249" s="87" t="s">
        <v>896</v>
      </c>
      <c r="C249" s="84" t="s">
        <v>897</v>
      </c>
      <c r="D249" s="97" t="s">
        <v>28</v>
      </c>
      <c r="E249" s="97" t="s">
        <v>872</v>
      </c>
      <c r="F249" s="84"/>
      <c r="G249" s="97" t="s">
        <v>874</v>
      </c>
      <c r="H249" s="84" t="s">
        <v>891</v>
      </c>
      <c r="I249" s="84" t="s">
        <v>876</v>
      </c>
      <c r="J249" s="84"/>
      <c r="K249" s="94">
        <v>4.5</v>
      </c>
      <c r="L249" s="97" t="s">
        <v>176</v>
      </c>
      <c r="M249" s="98">
        <v>4.3749999999999997E-2</v>
      </c>
      <c r="N249" s="98">
        <v>4.0300000000000002E-2</v>
      </c>
      <c r="O249" s="94">
        <v>7199999.9999999991</v>
      </c>
      <c r="P249" s="96">
        <v>101.444</v>
      </c>
      <c r="Q249" s="84"/>
      <c r="R249" s="94">
        <v>27008.792819999995</v>
      </c>
      <c r="S249" s="95">
        <v>4.7999999999999996E-3</v>
      </c>
      <c r="T249" s="95">
        <f t="shared" si="5"/>
        <v>4.2075163970559095E-3</v>
      </c>
      <c r="U249" s="95">
        <f>R249/'סכום נכסי הקרן'!$C$42</f>
        <v>4.9697948885264092E-4</v>
      </c>
    </row>
    <row r="250" spans="2:21" s="132" customFormat="1">
      <c r="B250" s="87" t="s">
        <v>898</v>
      </c>
      <c r="C250" s="84" t="s">
        <v>899</v>
      </c>
      <c r="D250" s="97" t="s">
        <v>28</v>
      </c>
      <c r="E250" s="97" t="s">
        <v>872</v>
      </c>
      <c r="F250" s="84"/>
      <c r="G250" s="97" t="s">
        <v>900</v>
      </c>
      <c r="H250" s="84" t="s">
        <v>901</v>
      </c>
      <c r="I250" s="84" t="s">
        <v>881</v>
      </c>
      <c r="J250" s="84"/>
      <c r="K250" s="94">
        <v>4.76</v>
      </c>
      <c r="L250" s="97" t="s">
        <v>176</v>
      </c>
      <c r="M250" s="98">
        <v>4.7500000000000001E-2</v>
      </c>
      <c r="N250" s="98">
        <v>4.0199999999999993E-2</v>
      </c>
      <c r="O250" s="94">
        <v>7099999.9999999991</v>
      </c>
      <c r="P250" s="96">
        <v>103.113</v>
      </c>
      <c r="Q250" s="84"/>
      <c r="R250" s="94">
        <v>26743.626879999996</v>
      </c>
      <c r="S250" s="95">
        <v>1.4199999999999997E-2</v>
      </c>
      <c r="T250" s="95">
        <f t="shared" si="5"/>
        <v>4.1662079961982236E-3</v>
      </c>
      <c r="U250" s="95">
        <f>R250/'סכום נכסי הקרן'!$C$42</f>
        <v>4.9210026177275656E-4</v>
      </c>
    </row>
    <row r="251" spans="2:21" s="132" customFormat="1">
      <c r="B251" s="87" t="s">
        <v>902</v>
      </c>
      <c r="C251" s="84" t="s">
        <v>903</v>
      </c>
      <c r="D251" s="97" t="s">
        <v>28</v>
      </c>
      <c r="E251" s="97" t="s">
        <v>872</v>
      </c>
      <c r="F251" s="84"/>
      <c r="G251" s="97" t="s">
        <v>904</v>
      </c>
      <c r="H251" s="84" t="s">
        <v>905</v>
      </c>
      <c r="I251" s="84" t="s">
        <v>906</v>
      </c>
      <c r="J251" s="84"/>
      <c r="K251" s="94">
        <v>4.5799999999999992</v>
      </c>
      <c r="L251" s="97" t="s">
        <v>176</v>
      </c>
      <c r="M251" s="98">
        <v>3.875E-2</v>
      </c>
      <c r="N251" s="98">
        <v>4.0900000000000006E-2</v>
      </c>
      <c r="O251" s="94">
        <v>6538999.9999999991</v>
      </c>
      <c r="P251" s="96">
        <v>98.882000000000005</v>
      </c>
      <c r="Q251" s="84"/>
      <c r="R251" s="94">
        <v>23454.350319999998</v>
      </c>
      <c r="S251" s="95">
        <v>6.5389999999999988E-3</v>
      </c>
      <c r="T251" s="95">
        <f t="shared" si="5"/>
        <v>3.6537939407872257E-3</v>
      </c>
      <c r="U251" s="95">
        <f>R251/'סכום נכסי הקרן'!$C$42</f>
        <v>4.3157541734974793E-4</v>
      </c>
    </row>
    <row r="252" spans="2:21" s="132" customFormat="1">
      <c r="B252" s="87" t="s">
        <v>907</v>
      </c>
      <c r="C252" s="84" t="s">
        <v>908</v>
      </c>
      <c r="D252" s="97" t="s">
        <v>28</v>
      </c>
      <c r="E252" s="97" t="s">
        <v>872</v>
      </c>
      <c r="F252" s="84"/>
      <c r="G252" s="97" t="s">
        <v>909</v>
      </c>
      <c r="H252" s="84" t="s">
        <v>905</v>
      </c>
      <c r="I252" s="84" t="s">
        <v>881</v>
      </c>
      <c r="J252" s="84"/>
      <c r="K252" s="94">
        <v>4.1000000000000005</v>
      </c>
      <c r="L252" s="97" t="s">
        <v>176</v>
      </c>
      <c r="M252" s="98">
        <v>3.3500000000000002E-2</v>
      </c>
      <c r="N252" s="98">
        <v>3.7900000000000003E-2</v>
      </c>
      <c r="O252" s="94">
        <v>13399999.999999998</v>
      </c>
      <c r="P252" s="96">
        <v>98.036000000000001</v>
      </c>
      <c r="Q252" s="84"/>
      <c r="R252" s="94">
        <v>47819.122009999992</v>
      </c>
      <c r="S252" s="95">
        <v>1.985185185185185E-2</v>
      </c>
      <c r="T252" s="95">
        <f t="shared" si="5"/>
        <v>7.4494162434725264E-3</v>
      </c>
      <c r="U252" s="95">
        <f>R252/'סכום נכסי הקרן'!$C$42</f>
        <v>8.7990318457749827E-4</v>
      </c>
    </row>
    <row r="253" spans="2:21" s="132" customFormat="1">
      <c r="B253" s="87" t="s">
        <v>910</v>
      </c>
      <c r="C253" s="84" t="s">
        <v>911</v>
      </c>
      <c r="D253" s="97" t="s">
        <v>28</v>
      </c>
      <c r="E253" s="97" t="s">
        <v>872</v>
      </c>
      <c r="F253" s="84"/>
      <c r="G253" s="97" t="s">
        <v>912</v>
      </c>
      <c r="H253" s="84" t="s">
        <v>905</v>
      </c>
      <c r="I253" s="84" t="s">
        <v>876</v>
      </c>
      <c r="J253" s="84"/>
      <c r="K253" s="94">
        <v>8.009999999999998</v>
      </c>
      <c r="L253" s="97" t="s">
        <v>176</v>
      </c>
      <c r="M253" s="98">
        <v>4.7500000000000001E-2</v>
      </c>
      <c r="N253" s="98">
        <v>4.8199999999999993E-2</v>
      </c>
      <c r="O253" s="94">
        <v>12198999.999999998</v>
      </c>
      <c r="P253" s="96">
        <v>99.161000000000001</v>
      </c>
      <c r="Q253" s="84"/>
      <c r="R253" s="94">
        <v>43979.634700000002</v>
      </c>
      <c r="S253" s="95">
        <v>1.2198999999999998E-2</v>
      </c>
      <c r="T253" s="95">
        <f t="shared" si="5"/>
        <v>6.8512885922007343E-3</v>
      </c>
      <c r="U253" s="95">
        <f>R253/'סכום נכסי הקרן'!$C$42</f>
        <v>8.0925410175854997E-4</v>
      </c>
    </row>
    <row r="254" spans="2:21" s="132" customFormat="1">
      <c r="B254" s="87" t="s">
        <v>913</v>
      </c>
      <c r="C254" s="84" t="s">
        <v>914</v>
      </c>
      <c r="D254" s="97" t="s">
        <v>28</v>
      </c>
      <c r="E254" s="97" t="s">
        <v>872</v>
      </c>
      <c r="F254" s="84"/>
      <c r="G254" s="97" t="s">
        <v>915</v>
      </c>
      <c r="H254" s="84" t="s">
        <v>905</v>
      </c>
      <c r="I254" s="84" t="s">
        <v>881</v>
      </c>
      <c r="J254" s="84"/>
      <c r="K254" s="94">
        <v>7.67</v>
      </c>
      <c r="L254" s="97" t="s">
        <v>176</v>
      </c>
      <c r="M254" s="98">
        <v>5.1249999999999997E-2</v>
      </c>
      <c r="N254" s="98">
        <v>5.3899999999999997E-2</v>
      </c>
      <c r="O254" s="94">
        <v>3935999.9999999995</v>
      </c>
      <c r="P254" s="96">
        <v>97.591999999999999</v>
      </c>
      <c r="Q254" s="84"/>
      <c r="R254" s="94">
        <v>14249.152319999999</v>
      </c>
      <c r="S254" s="95">
        <v>7.8719999999999988E-3</v>
      </c>
      <c r="T254" s="95">
        <f t="shared" si="5"/>
        <v>2.2197786635673581E-3</v>
      </c>
      <c r="U254" s="95">
        <f>R254/'סכום נכסי הקרן'!$C$42</f>
        <v>2.6219374126684953E-4</v>
      </c>
    </row>
    <row r="255" spans="2:21" s="132" customFormat="1">
      <c r="B255" s="87" t="s">
        <v>916</v>
      </c>
      <c r="C255" s="84" t="s">
        <v>917</v>
      </c>
      <c r="D255" s="97" t="s">
        <v>28</v>
      </c>
      <c r="E255" s="97" t="s">
        <v>872</v>
      </c>
      <c r="F255" s="84"/>
      <c r="G255" s="97" t="s">
        <v>915</v>
      </c>
      <c r="H255" s="84" t="s">
        <v>918</v>
      </c>
      <c r="I255" s="84" t="s">
        <v>881</v>
      </c>
      <c r="J255" s="84"/>
      <c r="K255" s="94">
        <v>0.91</v>
      </c>
      <c r="L255" s="97" t="s">
        <v>176</v>
      </c>
      <c r="M255" s="98">
        <v>6.3750000000000001E-2</v>
      </c>
      <c r="N255" s="98">
        <v>3.9000000000000007E-2</v>
      </c>
      <c r="O255" s="94">
        <v>10999999.999999998</v>
      </c>
      <c r="P255" s="96">
        <v>101.84099999999999</v>
      </c>
      <c r="Q255" s="84"/>
      <c r="R255" s="94">
        <v>40843.456579999991</v>
      </c>
      <c r="S255" s="95">
        <v>1.4666666666666665E-2</v>
      </c>
      <c r="T255" s="95">
        <f t="shared" si="5"/>
        <v>6.3627247029543867E-3</v>
      </c>
      <c r="U255" s="95">
        <f>R255/'סכום נכסי הקרן'!$C$42</f>
        <v>7.5154636896886801E-4</v>
      </c>
    </row>
    <row r="256" spans="2:21" s="132" customFormat="1">
      <c r="B256" s="87" t="s">
        <v>919</v>
      </c>
      <c r="C256" s="84" t="s">
        <v>920</v>
      </c>
      <c r="D256" s="97" t="s">
        <v>28</v>
      </c>
      <c r="E256" s="97" t="s">
        <v>872</v>
      </c>
      <c r="F256" s="84"/>
      <c r="G256" s="97" t="s">
        <v>921</v>
      </c>
      <c r="H256" s="84" t="s">
        <v>918</v>
      </c>
      <c r="I256" s="84" t="s">
        <v>876</v>
      </c>
      <c r="J256" s="84"/>
      <c r="K256" s="94">
        <v>4.7299999999999986</v>
      </c>
      <c r="L256" s="97" t="s">
        <v>176</v>
      </c>
      <c r="M256" s="98">
        <v>2.589E-2</v>
      </c>
      <c r="N256" s="98">
        <v>3.8099999999999995E-2</v>
      </c>
      <c r="O256" s="94">
        <v>13799999.999999998</v>
      </c>
      <c r="P256" s="96">
        <v>94.197999999999993</v>
      </c>
      <c r="Q256" s="84"/>
      <c r="R256" s="94">
        <v>47681.291340000003</v>
      </c>
      <c r="S256" s="95">
        <v>9.1999999999999981E-3</v>
      </c>
      <c r="T256" s="95">
        <f t="shared" si="5"/>
        <v>7.4279445395016358E-3</v>
      </c>
      <c r="U256" s="95">
        <f>R256/'סכום נכסי הקרן'!$C$42</f>
        <v>8.7736700991832993E-4</v>
      </c>
    </row>
    <row r="257" spans="2:21" s="132" customFormat="1">
      <c r="B257" s="87" t="s">
        <v>922</v>
      </c>
      <c r="C257" s="84" t="s">
        <v>923</v>
      </c>
      <c r="D257" s="97" t="s">
        <v>28</v>
      </c>
      <c r="E257" s="97" t="s">
        <v>872</v>
      </c>
      <c r="F257" s="84"/>
      <c r="G257" s="97" t="s">
        <v>909</v>
      </c>
      <c r="H257" s="84" t="s">
        <v>918</v>
      </c>
      <c r="I257" s="84" t="s">
        <v>906</v>
      </c>
      <c r="J257" s="84"/>
      <c r="K257" s="94">
        <v>4.1000000000000005</v>
      </c>
      <c r="L257" s="97" t="s">
        <v>176</v>
      </c>
      <c r="M257" s="98">
        <v>3.7499999999999999E-2</v>
      </c>
      <c r="N257" s="98">
        <v>4.1700000000000001E-2</v>
      </c>
      <c r="O257" s="94">
        <v>7399999.9999999991</v>
      </c>
      <c r="P257" s="96">
        <v>98.168999999999997</v>
      </c>
      <c r="Q257" s="84"/>
      <c r="R257" s="94">
        <v>26418.258559999995</v>
      </c>
      <c r="S257" s="95">
        <v>1.4799999999999999E-2</v>
      </c>
      <c r="T257" s="95">
        <f t="shared" si="5"/>
        <v>4.1155210754385222E-3</v>
      </c>
      <c r="U257" s="95">
        <f>R257/'סכום נכסי הקרן'!$C$42</f>
        <v>4.8611327144556566E-4</v>
      </c>
    </row>
    <row r="258" spans="2:21" s="132" customFormat="1">
      <c r="B258" s="87" t="s">
        <v>924</v>
      </c>
      <c r="C258" s="84" t="s">
        <v>925</v>
      </c>
      <c r="D258" s="97" t="s">
        <v>28</v>
      </c>
      <c r="E258" s="97" t="s">
        <v>872</v>
      </c>
      <c r="F258" s="84"/>
      <c r="G258" s="97" t="s">
        <v>926</v>
      </c>
      <c r="H258" s="84" t="s">
        <v>918</v>
      </c>
      <c r="I258" s="84" t="s">
        <v>876</v>
      </c>
      <c r="J258" s="84"/>
      <c r="K258" s="94">
        <v>4.9400000000000013</v>
      </c>
      <c r="L258" s="97" t="s">
        <v>176</v>
      </c>
      <c r="M258" s="98">
        <v>5.1249999999999997E-2</v>
      </c>
      <c r="N258" s="98">
        <v>4.8600000000000004E-2</v>
      </c>
      <c r="O258" s="94">
        <v>7560999.9999999991</v>
      </c>
      <c r="P258" s="96">
        <v>101.009</v>
      </c>
      <c r="Q258" s="84"/>
      <c r="R258" s="94">
        <v>28231.406819999997</v>
      </c>
      <c r="S258" s="95">
        <v>3.0243999999999996E-3</v>
      </c>
      <c r="T258" s="95">
        <f t="shared" si="5"/>
        <v>4.3979791284542878E-3</v>
      </c>
      <c r="U258" s="95">
        <f>R258/'סכום נכסי הקרן'!$C$42</f>
        <v>5.194763877267789E-4</v>
      </c>
    </row>
    <row r="259" spans="2:21" s="132" customFormat="1">
      <c r="B259" s="87" t="s">
        <v>927</v>
      </c>
      <c r="C259" s="84" t="s">
        <v>928</v>
      </c>
      <c r="D259" s="97" t="s">
        <v>28</v>
      </c>
      <c r="E259" s="97" t="s">
        <v>872</v>
      </c>
      <c r="F259" s="84"/>
      <c r="G259" s="97" t="s">
        <v>926</v>
      </c>
      <c r="H259" s="84" t="s">
        <v>929</v>
      </c>
      <c r="I259" s="84" t="s">
        <v>876</v>
      </c>
      <c r="J259" s="84"/>
      <c r="K259" s="94">
        <v>4.1099999999999994</v>
      </c>
      <c r="L259" s="97" t="s">
        <v>176</v>
      </c>
      <c r="M259" s="98">
        <v>4.4000000000000004E-2</v>
      </c>
      <c r="N259" s="98">
        <v>4.8100000000000004E-2</v>
      </c>
      <c r="O259" s="94">
        <v>10599999.999999998</v>
      </c>
      <c r="P259" s="96">
        <v>98.21</v>
      </c>
      <c r="Q259" s="84"/>
      <c r="R259" s="94">
        <v>37772.109969999998</v>
      </c>
      <c r="S259" s="95">
        <v>7.0666666666666655E-3</v>
      </c>
      <c r="T259" s="95">
        <f t="shared" si="5"/>
        <v>5.8842604743329658E-3</v>
      </c>
      <c r="U259" s="95">
        <f>R259/'סכום נכסי הקרן'!$C$42</f>
        <v>6.950315784523221E-4</v>
      </c>
    </row>
    <row r="260" spans="2:21" s="132" customFormat="1">
      <c r="B260" s="87" t="s">
        <v>930</v>
      </c>
      <c r="C260" s="84" t="s">
        <v>931</v>
      </c>
      <c r="D260" s="97" t="s">
        <v>28</v>
      </c>
      <c r="E260" s="97" t="s">
        <v>872</v>
      </c>
      <c r="F260" s="84"/>
      <c r="G260" s="97" t="s">
        <v>932</v>
      </c>
      <c r="H260" s="84" t="s">
        <v>929</v>
      </c>
      <c r="I260" s="84" t="s">
        <v>876</v>
      </c>
      <c r="J260" s="84"/>
      <c r="K260" s="94">
        <v>4.72</v>
      </c>
      <c r="L260" s="97" t="s">
        <v>176</v>
      </c>
      <c r="M260" s="98">
        <v>3.4000000000000002E-2</v>
      </c>
      <c r="N260" s="98">
        <v>3.4599999999999999E-2</v>
      </c>
      <c r="O260" s="94">
        <v>13291999.999999998</v>
      </c>
      <c r="P260" s="96">
        <v>99.56</v>
      </c>
      <c r="Q260" s="84"/>
      <c r="R260" s="94">
        <v>48544.340599999996</v>
      </c>
      <c r="S260" s="95">
        <v>8.8613333333333322E-3</v>
      </c>
      <c r="T260" s="95">
        <f t="shared" si="5"/>
        <v>7.5623931221212911E-3</v>
      </c>
      <c r="U260" s="95">
        <f>R260/'סכום נכסי הקרן'!$C$42</f>
        <v>8.9324768192570059E-4</v>
      </c>
    </row>
    <row r="261" spans="2:21" s="132" customFormat="1">
      <c r="B261" s="87" t="s">
        <v>933</v>
      </c>
      <c r="C261" s="84" t="s">
        <v>934</v>
      </c>
      <c r="D261" s="97" t="s">
        <v>28</v>
      </c>
      <c r="E261" s="97" t="s">
        <v>872</v>
      </c>
      <c r="F261" s="84"/>
      <c r="G261" s="97" t="s">
        <v>926</v>
      </c>
      <c r="H261" s="84" t="s">
        <v>929</v>
      </c>
      <c r="I261" s="84" t="s">
        <v>876</v>
      </c>
      <c r="J261" s="84"/>
      <c r="K261" s="94">
        <v>2.8800000000000003</v>
      </c>
      <c r="L261" s="97" t="s">
        <v>176</v>
      </c>
      <c r="M261" s="98">
        <v>3.3750000000000002E-2</v>
      </c>
      <c r="N261" s="98">
        <v>4.4099999999999993E-2</v>
      </c>
      <c r="O261" s="94">
        <v>6912999.9999999991</v>
      </c>
      <c r="P261" s="96">
        <v>96.968000000000004</v>
      </c>
      <c r="Q261" s="84"/>
      <c r="R261" s="94">
        <v>24691.676389999997</v>
      </c>
      <c r="S261" s="95">
        <v>9.2173333333333326E-3</v>
      </c>
      <c r="T261" s="95">
        <f t="shared" si="5"/>
        <v>3.8465485656505277E-3</v>
      </c>
      <c r="U261" s="95">
        <f>R261/'סכום נכסי הקרן'!$C$42</f>
        <v>4.5434302795385072E-4</v>
      </c>
    </row>
    <row r="262" spans="2:21" s="132" customFormat="1">
      <c r="B262" s="87" t="s">
        <v>935</v>
      </c>
      <c r="C262" s="84" t="s">
        <v>936</v>
      </c>
      <c r="D262" s="97" t="s">
        <v>28</v>
      </c>
      <c r="E262" s="97" t="s">
        <v>872</v>
      </c>
      <c r="F262" s="84"/>
      <c r="G262" s="97" t="s">
        <v>932</v>
      </c>
      <c r="H262" s="84" t="s">
        <v>929</v>
      </c>
      <c r="I262" s="84" t="s">
        <v>906</v>
      </c>
      <c r="J262" s="84"/>
      <c r="K262" s="94">
        <v>4.0999999999999996</v>
      </c>
      <c r="L262" s="97" t="s">
        <v>176</v>
      </c>
      <c r="M262" s="98">
        <v>3.2500000000000001E-2</v>
      </c>
      <c r="N262" s="98">
        <v>3.769999999999999E-2</v>
      </c>
      <c r="O262" s="94">
        <v>13461999.999999998</v>
      </c>
      <c r="P262" s="96">
        <v>97.734999999999999</v>
      </c>
      <c r="Q262" s="84"/>
      <c r="R262" s="94">
        <v>47897.068380000004</v>
      </c>
      <c r="S262" s="95">
        <v>1.3461999999999998E-2</v>
      </c>
      <c r="T262" s="95">
        <f t="shared" si="5"/>
        <v>7.4615589790642915E-3</v>
      </c>
      <c r="U262" s="95">
        <f>R262/'סכום נכסי הקרן'!$C$42</f>
        <v>8.8133744886982309E-4</v>
      </c>
    </row>
    <row r="263" spans="2:21" s="132" customFormat="1">
      <c r="B263" s="87" t="s">
        <v>937</v>
      </c>
      <c r="C263" s="84" t="s">
        <v>938</v>
      </c>
      <c r="D263" s="97" t="s">
        <v>28</v>
      </c>
      <c r="E263" s="97" t="s">
        <v>872</v>
      </c>
      <c r="F263" s="84"/>
      <c r="G263" s="97" t="s">
        <v>939</v>
      </c>
      <c r="H263" s="84" t="s">
        <v>929</v>
      </c>
      <c r="I263" s="84" t="s">
        <v>876</v>
      </c>
      <c r="J263" s="84"/>
      <c r="K263" s="94">
        <v>5.7400000000000011</v>
      </c>
      <c r="L263" s="97" t="s">
        <v>176</v>
      </c>
      <c r="M263" s="98">
        <v>4.9000000000000002E-2</v>
      </c>
      <c r="N263" s="98">
        <v>4.41E-2</v>
      </c>
      <c r="O263" s="94">
        <v>8746999.9999999981</v>
      </c>
      <c r="P263" s="96">
        <v>102.60599999999999</v>
      </c>
      <c r="Q263" s="84"/>
      <c r="R263" s="94">
        <v>33268.949219999995</v>
      </c>
      <c r="S263" s="95">
        <v>3.5135414143580802E-3</v>
      </c>
      <c r="T263" s="95">
        <f t="shared" si="5"/>
        <v>5.1827436453329946E-3</v>
      </c>
      <c r="U263" s="95">
        <f>R263/'סכום נכסי הקרן'!$C$42</f>
        <v>6.1217046938049963E-4</v>
      </c>
    </row>
    <row r="264" spans="2:21" s="132" customFormat="1">
      <c r="B264" s="87" t="s">
        <v>940</v>
      </c>
      <c r="C264" s="84" t="s">
        <v>941</v>
      </c>
      <c r="D264" s="97" t="s">
        <v>28</v>
      </c>
      <c r="E264" s="97" t="s">
        <v>872</v>
      </c>
      <c r="F264" s="84"/>
      <c r="G264" s="97" t="s">
        <v>926</v>
      </c>
      <c r="H264" s="84" t="s">
        <v>929</v>
      </c>
      <c r="I264" s="84" t="s">
        <v>906</v>
      </c>
      <c r="J264" s="84"/>
      <c r="K264" s="94">
        <v>0.13999999999999996</v>
      </c>
      <c r="L264" s="97" t="s">
        <v>176</v>
      </c>
      <c r="M264" s="98">
        <v>4.1250000000000002E-2</v>
      </c>
      <c r="N264" s="98">
        <v>3.1699999999999992E-2</v>
      </c>
      <c r="O264" s="94">
        <v>6299999.9999999991</v>
      </c>
      <c r="P264" s="96">
        <v>100.065</v>
      </c>
      <c r="Q264" s="84"/>
      <c r="R264" s="94">
        <v>23202.705620000001</v>
      </c>
      <c r="S264" s="95">
        <v>3.0607872344767069E-3</v>
      </c>
      <c r="T264" s="95">
        <f t="shared" si="5"/>
        <v>3.6145919220765574E-3</v>
      </c>
      <c r="U264" s="95">
        <f>R264/'סכום נכסי הקרן'!$C$42</f>
        <v>4.2694498994738487E-4</v>
      </c>
    </row>
    <row r="265" spans="2:21" s="132" customFormat="1">
      <c r="B265" s="87" t="s">
        <v>942</v>
      </c>
      <c r="C265" s="84" t="s">
        <v>943</v>
      </c>
      <c r="D265" s="97" t="s">
        <v>28</v>
      </c>
      <c r="E265" s="97" t="s">
        <v>872</v>
      </c>
      <c r="F265" s="84"/>
      <c r="G265" s="97" t="s">
        <v>915</v>
      </c>
      <c r="H265" s="84" t="s">
        <v>929</v>
      </c>
      <c r="I265" s="84" t="s">
        <v>881</v>
      </c>
      <c r="J265" s="84"/>
      <c r="K265" s="94">
        <v>7.379999999999999</v>
      </c>
      <c r="L265" s="97" t="s">
        <v>176</v>
      </c>
      <c r="M265" s="98">
        <v>4.4999999999999998E-2</v>
      </c>
      <c r="N265" s="98">
        <v>5.5099999999999996E-2</v>
      </c>
      <c r="O265" s="94">
        <v>9461999.9999999981</v>
      </c>
      <c r="P265" s="96">
        <v>92.391000000000005</v>
      </c>
      <c r="Q265" s="84"/>
      <c r="R265" s="94">
        <v>31776.003449999997</v>
      </c>
      <c r="S265" s="95">
        <v>1.2615999999999997E-2</v>
      </c>
      <c r="T265" s="95">
        <f t="shared" si="5"/>
        <v>4.9501677635061421E-3</v>
      </c>
      <c r="U265" s="95">
        <f>R265/'סכום נכסי הקרן'!$C$42</f>
        <v>5.8469928876890673E-4</v>
      </c>
    </row>
    <row r="266" spans="2:21" s="132" customFormat="1">
      <c r="B266" s="87" t="s">
        <v>944</v>
      </c>
      <c r="C266" s="84" t="s">
        <v>945</v>
      </c>
      <c r="D266" s="97" t="s">
        <v>28</v>
      </c>
      <c r="E266" s="97" t="s">
        <v>872</v>
      </c>
      <c r="F266" s="84"/>
      <c r="G266" s="97" t="s">
        <v>946</v>
      </c>
      <c r="H266" s="84" t="s">
        <v>929</v>
      </c>
      <c r="I266" s="84" t="s">
        <v>881</v>
      </c>
      <c r="J266" s="84"/>
      <c r="K266" s="94">
        <v>1.5400000000000005</v>
      </c>
      <c r="L266" s="97" t="s">
        <v>176</v>
      </c>
      <c r="M266" s="98">
        <v>3.3599999999999998E-2</v>
      </c>
      <c r="N266" s="98">
        <v>3.5300000000000005E-2</v>
      </c>
      <c r="O266" s="94">
        <v>6635249.9999999991</v>
      </c>
      <c r="P266" s="96">
        <v>99.480999999999995</v>
      </c>
      <c r="Q266" s="84"/>
      <c r="R266" s="94">
        <v>23965.856739999996</v>
      </c>
      <c r="S266" s="95">
        <v>2.5277142857142855E-3</v>
      </c>
      <c r="T266" s="95">
        <f t="shared" si="5"/>
        <v>3.7334780519465986E-3</v>
      </c>
      <c r="U266" s="95">
        <f>R266/'סכום נכסי הקרן'!$C$42</f>
        <v>4.4098747070772708E-4</v>
      </c>
    </row>
    <row r="267" spans="2:21" s="132" customFormat="1">
      <c r="B267" s="87" t="s">
        <v>947</v>
      </c>
      <c r="C267" s="84" t="s">
        <v>948</v>
      </c>
      <c r="D267" s="97" t="s">
        <v>28</v>
      </c>
      <c r="E267" s="97" t="s">
        <v>872</v>
      </c>
      <c r="F267" s="84"/>
      <c r="G267" s="97" t="s">
        <v>915</v>
      </c>
      <c r="H267" s="84" t="s">
        <v>929</v>
      </c>
      <c r="I267" s="84" t="s">
        <v>881</v>
      </c>
      <c r="J267" s="84"/>
      <c r="K267" s="94">
        <v>5.830000000000001</v>
      </c>
      <c r="L267" s="97" t="s">
        <v>176</v>
      </c>
      <c r="M267" s="98">
        <v>5.7500000000000002E-2</v>
      </c>
      <c r="N267" s="98">
        <v>5.5E-2</v>
      </c>
      <c r="O267" s="94">
        <v>2873999.9999999995</v>
      </c>
      <c r="P267" s="96">
        <v>101.006</v>
      </c>
      <c r="Q267" s="84"/>
      <c r="R267" s="94">
        <v>10605.450859999997</v>
      </c>
      <c r="S267" s="95">
        <v>4.1057142857142855E-3</v>
      </c>
      <c r="T267" s="95">
        <f t="shared" si="5"/>
        <v>1.6521511601428431E-3</v>
      </c>
      <c r="U267" s="95">
        <f>R267/'סכום נכסי הקרן'!$C$42</f>
        <v>1.9514724640161095E-4</v>
      </c>
    </row>
    <row r="268" spans="2:21" s="132" customFormat="1">
      <c r="B268" s="87" t="s">
        <v>949</v>
      </c>
      <c r="C268" s="84" t="s">
        <v>950</v>
      </c>
      <c r="D268" s="97" t="s">
        <v>28</v>
      </c>
      <c r="E268" s="97" t="s">
        <v>872</v>
      </c>
      <c r="F268" s="84"/>
      <c r="G268" s="97" t="s">
        <v>946</v>
      </c>
      <c r="H268" s="84" t="s">
        <v>929</v>
      </c>
      <c r="I268" s="84" t="s">
        <v>876</v>
      </c>
      <c r="J268" s="84"/>
      <c r="K268" s="94">
        <v>7.81</v>
      </c>
      <c r="L268" s="97" t="s">
        <v>176</v>
      </c>
      <c r="M268" s="98">
        <v>4.0999999999999995E-2</v>
      </c>
      <c r="N268" s="98">
        <v>4.4700000000000004E-2</v>
      </c>
      <c r="O268" s="94">
        <v>5949999.9999999991</v>
      </c>
      <c r="P268" s="96">
        <v>96.936999999999998</v>
      </c>
      <c r="Q268" s="84"/>
      <c r="R268" s="94">
        <v>21032.693319999995</v>
      </c>
      <c r="S268" s="95">
        <v>2.4295521743266974E-3</v>
      </c>
      <c r="T268" s="95">
        <f t="shared" si="5"/>
        <v>3.2765404439926496E-3</v>
      </c>
      <c r="U268" s="95">
        <f>R268/'סכום נכסי הקרן'!$C$42</f>
        <v>3.8701534144938336E-4</v>
      </c>
    </row>
    <row r="269" spans="2:21" s="132" customFormat="1">
      <c r="B269" s="87" t="s">
        <v>951</v>
      </c>
      <c r="C269" s="84" t="s">
        <v>952</v>
      </c>
      <c r="D269" s="97" t="s">
        <v>28</v>
      </c>
      <c r="E269" s="97" t="s">
        <v>872</v>
      </c>
      <c r="F269" s="84"/>
      <c r="G269" s="97" t="s">
        <v>953</v>
      </c>
      <c r="H269" s="84" t="s">
        <v>875</v>
      </c>
      <c r="I269" s="84" t="s">
        <v>881</v>
      </c>
      <c r="J269" s="84"/>
      <c r="K269" s="94">
        <v>3.2800000000000007</v>
      </c>
      <c r="L269" s="97" t="s">
        <v>176</v>
      </c>
      <c r="M269" s="98">
        <v>3.4500000000000003E-2</v>
      </c>
      <c r="N269" s="98">
        <v>3.6700000000000003E-2</v>
      </c>
      <c r="O269" s="94">
        <v>13325999.999999998</v>
      </c>
      <c r="P269" s="96">
        <v>99.17</v>
      </c>
      <c r="Q269" s="84"/>
      <c r="R269" s="94">
        <v>48001.714039999992</v>
      </c>
      <c r="S269" s="95">
        <v>4.5319162394685487E-3</v>
      </c>
      <c r="T269" s="95">
        <f t="shared" si="5"/>
        <v>7.4778610157108403E-3</v>
      </c>
      <c r="U269" s="95">
        <f>R269/'סכום נכסי הקרן'!$C$42</f>
        <v>8.8326299759627078E-4</v>
      </c>
    </row>
    <row r="270" spans="2:21" s="132" customFormat="1">
      <c r="B270" s="87" t="s">
        <v>954</v>
      </c>
      <c r="C270" s="84" t="s">
        <v>955</v>
      </c>
      <c r="D270" s="97" t="s">
        <v>28</v>
      </c>
      <c r="E270" s="97" t="s">
        <v>872</v>
      </c>
      <c r="F270" s="84"/>
      <c r="G270" s="97" t="s">
        <v>956</v>
      </c>
      <c r="H270" s="84" t="s">
        <v>875</v>
      </c>
      <c r="I270" s="84" t="s">
        <v>881</v>
      </c>
      <c r="J270" s="84"/>
      <c r="K270" s="94">
        <v>5.0599999999999996</v>
      </c>
      <c r="L270" s="97" t="s">
        <v>176</v>
      </c>
      <c r="M270" s="98">
        <v>5.2499999999999998E-2</v>
      </c>
      <c r="N270" s="98">
        <v>0.05</v>
      </c>
      <c r="O270" s="94">
        <v>5824999.9999999991</v>
      </c>
      <c r="P270" s="96">
        <v>100.89400000000001</v>
      </c>
      <c r="Q270" s="84"/>
      <c r="R270" s="94">
        <v>21513.340749999996</v>
      </c>
      <c r="S270" s="95">
        <v>9.708333333333331E-3</v>
      </c>
      <c r="T270" s="95">
        <f t="shared" si="5"/>
        <v>3.3514172426857866E-3</v>
      </c>
      <c r="U270" s="95">
        <f>R270/'סכום נכסי הקרן'!$C$42</f>
        <v>3.9585956916706394E-4</v>
      </c>
    </row>
    <row r="271" spans="2:21" s="132" customFormat="1">
      <c r="B271" s="87" t="s">
        <v>957</v>
      </c>
      <c r="C271" s="84" t="s">
        <v>958</v>
      </c>
      <c r="D271" s="97" t="s">
        <v>28</v>
      </c>
      <c r="E271" s="97" t="s">
        <v>872</v>
      </c>
      <c r="F271" s="84"/>
      <c r="G271" s="97" t="s">
        <v>959</v>
      </c>
      <c r="H271" s="84" t="s">
        <v>875</v>
      </c>
      <c r="I271" s="84" t="s">
        <v>881</v>
      </c>
      <c r="J271" s="84"/>
      <c r="K271" s="94">
        <v>4.4399999999999995</v>
      </c>
      <c r="L271" s="97" t="s">
        <v>176</v>
      </c>
      <c r="M271" s="98">
        <v>3.15E-2</v>
      </c>
      <c r="N271" s="98">
        <v>4.0200000000000007E-2</v>
      </c>
      <c r="O271" s="94">
        <v>13446999.999999998</v>
      </c>
      <c r="P271" s="96">
        <v>96.045000000000002</v>
      </c>
      <c r="Q271" s="84"/>
      <c r="R271" s="94">
        <v>47163.393779999991</v>
      </c>
      <c r="S271" s="95">
        <v>1.7929333333333332E-2</v>
      </c>
      <c r="T271" s="95">
        <f t="shared" si="5"/>
        <v>7.347264796048544E-3</v>
      </c>
      <c r="U271" s="95">
        <f>R271/'סכום נכסי הקרן'!$C$42</f>
        <v>8.6783735539573898E-4</v>
      </c>
    </row>
    <row r="272" spans="2:21" s="132" customFormat="1">
      <c r="B272" s="87" t="s">
        <v>960</v>
      </c>
      <c r="C272" s="84" t="s">
        <v>961</v>
      </c>
      <c r="D272" s="97" t="s">
        <v>28</v>
      </c>
      <c r="E272" s="97" t="s">
        <v>872</v>
      </c>
      <c r="F272" s="84"/>
      <c r="G272" s="97" t="s">
        <v>962</v>
      </c>
      <c r="H272" s="84" t="s">
        <v>875</v>
      </c>
      <c r="I272" s="84" t="s">
        <v>881</v>
      </c>
      <c r="J272" s="84"/>
      <c r="K272" s="94">
        <v>4.21</v>
      </c>
      <c r="L272" s="97" t="s">
        <v>176</v>
      </c>
      <c r="M272" s="98">
        <v>2.9500000000000002E-2</v>
      </c>
      <c r="N272" s="98">
        <v>0.04</v>
      </c>
      <c r="O272" s="94">
        <v>15118999.999999998</v>
      </c>
      <c r="P272" s="96">
        <v>95.564999999999998</v>
      </c>
      <c r="Q272" s="84"/>
      <c r="R272" s="94">
        <v>52449.544779999997</v>
      </c>
      <c r="S272" s="95">
        <v>1.2599166666666665E-2</v>
      </c>
      <c r="T272" s="95">
        <f t="shared" si="5"/>
        <v>8.1707583582392856E-3</v>
      </c>
      <c r="U272" s="95">
        <f>R272/'סכום נכסי הקרן'!$C$42</f>
        <v>9.6510599822203027E-4</v>
      </c>
    </row>
    <row r="273" spans="2:21" s="132" customFormat="1">
      <c r="B273" s="87" t="s">
        <v>963</v>
      </c>
      <c r="C273" s="84" t="s">
        <v>964</v>
      </c>
      <c r="D273" s="97" t="s">
        <v>28</v>
      </c>
      <c r="E273" s="97" t="s">
        <v>872</v>
      </c>
      <c r="F273" s="84"/>
      <c r="G273" s="97" t="s">
        <v>874</v>
      </c>
      <c r="H273" s="84" t="s">
        <v>875</v>
      </c>
      <c r="I273" s="84" t="s">
        <v>876</v>
      </c>
      <c r="J273" s="84"/>
      <c r="K273" s="94">
        <v>0.79</v>
      </c>
      <c r="L273" s="97" t="s">
        <v>176</v>
      </c>
      <c r="M273" s="98">
        <v>7.6249999999999998E-2</v>
      </c>
      <c r="N273" s="98">
        <v>2.92E-2</v>
      </c>
      <c r="O273" s="94">
        <v>7199999.9999999991</v>
      </c>
      <c r="P273" s="96">
        <v>103.49299999999999</v>
      </c>
      <c r="Q273" s="84"/>
      <c r="R273" s="94">
        <v>27397.164719999993</v>
      </c>
      <c r="S273" s="95">
        <v>4.8073552535379122E-3</v>
      </c>
      <c r="T273" s="95">
        <f t="shared" si="5"/>
        <v>4.2680182176406383E-3</v>
      </c>
      <c r="U273" s="95">
        <f>R273/'סכום נכסי הקרן'!$C$42</f>
        <v>5.0412578634298271E-4</v>
      </c>
    </row>
    <row r="274" spans="2:21" s="132" customFormat="1">
      <c r="B274" s="87" t="s">
        <v>965</v>
      </c>
      <c r="C274" s="84" t="s">
        <v>966</v>
      </c>
      <c r="D274" s="97" t="s">
        <v>28</v>
      </c>
      <c r="E274" s="97" t="s">
        <v>872</v>
      </c>
      <c r="F274" s="84"/>
      <c r="G274" s="97" t="s">
        <v>874</v>
      </c>
      <c r="H274" s="84" t="s">
        <v>875</v>
      </c>
      <c r="I274" s="84" t="s">
        <v>881</v>
      </c>
      <c r="J274" s="84"/>
      <c r="K274" s="94">
        <v>3.5500000000000007</v>
      </c>
      <c r="L274" s="97" t="s">
        <v>176</v>
      </c>
      <c r="M274" s="98">
        <v>4.8750000000000002E-2</v>
      </c>
      <c r="N274" s="98">
        <v>6.0600000000000015E-2</v>
      </c>
      <c r="O274" s="94">
        <v>9849999.9999999981</v>
      </c>
      <c r="P274" s="96">
        <v>95.659000000000006</v>
      </c>
      <c r="Q274" s="84"/>
      <c r="R274" s="94">
        <v>34387.953619999993</v>
      </c>
      <c r="S274" s="95">
        <v>1.4071428571428568E-2</v>
      </c>
      <c r="T274" s="95">
        <f t="shared" si="5"/>
        <v>5.3570657408355841E-3</v>
      </c>
      <c r="U274" s="95">
        <f>R274/'סכום נכסי הקרן'!$C$42</f>
        <v>6.3276088371120036E-4</v>
      </c>
    </row>
    <row r="275" spans="2:21" s="132" customFormat="1">
      <c r="B275" s="87" t="s">
        <v>967</v>
      </c>
      <c r="C275" s="84" t="s">
        <v>968</v>
      </c>
      <c r="D275" s="97" t="s">
        <v>28</v>
      </c>
      <c r="E275" s="97" t="s">
        <v>872</v>
      </c>
      <c r="F275" s="84"/>
      <c r="G275" s="97" t="s">
        <v>969</v>
      </c>
      <c r="H275" s="84" t="s">
        <v>875</v>
      </c>
      <c r="I275" s="84" t="s">
        <v>906</v>
      </c>
      <c r="J275" s="84"/>
      <c r="K275" s="94">
        <v>6.05</v>
      </c>
      <c r="L275" s="97" t="s">
        <v>176</v>
      </c>
      <c r="M275" s="98">
        <v>5.2499999999999998E-2</v>
      </c>
      <c r="N275" s="98">
        <v>4.8600000000000011E-2</v>
      </c>
      <c r="O275" s="94">
        <v>4876999.9999999991</v>
      </c>
      <c r="P275" s="96">
        <v>102.108</v>
      </c>
      <c r="Q275" s="84"/>
      <c r="R275" s="94">
        <v>18139.149429999998</v>
      </c>
      <c r="S275" s="95">
        <v>3.9015999999999994E-3</v>
      </c>
      <c r="T275" s="95">
        <f t="shared" si="5"/>
        <v>2.8257748935323337E-3</v>
      </c>
      <c r="U275" s="95">
        <f>R275/'סכום נכסי הקרן'!$C$42</f>
        <v>3.3377223750880226E-4</v>
      </c>
    </row>
    <row r="276" spans="2:21" s="132" customFormat="1">
      <c r="B276" s="87" t="s">
        <v>970</v>
      </c>
      <c r="C276" s="84" t="s">
        <v>971</v>
      </c>
      <c r="D276" s="97" t="s">
        <v>28</v>
      </c>
      <c r="E276" s="97" t="s">
        <v>872</v>
      </c>
      <c r="F276" s="84"/>
      <c r="G276" s="97" t="s">
        <v>909</v>
      </c>
      <c r="H276" s="84" t="s">
        <v>875</v>
      </c>
      <c r="I276" s="84" t="s">
        <v>876</v>
      </c>
      <c r="J276" s="84"/>
      <c r="K276" s="94">
        <v>1.2499999999999998</v>
      </c>
      <c r="L276" s="97" t="s">
        <v>176</v>
      </c>
      <c r="M276" s="98">
        <v>5.2499999999999998E-2</v>
      </c>
      <c r="N276" s="98">
        <v>4.2500000000000003E-2</v>
      </c>
      <c r="O276" s="94">
        <v>7358999.9999999991</v>
      </c>
      <c r="P276" s="96">
        <v>103.724</v>
      </c>
      <c r="Q276" s="84"/>
      <c r="R276" s="94">
        <v>27980.895589999996</v>
      </c>
      <c r="S276" s="95">
        <v>1.1321538461538459E-2</v>
      </c>
      <c r="T276" s="95">
        <f t="shared" si="5"/>
        <v>4.3589536853366993E-3</v>
      </c>
      <c r="U276" s="95">
        <f>R276/'סכום נכסי הקרן'!$C$42</f>
        <v>5.1486681691526688E-4</v>
      </c>
    </row>
    <row r="277" spans="2:21" s="132" customFormat="1">
      <c r="B277" s="87" t="s">
        <v>972</v>
      </c>
      <c r="C277" s="84" t="s">
        <v>973</v>
      </c>
      <c r="D277" s="97" t="s">
        <v>28</v>
      </c>
      <c r="E277" s="97" t="s">
        <v>872</v>
      </c>
      <c r="F277" s="84"/>
      <c r="G277" s="97" t="s">
        <v>926</v>
      </c>
      <c r="H277" s="84" t="s">
        <v>875</v>
      </c>
      <c r="I277" s="84" t="s">
        <v>876</v>
      </c>
      <c r="J277" s="84"/>
      <c r="K277" s="94">
        <v>5.7</v>
      </c>
      <c r="L277" s="97" t="s">
        <v>176</v>
      </c>
      <c r="M277" s="98">
        <v>4.8750000000000002E-2</v>
      </c>
      <c r="N277" s="98">
        <v>4.9799999999999997E-2</v>
      </c>
      <c r="O277" s="94">
        <v>7669999.9999999991</v>
      </c>
      <c r="P277" s="96">
        <v>99.08</v>
      </c>
      <c r="Q277" s="84"/>
      <c r="R277" s="94">
        <v>27981.310079999996</v>
      </c>
      <c r="S277" s="95">
        <v>1.0226666666666665E-2</v>
      </c>
      <c r="T277" s="95">
        <f t="shared" si="5"/>
        <v>4.3590182559186961E-3</v>
      </c>
      <c r="U277" s="95">
        <f>R277/'סכום נכסי הקרן'!$C$42</f>
        <v>5.1487444380291447E-4</v>
      </c>
    </row>
    <row r="278" spans="2:21" s="132" customFormat="1">
      <c r="B278" s="87" t="s">
        <v>974</v>
      </c>
      <c r="C278" s="84" t="s">
        <v>975</v>
      </c>
      <c r="D278" s="97" t="s">
        <v>28</v>
      </c>
      <c r="E278" s="97" t="s">
        <v>872</v>
      </c>
      <c r="F278" s="84"/>
      <c r="G278" s="97" t="s">
        <v>946</v>
      </c>
      <c r="H278" s="84" t="s">
        <v>875</v>
      </c>
      <c r="I278" s="84" t="s">
        <v>881</v>
      </c>
      <c r="J278" s="84"/>
      <c r="K278" s="94">
        <v>4.7</v>
      </c>
      <c r="L278" s="97" t="s">
        <v>178</v>
      </c>
      <c r="M278" s="98">
        <v>5.2499999999999998E-2</v>
      </c>
      <c r="N278" s="98">
        <v>2.6900000000000004E-2</v>
      </c>
      <c r="O278" s="94">
        <v>9074999.9999999981</v>
      </c>
      <c r="P278" s="96">
        <v>112.258</v>
      </c>
      <c r="Q278" s="84"/>
      <c r="R278" s="94">
        <v>44244.687479999986</v>
      </c>
      <c r="S278" s="95">
        <v>9.074999999999998E-3</v>
      </c>
      <c r="T278" s="95">
        <f t="shared" si="5"/>
        <v>6.892579364630569E-3</v>
      </c>
      <c r="U278" s="95">
        <f>R278/'סכום נכסי הקרן'!$C$42</f>
        <v>8.1413124662027146E-4</v>
      </c>
    </row>
    <row r="279" spans="2:21" s="132" customFormat="1">
      <c r="B279" s="87" t="s">
        <v>976</v>
      </c>
      <c r="C279" s="84" t="s">
        <v>977</v>
      </c>
      <c r="D279" s="97" t="s">
        <v>28</v>
      </c>
      <c r="E279" s="97" t="s">
        <v>872</v>
      </c>
      <c r="F279" s="84"/>
      <c r="G279" s="97" t="s">
        <v>874</v>
      </c>
      <c r="H279" s="84" t="s">
        <v>875</v>
      </c>
      <c r="I279" s="84" t="s">
        <v>906</v>
      </c>
      <c r="J279" s="84"/>
      <c r="K279" s="94">
        <v>3.0700000000000003</v>
      </c>
      <c r="L279" s="97" t="s">
        <v>176</v>
      </c>
      <c r="M279" s="98">
        <v>4.8750000000000002E-2</v>
      </c>
      <c r="N279" s="98">
        <v>4.4700000000000004E-2</v>
      </c>
      <c r="O279" s="94">
        <v>7999999.9999999991</v>
      </c>
      <c r="P279" s="96">
        <v>100.965</v>
      </c>
      <c r="Q279" s="84"/>
      <c r="R279" s="94">
        <v>29555.334899999994</v>
      </c>
      <c r="S279" s="95">
        <v>3.8148737157585274E-3</v>
      </c>
      <c r="T279" s="95">
        <f t="shared" si="5"/>
        <v>4.6042248922782015E-3</v>
      </c>
      <c r="U279" s="95">
        <f>R279/'סכום נכסי הקרן'!$C$42</f>
        <v>5.4383753207192095E-4</v>
      </c>
    </row>
    <row r="280" spans="2:21" s="132" customFormat="1">
      <c r="B280" s="87" t="s">
        <v>978</v>
      </c>
      <c r="C280" s="84" t="s">
        <v>979</v>
      </c>
      <c r="D280" s="97" t="s">
        <v>28</v>
      </c>
      <c r="E280" s="97" t="s">
        <v>872</v>
      </c>
      <c r="F280" s="84"/>
      <c r="G280" s="97" t="s">
        <v>912</v>
      </c>
      <c r="H280" s="84" t="s">
        <v>875</v>
      </c>
      <c r="I280" s="84" t="s">
        <v>881</v>
      </c>
      <c r="J280" s="84"/>
      <c r="K280" s="94">
        <v>3.4299999999999988</v>
      </c>
      <c r="L280" s="97" t="s">
        <v>176</v>
      </c>
      <c r="M280" s="98">
        <v>4.7500000000000001E-2</v>
      </c>
      <c r="N280" s="98">
        <v>5.5799999999999988E-2</v>
      </c>
      <c r="O280" s="94">
        <v>13326999.999999998</v>
      </c>
      <c r="P280" s="96">
        <v>96.771000000000001</v>
      </c>
      <c r="Q280" s="84"/>
      <c r="R280" s="94">
        <v>46865.51556</v>
      </c>
      <c r="S280" s="95">
        <v>1.4807777777777776E-2</v>
      </c>
      <c r="T280" s="95">
        <f t="shared" si="5"/>
        <v>7.3008603712625643E-3</v>
      </c>
      <c r="U280" s="95">
        <f>R280/'סכום נכסי הקרן'!$C$42</f>
        <v>8.6235620092495093E-4</v>
      </c>
    </row>
    <row r="281" spans="2:21" s="132" customFormat="1">
      <c r="B281" s="87" t="s">
        <v>980</v>
      </c>
      <c r="C281" s="84" t="s">
        <v>981</v>
      </c>
      <c r="D281" s="97" t="s">
        <v>28</v>
      </c>
      <c r="E281" s="97" t="s">
        <v>872</v>
      </c>
      <c r="F281" s="84"/>
      <c r="G281" s="97" t="s">
        <v>926</v>
      </c>
      <c r="H281" s="84" t="s">
        <v>875</v>
      </c>
      <c r="I281" s="84" t="s">
        <v>876</v>
      </c>
      <c r="J281" s="84"/>
      <c r="K281" s="94">
        <v>7.0499999999999989</v>
      </c>
      <c r="L281" s="97" t="s">
        <v>176</v>
      </c>
      <c r="M281" s="98">
        <v>4.2999999999999997E-2</v>
      </c>
      <c r="N281" s="98">
        <v>4.929999999999999E-2</v>
      </c>
      <c r="O281" s="94">
        <v>4501999.9999999991</v>
      </c>
      <c r="P281" s="96">
        <v>95.394999999999996</v>
      </c>
      <c r="Q281" s="84"/>
      <c r="R281" s="94">
        <v>15656.780399999998</v>
      </c>
      <c r="S281" s="95">
        <v>3.6015999999999991E-3</v>
      </c>
      <c r="T281" s="95">
        <f t="shared" si="5"/>
        <v>2.4390634819236464E-3</v>
      </c>
      <c r="U281" s="95">
        <f>R281/'סכום נכסי הקרן'!$C$42</f>
        <v>2.8809502046711789E-4</v>
      </c>
    </row>
    <row r="282" spans="2:21" s="132" customFormat="1">
      <c r="B282" s="87" t="s">
        <v>982</v>
      </c>
      <c r="C282" s="84" t="s">
        <v>983</v>
      </c>
      <c r="D282" s="97" t="s">
        <v>28</v>
      </c>
      <c r="E282" s="97" t="s">
        <v>872</v>
      </c>
      <c r="F282" s="84"/>
      <c r="G282" s="97" t="s">
        <v>921</v>
      </c>
      <c r="H282" s="84" t="s">
        <v>875</v>
      </c>
      <c r="I282" s="84" t="s">
        <v>906</v>
      </c>
      <c r="J282" s="84"/>
      <c r="K282" s="94">
        <v>4.09</v>
      </c>
      <c r="L282" s="97" t="s">
        <v>176</v>
      </c>
      <c r="M282" s="98">
        <v>3.2000000000000001E-2</v>
      </c>
      <c r="N282" s="98">
        <v>3.9299999999999995E-2</v>
      </c>
      <c r="O282" s="94">
        <v>14799999.999999998</v>
      </c>
      <c r="P282" s="96">
        <v>96.921999999999997</v>
      </c>
      <c r="Q282" s="84"/>
      <c r="R282" s="94">
        <v>52242.06031999999</v>
      </c>
      <c r="S282" s="95">
        <v>2.4666666666666663E-2</v>
      </c>
      <c r="T282" s="95">
        <f t="shared" si="5"/>
        <v>8.1384357633938805E-3</v>
      </c>
      <c r="U282" s="95">
        <f>R282/'סכום נכסי הקרן'!$C$42</f>
        <v>9.612881481773103E-4</v>
      </c>
    </row>
    <row r="283" spans="2:21" s="132" customFormat="1">
      <c r="B283" s="87" t="s">
        <v>984</v>
      </c>
      <c r="C283" s="84" t="s">
        <v>985</v>
      </c>
      <c r="D283" s="97" t="s">
        <v>28</v>
      </c>
      <c r="E283" s="97" t="s">
        <v>872</v>
      </c>
      <c r="F283" s="84"/>
      <c r="G283" s="97" t="s">
        <v>912</v>
      </c>
      <c r="H283" s="84" t="s">
        <v>875</v>
      </c>
      <c r="I283" s="84" t="s">
        <v>876</v>
      </c>
      <c r="J283" s="84"/>
      <c r="K283" s="94">
        <v>0.12</v>
      </c>
      <c r="L283" s="97" t="s">
        <v>176</v>
      </c>
      <c r="M283" s="98">
        <v>4.5236999999999999E-2</v>
      </c>
      <c r="N283" s="98">
        <v>4.9700000000000008E-2</v>
      </c>
      <c r="O283" s="94">
        <v>3199999.9999999995</v>
      </c>
      <c r="P283" s="96">
        <v>92.991</v>
      </c>
      <c r="Q283" s="84"/>
      <c r="R283" s="94">
        <v>10859.996439999997</v>
      </c>
      <c r="S283" s="95">
        <v>3.1999999999999997E-3</v>
      </c>
      <c r="T283" s="95">
        <f t="shared" si="5"/>
        <v>1.6918050872467242E-3</v>
      </c>
      <c r="U283" s="95">
        <f>R283/'סכום נכסי הקרן'!$C$42</f>
        <v>1.9983105189714655E-4</v>
      </c>
    </row>
    <row r="284" spans="2:21" s="132" customFormat="1">
      <c r="B284" s="87" t="s">
        <v>986</v>
      </c>
      <c r="C284" s="84" t="s">
        <v>987</v>
      </c>
      <c r="D284" s="97" t="s">
        <v>28</v>
      </c>
      <c r="E284" s="97" t="s">
        <v>872</v>
      </c>
      <c r="F284" s="84"/>
      <c r="G284" s="97" t="s">
        <v>912</v>
      </c>
      <c r="H284" s="84" t="s">
        <v>875</v>
      </c>
      <c r="I284" s="84" t="s">
        <v>876</v>
      </c>
      <c r="J284" s="84"/>
      <c r="K284" s="94">
        <v>6.8600000000000012</v>
      </c>
      <c r="L284" s="97" t="s">
        <v>176</v>
      </c>
      <c r="M284" s="98">
        <v>5.2999999999999999E-2</v>
      </c>
      <c r="N284" s="98">
        <v>6.0400000000000009E-2</v>
      </c>
      <c r="O284" s="94">
        <v>10309999.999999998</v>
      </c>
      <c r="P284" s="96">
        <v>94.712999999999994</v>
      </c>
      <c r="Q284" s="84"/>
      <c r="R284" s="94">
        <v>35499.908909999991</v>
      </c>
      <c r="S284" s="95">
        <v>6.873333333333332E-3</v>
      </c>
      <c r="T284" s="95">
        <f t="shared" si="5"/>
        <v>5.5302897033669115E-3</v>
      </c>
      <c r="U284" s="95">
        <f>R284/'סכום נכסי הקרן'!$C$42</f>
        <v>6.5322158979807046E-4</v>
      </c>
    </row>
    <row r="285" spans="2:21" s="132" customFormat="1">
      <c r="B285" s="87" t="s">
        <v>988</v>
      </c>
      <c r="C285" s="84" t="s">
        <v>989</v>
      </c>
      <c r="D285" s="97" t="s">
        <v>28</v>
      </c>
      <c r="E285" s="97" t="s">
        <v>872</v>
      </c>
      <c r="F285" s="84"/>
      <c r="G285" s="97" t="s">
        <v>946</v>
      </c>
      <c r="H285" s="84" t="s">
        <v>875</v>
      </c>
      <c r="I285" s="84" t="s">
        <v>881</v>
      </c>
      <c r="J285" s="84"/>
      <c r="K285" s="94">
        <v>5</v>
      </c>
      <c r="L285" s="97" t="s">
        <v>176</v>
      </c>
      <c r="M285" s="98">
        <v>6.25E-2</v>
      </c>
      <c r="N285" s="98">
        <v>6.3E-2</v>
      </c>
      <c r="O285" s="94">
        <v>11249999.999999998</v>
      </c>
      <c r="P285" s="96">
        <v>99.637</v>
      </c>
      <c r="Q285" s="84"/>
      <c r="R285" s="94">
        <v>40655.632389999992</v>
      </c>
      <c r="S285" s="95">
        <v>8.6538461538461526E-3</v>
      </c>
      <c r="T285" s="95">
        <f t="shared" ref="T285:T321" si="6">R285/$R$11</f>
        <v>6.3334648480450791E-3</v>
      </c>
      <c r="U285" s="95">
        <f>R285/'סכום נכסי הקרן'!$C$42</f>
        <v>7.4809028077705371E-4</v>
      </c>
    </row>
    <row r="286" spans="2:21" s="132" customFormat="1">
      <c r="B286" s="87" t="s">
        <v>990</v>
      </c>
      <c r="C286" s="84" t="s">
        <v>991</v>
      </c>
      <c r="D286" s="97" t="s">
        <v>28</v>
      </c>
      <c r="E286" s="97" t="s">
        <v>872</v>
      </c>
      <c r="F286" s="84"/>
      <c r="G286" s="97" t="s">
        <v>909</v>
      </c>
      <c r="H286" s="84" t="s">
        <v>875</v>
      </c>
      <c r="I286" s="84" t="s">
        <v>876</v>
      </c>
      <c r="J286" s="84"/>
      <c r="K286" s="94">
        <v>7.9599999999999991</v>
      </c>
      <c r="L286" s="97" t="s">
        <v>178</v>
      </c>
      <c r="M286" s="98">
        <v>4.6249999999999999E-2</v>
      </c>
      <c r="N286" s="98">
        <v>4.6600000000000003E-2</v>
      </c>
      <c r="O286" s="94">
        <v>9499999.9999999981</v>
      </c>
      <c r="P286" s="96">
        <v>99.426000000000002</v>
      </c>
      <c r="Q286" s="84"/>
      <c r="R286" s="94">
        <v>40300.410419999993</v>
      </c>
      <c r="S286" s="95">
        <v>6.3333333333333323E-3</v>
      </c>
      <c r="T286" s="95">
        <f t="shared" si="6"/>
        <v>6.2781272299097454E-3</v>
      </c>
      <c r="U286" s="95">
        <f>R286/'סכום נכסי הקרן'!$C$42</f>
        <v>7.4155396372444177E-4</v>
      </c>
    </row>
    <row r="287" spans="2:21" s="132" customFormat="1">
      <c r="B287" s="87" t="s">
        <v>1017</v>
      </c>
      <c r="C287" s="84" t="s">
        <v>1018</v>
      </c>
      <c r="D287" s="97" t="s">
        <v>28</v>
      </c>
      <c r="E287" s="97" t="s">
        <v>872</v>
      </c>
      <c r="F287" s="84"/>
      <c r="G287" s="97" t="s">
        <v>969</v>
      </c>
      <c r="H287" s="84" t="s">
        <v>875</v>
      </c>
      <c r="I287" s="84" t="s">
        <v>906</v>
      </c>
      <c r="J287" s="84"/>
      <c r="K287" s="94">
        <v>3.95</v>
      </c>
      <c r="L287" s="97" t="s">
        <v>178</v>
      </c>
      <c r="M287" s="98">
        <v>3.7499999999999999E-2</v>
      </c>
      <c r="N287" s="98">
        <v>1.2600000000000002E-2</v>
      </c>
      <c r="O287" s="94">
        <v>4899999.9999999991</v>
      </c>
      <c r="P287" s="96">
        <v>109.9</v>
      </c>
      <c r="Q287" s="84"/>
      <c r="R287" s="94">
        <v>23261.698129999997</v>
      </c>
      <c r="S287" s="95">
        <v>6.533333333333332E-3</v>
      </c>
      <c r="T287" s="95">
        <f>R287/$R$11</f>
        <v>3.6237819645483804E-3</v>
      </c>
      <c r="U287" s="95">
        <f>R287/'סכום נכסי הקרן'!$C$42</f>
        <v>4.2803049079376932E-4</v>
      </c>
    </row>
    <row r="288" spans="2:21" s="132" customFormat="1">
      <c r="B288" s="87" t="s">
        <v>992</v>
      </c>
      <c r="C288" s="84" t="s">
        <v>993</v>
      </c>
      <c r="D288" s="97" t="s">
        <v>28</v>
      </c>
      <c r="E288" s="97" t="s">
        <v>872</v>
      </c>
      <c r="F288" s="84"/>
      <c r="G288" s="97" t="s">
        <v>926</v>
      </c>
      <c r="H288" s="84" t="s">
        <v>994</v>
      </c>
      <c r="I288" s="84" t="s">
        <v>876</v>
      </c>
      <c r="J288" s="84"/>
      <c r="K288" s="94">
        <v>4.41</v>
      </c>
      <c r="L288" s="97" t="s">
        <v>176</v>
      </c>
      <c r="M288" s="98">
        <v>7.8750000000000001E-2</v>
      </c>
      <c r="N288" s="98">
        <v>6.6299999999999984E-2</v>
      </c>
      <c r="O288" s="94">
        <v>6449999.9999999991</v>
      </c>
      <c r="P288" s="96">
        <v>105.218</v>
      </c>
      <c r="Q288" s="84"/>
      <c r="R288" s="94">
        <v>24655.796499999997</v>
      </c>
      <c r="S288" s="95">
        <v>3.6857142857142852E-3</v>
      </c>
      <c r="T288" s="95">
        <f t="shared" si="6"/>
        <v>3.8409590812738775E-3</v>
      </c>
      <c r="U288" s="95">
        <f>R288/'סכום נכסי הקרן'!$C$42</f>
        <v>4.5368281446296545E-4</v>
      </c>
    </row>
    <row r="289" spans="2:21" s="132" customFormat="1">
      <c r="B289" s="87" t="s">
        <v>995</v>
      </c>
      <c r="C289" s="84" t="s">
        <v>996</v>
      </c>
      <c r="D289" s="97" t="s">
        <v>28</v>
      </c>
      <c r="E289" s="97" t="s">
        <v>872</v>
      </c>
      <c r="F289" s="84"/>
      <c r="G289" s="97" t="s">
        <v>932</v>
      </c>
      <c r="H289" s="84" t="s">
        <v>994</v>
      </c>
      <c r="I289" s="84" t="s">
        <v>906</v>
      </c>
      <c r="J289" s="84"/>
      <c r="K289" s="94">
        <v>3.48</v>
      </c>
      <c r="L289" s="97" t="s">
        <v>176</v>
      </c>
      <c r="M289" s="98">
        <v>2.894E-2</v>
      </c>
      <c r="N289" s="98">
        <v>3.7299999999999993E-2</v>
      </c>
      <c r="O289" s="94">
        <v>13449999.999999998</v>
      </c>
      <c r="P289" s="96">
        <v>97.037999999999997</v>
      </c>
      <c r="Q289" s="84"/>
      <c r="R289" s="94">
        <v>47785.258139999991</v>
      </c>
      <c r="S289" s="95">
        <v>7.4722222222222212E-3</v>
      </c>
      <c r="T289" s="95">
        <f t="shared" si="6"/>
        <v>7.4441408211594166E-3</v>
      </c>
      <c r="U289" s="95">
        <f>R289/'סכום נכסי הקרן'!$C$42</f>
        <v>8.7928006717586792E-4</v>
      </c>
    </row>
    <row r="290" spans="2:21" s="132" customFormat="1">
      <c r="B290" s="87" t="s">
        <v>997</v>
      </c>
      <c r="C290" s="84" t="s">
        <v>998</v>
      </c>
      <c r="D290" s="97" t="s">
        <v>28</v>
      </c>
      <c r="E290" s="97" t="s">
        <v>872</v>
      </c>
      <c r="F290" s="84"/>
      <c r="G290" s="97" t="s">
        <v>926</v>
      </c>
      <c r="H290" s="84" t="s">
        <v>994</v>
      </c>
      <c r="I290" s="84" t="s">
        <v>906</v>
      </c>
      <c r="J290" s="84"/>
      <c r="K290" s="94">
        <v>7.24</v>
      </c>
      <c r="L290" s="97" t="s">
        <v>176</v>
      </c>
      <c r="M290" s="98">
        <v>7.0000000000000007E-2</v>
      </c>
      <c r="N290" s="98">
        <v>6.93E-2</v>
      </c>
      <c r="O290" s="94">
        <v>6834999.9999999991</v>
      </c>
      <c r="P290" s="96">
        <v>100.241</v>
      </c>
      <c r="Q290" s="84"/>
      <c r="R290" s="94">
        <v>25062.387089999997</v>
      </c>
      <c r="S290" s="95">
        <v>9.1133333333333327E-3</v>
      </c>
      <c r="T290" s="95">
        <f t="shared" si="6"/>
        <v>3.9042990678373212E-3</v>
      </c>
      <c r="U290" s="95">
        <f>R290/'סכום נכסי הקרן'!$C$42</f>
        <v>4.6116434778943323E-4</v>
      </c>
    </row>
    <row r="291" spans="2:21" s="132" customFormat="1">
      <c r="B291" s="87" t="s">
        <v>999</v>
      </c>
      <c r="C291" s="84" t="s">
        <v>1000</v>
      </c>
      <c r="D291" s="97" t="s">
        <v>28</v>
      </c>
      <c r="E291" s="97" t="s">
        <v>872</v>
      </c>
      <c r="F291" s="84"/>
      <c r="G291" s="97" t="s">
        <v>904</v>
      </c>
      <c r="H291" s="84" t="s">
        <v>994</v>
      </c>
      <c r="I291" s="84" t="s">
        <v>906</v>
      </c>
      <c r="J291" s="84"/>
      <c r="K291" s="94">
        <v>7.4599999999999991</v>
      </c>
      <c r="L291" s="97" t="s">
        <v>176</v>
      </c>
      <c r="M291" s="98">
        <v>4.4999999999999998E-2</v>
      </c>
      <c r="N291" s="98">
        <v>4.9699999999999987E-2</v>
      </c>
      <c r="O291" s="94">
        <v>10153999.999999998</v>
      </c>
      <c r="P291" s="96">
        <v>96.081999999999994</v>
      </c>
      <c r="Q291" s="84"/>
      <c r="R291" s="94">
        <v>35938.043469999997</v>
      </c>
      <c r="S291" s="95">
        <v>1.3538666666666664E-2</v>
      </c>
      <c r="T291" s="95">
        <f t="shared" si="6"/>
        <v>5.5985437107785949E-3</v>
      </c>
      <c r="U291" s="95">
        <f>R291/'סכום נכסי הקרן'!$C$42</f>
        <v>6.612835528457577E-4</v>
      </c>
    </row>
    <row r="292" spans="2:21" s="132" customFormat="1">
      <c r="B292" s="87" t="s">
        <v>1001</v>
      </c>
      <c r="C292" s="84" t="s">
        <v>1002</v>
      </c>
      <c r="D292" s="97" t="s">
        <v>28</v>
      </c>
      <c r="E292" s="97" t="s">
        <v>872</v>
      </c>
      <c r="F292" s="84"/>
      <c r="G292" s="97" t="s">
        <v>926</v>
      </c>
      <c r="H292" s="84" t="s">
        <v>994</v>
      </c>
      <c r="I292" s="84" t="s">
        <v>881</v>
      </c>
      <c r="J292" s="84"/>
      <c r="K292" s="94">
        <v>5.34</v>
      </c>
      <c r="L292" s="97" t="s">
        <v>176</v>
      </c>
      <c r="M292" s="98">
        <v>7.0000000000000007E-2</v>
      </c>
      <c r="N292" s="98">
        <v>7.9300000000000009E-2</v>
      </c>
      <c r="O292" s="94">
        <v>8041999.9999999991</v>
      </c>
      <c r="P292" s="96">
        <v>94.728999999999999</v>
      </c>
      <c r="Q292" s="84"/>
      <c r="R292" s="94">
        <v>28164.003449999997</v>
      </c>
      <c r="S292" s="95">
        <v>1.0722666666666665E-2</v>
      </c>
      <c r="T292" s="95">
        <f t="shared" si="6"/>
        <v>4.3874788152273372E-3</v>
      </c>
      <c r="U292" s="95">
        <f>R292/'סכום נכסי הקרן'!$C$42</f>
        <v>5.1823612154410295E-4</v>
      </c>
    </row>
    <row r="293" spans="2:21" s="132" customFormat="1">
      <c r="B293" s="87" t="s">
        <v>1003</v>
      </c>
      <c r="C293" s="84" t="s">
        <v>1004</v>
      </c>
      <c r="D293" s="97" t="s">
        <v>28</v>
      </c>
      <c r="E293" s="97" t="s">
        <v>872</v>
      </c>
      <c r="F293" s="84"/>
      <c r="G293" s="97" t="s">
        <v>969</v>
      </c>
      <c r="H293" s="84" t="s">
        <v>994</v>
      </c>
      <c r="I293" s="84" t="s">
        <v>906</v>
      </c>
      <c r="J293" s="84"/>
      <c r="K293" s="94">
        <v>4.84</v>
      </c>
      <c r="L293" s="97" t="s">
        <v>176</v>
      </c>
      <c r="M293" s="98">
        <v>5.2499999999999998E-2</v>
      </c>
      <c r="N293" s="98">
        <v>5.1200000000000002E-2</v>
      </c>
      <c r="O293" s="94">
        <v>5164999.9999999991</v>
      </c>
      <c r="P293" s="96">
        <v>100.29300000000001</v>
      </c>
      <c r="Q293" s="84"/>
      <c r="R293" s="94">
        <v>19165.354819999997</v>
      </c>
      <c r="S293" s="95">
        <v>8.6083333333333324E-3</v>
      </c>
      <c r="T293" s="95">
        <f t="shared" si="6"/>
        <v>2.9856404615326492E-3</v>
      </c>
      <c r="U293" s="95">
        <f>R293/'סכום נכסי הקרן'!$C$42</f>
        <v>3.5265508923708712E-4</v>
      </c>
    </row>
    <row r="294" spans="2:21" s="132" customFormat="1">
      <c r="B294" s="87" t="s">
        <v>1005</v>
      </c>
      <c r="C294" s="84" t="s">
        <v>1006</v>
      </c>
      <c r="D294" s="97" t="s">
        <v>28</v>
      </c>
      <c r="E294" s="97" t="s">
        <v>872</v>
      </c>
      <c r="F294" s="84"/>
      <c r="G294" s="97" t="s">
        <v>1007</v>
      </c>
      <c r="H294" s="84" t="s">
        <v>994</v>
      </c>
      <c r="I294" s="84" t="s">
        <v>876</v>
      </c>
      <c r="J294" s="84"/>
      <c r="K294" s="94">
        <v>3.0799999999999992</v>
      </c>
      <c r="L294" s="97" t="s">
        <v>176</v>
      </c>
      <c r="M294" s="98">
        <v>4.1250000000000002E-2</v>
      </c>
      <c r="N294" s="98">
        <v>4.2499999999999989E-2</v>
      </c>
      <c r="O294" s="94">
        <v>6327999.9999999991</v>
      </c>
      <c r="P294" s="96">
        <v>99.251999999999995</v>
      </c>
      <c r="Q294" s="84"/>
      <c r="R294" s="94">
        <v>22979.848280000002</v>
      </c>
      <c r="S294" s="95">
        <v>1.0546666666666664E-2</v>
      </c>
      <c r="T294" s="95">
        <f t="shared" si="6"/>
        <v>3.5798744906643727E-3</v>
      </c>
      <c r="U294" s="95">
        <f>R294/'סכום נכסי הקרן'!$C$42</f>
        <v>4.2284426883561996E-4</v>
      </c>
    </row>
    <row r="295" spans="2:21" s="132" customFormat="1">
      <c r="B295" s="87" t="s">
        <v>1008</v>
      </c>
      <c r="C295" s="84" t="s">
        <v>1009</v>
      </c>
      <c r="D295" s="97" t="s">
        <v>28</v>
      </c>
      <c r="E295" s="97" t="s">
        <v>872</v>
      </c>
      <c r="F295" s="84"/>
      <c r="G295" s="97" t="s">
        <v>926</v>
      </c>
      <c r="H295" s="84" t="s">
        <v>994</v>
      </c>
      <c r="I295" s="84" t="s">
        <v>881</v>
      </c>
      <c r="J295" s="84"/>
      <c r="K295" s="94">
        <v>0.7</v>
      </c>
      <c r="L295" s="97" t="s">
        <v>179</v>
      </c>
      <c r="M295" s="98">
        <v>6.8760000000000002E-2</v>
      </c>
      <c r="N295" s="98">
        <v>3.7900000000000003E-2</v>
      </c>
      <c r="O295" s="94">
        <v>4959999.9999999991</v>
      </c>
      <c r="P295" s="96">
        <v>101.93300000000001</v>
      </c>
      <c r="Q295" s="84"/>
      <c r="R295" s="94">
        <v>24410.667819999995</v>
      </c>
      <c r="S295" s="95">
        <v>4.9599999999999991E-3</v>
      </c>
      <c r="T295" s="95">
        <f t="shared" si="6"/>
        <v>3.8027721490639737E-3</v>
      </c>
      <c r="U295" s="95">
        <f>R295/'סכום נכסי הקרן'!$C$42</f>
        <v>4.4917228609905749E-4</v>
      </c>
    </row>
    <row r="296" spans="2:21" s="132" customFormat="1">
      <c r="B296" s="87" t="s">
        <v>1010</v>
      </c>
      <c r="C296" s="84" t="s">
        <v>1011</v>
      </c>
      <c r="D296" s="97" t="s">
        <v>28</v>
      </c>
      <c r="E296" s="97" t="s">
        <v>872</v>
      </c>
      <c r="F296" s="84"/>
      <c r="G296" s="97" t="s">
        <v>1012</v>
      </c>
      <c r="H296" s="84" t="s">
        <v>994</v>
      </c>
      <c r="I296" s="84" t="s">
        <v>906</v>
      </c>
      <c r="J296" s="84"/>
      <c r="K296" s="94">
        <v>3.66</v>
      </c>
      <c r="L296" s="97" t="s">
        <v>176</v>
      </c>
      <c r="M296" s="98">
        <v>3.875E-2</v>
      </c>
      <c r="N296" s="98">
        <v>4.1500000000000002E-2</v>
      </c>
      <c r="O296" s="94">
        <v>7598999.9999999991</v>
      </c>
      <c r="P296" s="96">
        <v>99</v>
      </c>
      <c r="Q296" s="84"/>
      <c r="R296" s="94">
        <v>27374.958189999994</v>
      </c>
      <c r="S296" s="95">
        <v>7.598999999999999E-3</v>
      </c>
      <c r="T296" s="95">
        <f t="shared" si="6"/>
        <v>4.2645588131526475E-3</v>
      </c>
      <c r="U296" s="95">
        <f>R296/'סכום נכסי הקרן'!$C$42</f>
        <v>5.0371717163731481E-4</v>
      </c>
    </row>
    <row r="297" spans="2:21" s="132" customFormat="1">
      <c r="B297" s="87" t="s">
        <v>1013</v>
      </c>
      <c r="C297" s="84" t="s">
        <v>1014</v>
      </c>
      <c r="D297" s="97" t="s">
        <v>28</v>
      </c>
      <c r="E297" s="97" t="s">
        <v>872</v>
      </c>
      <c r="F297" s="84"/>
      <c r="G297" s="97" t="s">
        <v>874</v>
      </c>
      <c r="H297" s="84" t="s">
        <v>994</v>
      </c>
      <c r="I297" s="84" t="s">
        <v>881</v>
      </c>
      <c r="J297" s="84"/>
      <c r="K297" s="94">
        <v>5.67</v>
      </c>
      <c r="L297" s="97" t="s">
        <v>178</v>
      </c>
      <c r="M297" s="98">
        <v>4.4999999999999998E-2</v>
      </c>
      <c r="N297" s="98">
        <v>3.2100000000000004E-2</v>
      </c>
      <c r="O297" s="94">
        <v>4501999.9999999991</v>
      </c>
      <c r="P297" s="96">
        <v>107.09</v>
      </c>
      <c r="Q297" s="84"/>
      <c r="R297" s="94">
        <v>20768.784089999997</v>
      </c>
      <c r="S297" s="95">
        <v>4.5019999999999991E-3</v>
      </c>
      <c r="T297" s="95">
        <f t="shared" si="6"/>
        <v>3.2354278174506318E-3</v>
      </c>
      <c r="U297" s="95">
        <f>R297/'סכום נכסי הקרן'!$C$42</f>
        <v>3.8215923865711899E-4</v>
      </c>
    </row>
    <row r="298" spans="2:21" s="132" customFormat="1">
      <c r="B298" s="87" t="s">
        <v>1015</v>
      </c>
      <c r="C298" s="84" t="s">
        <v>1016</v>
      </c>
      <c r="D298" s="97" t="s">
        <v>28</v>
      </c>
      <c r="E298" s="97" t="s">
        <v>872</v>
      </c>
      <c r="F298" s="84"/>
      <c r="G298" s="97" t="s">
        <v>904</v>
      </c>
      <c r="H298" s="84" t="s">
        <v>994</v>
      </c>
      <c r="I298" s="84" t="s">
        <v>881</v>
      </c>
      <c r="J298" s="84"/>
      <c r="K298" s="94">
        <v>5.52</v>
      </c>
      <c r="L298" s="97" t="s">
        <v>176</v>
      </c>
      <c r="M298" s="98">
        <v>0.05</v>
      </c>
      <c r="N298" s="98">
        <v>5.1399999999999994E-2</v>
      </c>
      <c r="O298" s="94">
        <v>7024999.9999999991</v>
      </c>
      <c r="P298" s="96">
        <v>98.911000000000001</v>
      </c>
      <c r="Q298" s="84"/>
      <c r="R298" s="94">
        <v>25789.649409999998</v>
      </c>
      <c r="S298" s="95">
        <v>6.3863636363636353E-3</v>
      </c>
      <c r="T298" s="95">
        <f t="shared" si="6"/>
        <v>4.0175943253023287E-3</v>
      </c>
      <c r="U298" s="95">
        <f>R298/'סכום נכסי הקרן'!$C$42</f>
        <v>4.7454645110905084E-4</v>
      </c>
    </row>
    <row r="299" spans="2:21" s="132" customFormat="1">
      <c r="B299" s="87" t="s">
        <v>1019</v>
      </c>
      <c r="C299" s="84" t="s">
        <v>1020</v>
      </c>
      <c r="D299" s="97" t="s">
        <v>28</v>
      </c>
      <c r="E299" s="97" t="s">
        <v>872</v>
      </c>
      <c r="F299" s="84"/>
      <c r="G299" s="97" t="s">
        <v>939</v>
      </c>
      <c r="H299" s="84" t="s">
        <v>994</v>
      </c>
      <c r="I299" s="84" t="s">
        <v>881</v>
      </c>
      <c r="J299" s="84"/>
      <c r="K299" s="94">
        <v>6.2499999999999982</v>
      </c>
      <c r="L299" s="97" t="s">
        <v>176</v>
      </c>
      <c r="M299" s="98">
        <v>4.7500000000000001E-2</v>
      </c>
      <c r="N299" s="98">
        <v>5.2399999999999995E-2</v>
      </c>
      <c r="O299" s="94">
        <v>6699999.9999999991</v>
      </c>
      <c r="P299" s="96">
        <v>96.685000000000002</v>
      </c>
      <c r="Q299" s="84"/>
      <c r="R299" s="94">
        <v>23639.611760000003</v>
      </c>
      <c r="S299" s="95">
        <v>2.913043478260869E-3</v>
      </c>
      <c r="T299" s="95">
        <f t="shared" si="6"/>
        <v>3.6826545622795346E-3</v>
      </c>
      <c r="U299" s="95">
        <f>R299/'סכום נכסי הקרן'!$C$42</f>
        <v>4.3498434926199278E-4</v>
      </c>
    </row>
    <row r="300" spans="2:21" s="132" customFormat="1">
      <c r="B300" s="87" t="s">
        <v>1021</v>
      </c>
      <c r="C300" s="84" t="s">
        <v>1022</v>
      </c>
      <c r="D300" s="97" t="s">
        <v>28</v>
      </c>
      <c r="E300" s="97" t="s">
        <v>872</v>
      </c>
      <c r="F300" s="84"/>
      <c r="G300" s="97" t="s">
        <v>956</v>
      </c>
      <c r="H300" s="84" t="s">
        <v>885</v>
      </c>
      <c r="I300" s="84" t="s">
        <v>906</v>
      </c>
      <c r="J300" s="84"/>
      <c r="K300" s="94">
        <v>0.97999999999999987</v>
      </c>
      <c r="L300" s="97" t="s">
        <v>176</v>
      </c>
      <c r="M300" s="98">
        <v>5.6250000000000001E-2</v>
      </c>
      <c r="N300" s="98">
        <v>4.3799999999999999E-2</v>
      </c>
      <c r="O300" s="94">
        <v>6705999.9999999991</v>
      </c>
      <c r="P300" s="96">
        <v>103.595</v>
      </c>
      <c r="Q300" s="84"/>
      <c r="R300" s="94">
        <v>25877.336159999995</v>
      </c>
      <c r="S300" s="95">
        <v>1.3411999999999999E-2</v>
      </c>
      <c r="T300" s="95">
        <f t="shared" si="6"/>
        <v>4.031254448540281E-3</v>
      </c>
      <c r="U300" s="95">
        <f>R300/'סכום נכסי הקרן'!$C$42</f>
        <v>4.7615994477700471E-4</v>
      </c>
    </row>
    <row r="301" spans="2:21" s="132" customFormat="1">
      <c r="B301" s="87" t="s">
        <v>1023</v>
      </c>
      <c r="C301" s="84" t="s">
        <v>1024</v>
      </c>
      <c r="D301" s="97" t="s">
        <v>28</v>
      </c>
      <c r="E301" s="97" t="s">
        <v>872</v>
      </c>
      <c r="F301" s="84"/>
      <c r="G301" s="97" t="s">
        <v>874</v>
      </c>
      <c r="H301" s="84" t="s">
        <v>885</v>
      </c>
      <c r="I301" s="84" t="s">
        <v>906</v>
      </c>
      <c r="J301" s="84"/>
      <c r="K301" s="94">
        <v>0.45</v>
      </c>
      <c r="L301" s="97" t="s">
        <v>176</v>
      </c>
      <c r="M301" s="98">
        <v>0.05</v>
      </c>
      <c r="N301" s="98">
        <v>3.4600000000000006E-2</v>
      </c>
      <c r="O301" s="94">
        <v>5601999.9999999991</v>
      </c>
      <c r="P301" s="96">
        <v>101.377</v>
      </c>
      <c r="Q301" s="84"/>
      <c r="R301" s="94">
        <v>20643.391239999994</v>
      </c>
      <c r="S301" s="95">
        <v>3.5034396497811127E-3</v>
      </c>
      <c r="T301" s="95">
        <f t="shared" si="6"/>
        <v>3.2158937169832497E-3</v>
      </c>
      <c r="U301" s="95">
        <f>R301/'סכום נכסי הקרן'!$C$42</f>
        <v>3.7985192803742214E-4</v>
      </c>
    </row>
    <row r="302" spans="2:21" s="132" customFormat="1">
      <c r="B302" s="87" t="s">
        <v>1025</v>
      </c>
      <c r="C302" s="84" t="s">
        <v>1026</v>
      </c>
      <c r="D302" s="97" t="s">
        <v>28</v>
      </c>
      <c r="E302" s="97" t="s">
        <v>872</v>
      </c>
      <c r="F302" s="84"/>
      <c r="G302" s="97" t="s">
        <v>912</v>
      </c>
      <c r="H302" s="84" t="s">
        <v>885</v>
      </c>
      <c r="I302" s="84" t="s">
        <v>876</v>
      </c>
      <c r="J302" s="84"/>
      <c r="K302" s="94">
        <v>5.9899999999999993</v>
      </c>
      <c r="L302" s="97" t="s">
        <v>179</v>
      </c>
      <c r="M302" s="98">
        <v>0.06</v>
      </c>
      <c r="N302" s="98">
        <v>5.5699999999999993E-2</v>
      </c>
      <c r="O302" s="94">
        <v>7599999.9999999991</v>
      </c>
      <c r="P302" s="96">
        <v>102.15600000000001</v>
      </c>
      <c r="Q302" s="84"/>
      <c r="R302" s="94">
        <v>37161.161829999997</v>
      </c>
      <c r="S302" s="95">
        <v>6.0799999999999995E-3</v>
      </c>
      <c r="T302" s="95">
        <f t="shared" si="6"/>
        <v>5.7890850129958971E-3</v>
      </c>
      <c r="U302" s="95">
        <f>R302/'סכום נכסי הקרן'!$C$42</f>
        <v>6.8378973227444201E-4</v>
      </c>
    </row>
    <row r="303" spans="2:21" s="132" customFormat="1">
      <c r="B303" s="87" t="s">
        <v>1027</v>
      </c>
      <c r="C303" s="84" t="s">
        <v>1028</v>
      </c>
      <c r="D303" s="97" t="s">
        <v>28</v>
      </c>
      <c r="E303" s="97" t="s">
        <v>872</v>
      </c>
      <c r="F303" s="84"/>
      <c r="G303" s="97" t="s">
        <v>912</v>
      </c>
      <c r="H303" s="84" t="s">
        <v>885</v>
      </c>
      <c r="I303" s="84" t="s">
        <v>906</v>
      </c>
      <c r="J303" s="84"/>
      <c r="K303" s="94">
        <v>6.92</v>
      </c>
      <c r="L303" s="97" t="s">
        <v>176</v>
      </c>
      <c r="M303" s="98">
        <v>5.5E-2</v>
      </c>
      <c r="N303" s="98">
        <v>6.6000000000000017E-2</v>
      </c>
      <c r="O303" s="94">
        <v>2999999.9999999995</v>
      </c>
      <c r="P303" s="96">
        <v>92.358000000000004</v>
      </c>
      <c r="Q303" s="84"/>
      <c r="R303" s="94">
        <v>10175.814469999999</v>
      </c>
      <c r="S303" s="95">
        <v>2.9999999999999996E-3</v>
      </c>
      <c r="T303" s="95">
        <f t="shared" si="6"/>
        <v>1.5852210249182026E-3</v>
      </c>
      <c r="U303" s="95">
        <f>R303/'סכום נכסי הקרן'!$C$42</f>
        <v>1.8724165525143627E-4</v>
      </c>
    </row>
    <row r="304" spans="2:21" s="132" customFormat="1">
      <c r="B304" s="87" t="s">
        <v>1029</v>
      </c>
      <c r="C304" s="84" t="s">
        <v>1030</v>
      </c>
      <c r="D304" s="97" t="s">
        <v>28</v>
      </c>
      <c r="E304" s="97" t="s">
        <v>872</v>
      </c>
      <c r="F304" s="84"/>
      <c r="G304" s="97" t="s">
        <v>912</v>
      </c>
      <c r="H304" s="84" t="s">
        <v>885</v>
      </c>
      <c r="I304" s="84" t="s">
        <v>906</v>
      </c>
      <c r="J304" s="84"/>
      <c r="K304" s="94">
        <v>6.5399999999999991</v>
      </c>
      <c r="L304" s="97" t="s">
        <v>176</v>
      </c>
      <c r="M304" s="98">
        <v>0.06</v>
      </c>
      <c r="N304" s="98">
        <v>6.4699999999999994E-2</v>
      </c>
      <c r="O304" s="94">
        <v>10375999.999999998</v>
      </c>
      <c r="P304" s="96">
        <v>96.600999999999999</v>
      </c>
      <c r="Q304" s="84"/>
      <c r="R304" s="94">
        <v>36831.274950000006</v>
      </c>
      <c r="S304" s="95">
        <v>1.3834666666666664E-2</v>
      </c>
      <c r="T304" s="95">
        <f t="shared" si="6"/>
        <v>5.7376941764626273E-3</v>
      </c>
      <c r="U304" s="95">
        <f>R304/'סכום נכסי הקרן'!$C$42</f>
        <v>6.7771959748188712E-4</v>
      </c>
    </row>
    <row r="305" spans="2:21" s="132" customFormat="1">
      <c r="B305" s="87" t="s">
        <v>1031</v>
      </c>
      <c r="C305" s="84" t="s">
        <v>1032</v>
      </c>
      <c r="D305" s="97" t="s">
        <v>28</v>
      </c>
      <c r="E305" s="97" t="s">
        <v>872</v>
      </c>
      <c r="F305" s="84"/>
      <c r="G305" s="97" t="s">
        <v>890</v>
      </c>
      <c r="H305" s="84" t="s">
        <v>885</v>
      </c>
      <c r="I305" s="84" t="s">
        <v>876</v>
      </c>
      <c r="J305" s="84"/>
      <c r="K305" s="94">
        <v>4.339999999999999</v>
      </c>
      <c r="L305" s="97" t="s">
        <v>176</v>
      </c>
      <c r="M305" s="98">
        <v>5.6250000000000001E-2</v>
      </c>
      <c r="N305" s="98">
        <v>5.6400000000000006E-2</v>
      </c>
      <c r="O305" s="94">
        <v>4838999.9999999991</v>
      </c>
      <c r="P305" s="96">
        <v>99.533000000000001</v>
      </c>
      <c r="Q305" s="84"/>
      <c r="R305" s="94">
        <v>17924.320039999999</v>
      </c>
      <c r="S305" s="95">
        <v>9.6779999999999974E-3</v>
      </c>
      <c r="T305" s="95">
        <f t="shared" si="6"/>
        <v>2.7923080819269967E-3</v>
      </c>
      <c r="U305" s="95">
        <f>R305/'סכום נכסי הקרן'!$C$42</f>
        <v>3.2981923593837796E-4</v>
      </c>
    </row>
    <row r="306" spans="2:21" s="132" customFormat="1">
      <c r="B306" s="87" t="s">
        <v>1033</v>
      </c>
      <c r="C306" s="84" t="s">
        <v>1034</v>
      </c>
      <c r="D306" s="97" t="s">
        <v>28</v>
      </c>
      <c r="E306" s="97" t="s">
        <v>872</v>
      </c>
      <c r="F306" s="84"/>
      <c r="G306" s="97" t="s">
        <v>969</v>
      </c>
      <c r="H306" s="84" t="s">
        <v>885</v>
      </c>
      <c r="I306" s="84" t="s">
        <v>906</v>
      </c>
      <c r="J306" s="84"/>
      <c r="K306" s="94">
        <v>7.4400000000000013</v>
      </c>
      <c r="L306" s="97" t="s">
        <v>176</v>
      </c>
      <c r="M306" s="98">
        <v>5.1820000000000005E-2</v>
      </c>
      <c r="N306" s="98">
        <v>5.7300000000000004E-2</v>
      </c>
      <c r="O306" s="94">
        <v>6559999.9999999991</v>
      </c>
      <c r="P306" s="96">
        <v>95.831999999999994</v>
      </c>
      <c r="Q306" s="84"/>
      <c r="R306" s="94">
        <v>23335.705209999993</v>
      </c>
      <c r="S306" s="95">
        <v>6.559999999999999E-3</v>
      </c>
      <c r="T306" s="95">
        <f t="shared" si="6"/>
        <v>3.6353110249056292E-3</v>
      </c>
      <c r="U306" s="95">
        <f>R306/'סכום נכסי הקרן'!$C$42</f>
        <v>4.2939226956837046E-4</v>
      </c>
    </row>
    <row r="307" spans="2:21" s="132" customFormat="1">
      <c r="B307" s="87" t="s">
        <v>1035</v>
      </c>
      <c r="C307" s="84" t="s">
        <v>1036</v>
      </c>
      <c r="D307" s="97" t="s">
        <v>28</v>
      </c>
      <c r="E307" s="97" t="s">
        <v>872</v>
      </c>
      <c r="F307" s="84"/>
      <c r="G307" s="97" t="s">
        <v>926</v>
      </c>
      <c r="H307" s="84" t="s">
        <v>885</v>
      </c>
      <c r="I307" s="84" t="s">
        <v>876</v>
      </c>
      <c r="J307" s="84"/>
      <c r="K307" s="94">
        <v>3.84</v>
      </c>
      <c r="L307" s="97" t="s">
        <v>176</v>
      </c>
      <c r="M307" s="98">
        <v>0.05</v>
      </c>
      <c r="N307" s="98">
        <v>8.2099999999999992E-2</v>
      </c>
      <c r="O307" s="94">
        <v>12368999.999999998</v>
      </c>
      <c r="P307" s="96">
        <v>88.323999999999998</v>
      </c>
      <c r="Q307" s="84"/>
      <c r="R307" s="94">
        <v>41119.645599999996</v>
      </c>
      <c r="S307" s="95">
        <v>6.184499999999999E-3</v>
      </c>
      <c r="T307" s="95">
        <f t="shared" si="6"/>
        <v>6.4057503145795126E-3</v>
      </c>
      <c r="U307" s="95">
        <f>R307/'סכום נכסי הקרן'!$C$42</f>
        <v>7.5662842794503495E-4</v>
      </c>
    </row>
    <row r="308" spans="2:21" s="132" customFormat="1">
      <c r="B308" s="87" t="s">
        <v>1037</v>
      </c>
      <c r="C308" s="84" t="s">
        <v>1038</v>
      </c>
      <c r="D308" s="97" t="s">
        <v>28</v>
      </c>
      <c r="E308" s="97" t="s">
        <v>872</v>
      </c>
      <c r="F308" s="84"/>
      <c r="G308" s="97" t="s">
        <v>904</v>
      </c>
      <c r="H308" s="84" t="s">
        <v>885</v>
      </c>
      <c r="I308" s="84" t="s">
        <v>906</v>
      </c>
      <c r="J308" s="84"/>
      <c r="K308" s="94">
        <v>2.42</v>
      </c>
      <c r="L308" s="97" t="s">
        <v>176</v>
      </c>
      <c r="M308" s="98">
        <v>4.6249999999999999E-2</v>
      </c>
      <c r="N308" s="98">
        <v>3.9300000000000002E-2</v>
      </c>
      <c r="O308" s="94">
        <v>6859999.9999999991</v>
      </c>
      <c r="P308" s="96">
        <v>101.28700000000001</v>
      </c>
      <c r="Q308" s="84"/>
      <c r="R308" s="94">
        <v>25679.880789999996</v>
      </c>
      <c r="S308" s="95">
        <v>9.1466666666666658E-3</v>
      </c>
      <c r="T308" s="95">
        <f t="shared" si="6"/>
        <v>4.0004942175111274E-3</v>
      </c>
      <c r="U308" s="95">
        <f>R308/'סכום נכסי הקרן'!$C$42</f>
        <v>4.7252663656112832E-4</v>
      </c>
    </row>
    <row r="309" spans="2:21" s="132" customFormat="1">
      <c r="B309" s="87" t="s">
        <v>1039</v>
      </c>
      <c r="C309" s="84" t="s">
        <v>1040</v>
      </c>
      <c r="D309" s="97" t="s">
        <v>28</v>
      </c>
      <c r="E309" s="97" t="s">
        <v>872</v>
      </c>
      <c r="F309" s="84"/>
      <c r="G309" s="97" t="s">
        <v>909</v>
      </c>
      <c r="H309" s="84" t="s">
        <v>1041</v>
      </c>
      <c r="I309" s="84" t="s">
        <v>906</v>
      </c>
      <c r="J309" s="84"/>
      <c r="K309" s="94">
        <v>5.2499999999999991</v>
      </c>
      <c r="L309" s="97" t="s">
        <v>176</v>
      </c>
      <c r="M309" s="98">
        <v>0.05</v>
      </c>
      <c r="N309" s="98">
        <v>5.0600000000000006E-2</v>
      </c>
      <c r="O309" s="94">
        <v>7149999.9999999991</v>
      </c>
      <c r="P309" s="96">
        <v>99.218999999999994</v>
      </c>
      <c r="Q309" s="84"/>
      <c r="R309" s="94">
        <v>26375.237299999997</v>
      </c>
      <c r="S309" s="95">
        <v>7.1499999999999992E-3</v>
      </c>
      <c r="T309" s="95">
        <f t="shared" si="6"/>
        <v>4.1088190855318148E-3</v>
      </c>
      <c r="U309" s="95">
        <f>R309/'סכום נכסי הקרן'!$C$42</f>
        <v>4.853216520663847E-4</v>
      </c>
    </row>
    <row r="310" spans="2:21" s="132" customFormat="1">
      <c r="B310" s="87" t="s">
        <v>1042</v>
      </c>
      <c r="C310" s="84" t="s">
        <v>1043</v>
      </c>
      <c r="D310" s="97" t="s">
        <v>28</v>
      </c>
      <c r="E310" s="97" t="s">
        <v>872</v>
      </c>
      <c r="F310" s="84"/>
      <c r="G310" s="97" t="s">
        <v>874</v>
      </c>
      <c r="H310" s="84" t="s">
        <v>1041</v>
      </c>
      <c r="I310" s="84" t="s">
        <v>876</v>
      </c>
      <c r="J310" s="84"/>
      <c r="K310" s="94">
        <v>4.8</v>
      </c>
      <c r="L310" s="97" t="s">
        <v>176</v>
      </c>
      <c r="M310" s="98">
        <v>7.0000000000000007E-2</v>
      </c>
      <c r="N310" s="98">
        <v>4.8900000000000006E-2</v>
      </c>
      <c r="O310" s="94">
        <v>9558999.9999999981</v>
      </c>
      <c r="P310" s="96">
        <v>109.31399999999999</v>
      </c>
      <c r="Q310" s="84"/>
      <c r="R310" s="94">
        <v>38506.436349999996</v>
      </c>
      <c r="S310" s="95">
        <v>7.6476282671829607E-3</v>
      </c>
      <c r="T310" s="95">
        <f t="shared" si="6"/>
        <v>5.9986561937281991E-3</v>
      </c>
      <c r="U310" s="95">
        <f>R310/'סכום נכסי הקרן'!$C$42</f>
        <v>7.0854366510556812E-4</v>
      </c>
    </row>
    <row r="311" spans="2:21" s="132" customFormat="1">
      <c r="B311" s="87" t="s">
        <v>1044</v>
      </c>
      <c r="C311" s="84" t="s">
        <v>1045</v>
      </c>
      <c r="D311" s="97" t="s">
        <v>28</v>
      </c>
      <c r="E311" s="97" t="s">
        <v>872</v>
      </c>
      <c r="F311" s="84"/>
      <c r="G311" s="97" t="s">
        <v>926</v>
      </c>
      <c r="H311" s="84" t="s">
        <v>1041</v>
      </c>
      <c r="I311" s="84" t="s">
        <v>876</v>
      </c>
      <c r="J311" s="84"/>
      <c r="K311" s="94">
        <v>5.5600000000000014</v>
      </c>
      <c r="L311" s="97" t="s">
        <v>176</v>
      </c>
      <c r="M311" s="98">
        <v>7.2499999999999995E-2</v>
      </c>
      <c r="N311" s="98">
        <v>7.1400000000000005E-2</v>
      </c>
      <c r="O311" s="94">
        <v>2274999.9999999995</v>
      </c>
      <c r="P311" s="96">
        <v>100.303</v>
      </c>
      <c r="Q311" s="84"/>
      <c r="R311" s="94">
        <v>8306.3382399999991</v>
      </c>
      <c r="S311" s="95">
        <v>1.5166666666666664E-3</v>
      </c>
      <c r="T311" s="95">
        <f t="shared" si="6"/>
        <v>1.2939880200203825E-3</v>
      </c>
      <c r="U311" s="95">
        <f>R311/'סכום נכסי הקרן'!$C$42</f>
        <v>1.5284206740611908E-4</v>
      </c>
    </row>
    <row r="312" spans="2:21" s="132" customFormat="1">
      <c r="B312" s="87" t="s">
        <v>1046</v>
      </c>
      <c r="C312" s="84" t="s">
        <v>1047</v>
      </c>
      <c r="D312" s="97" t="s">
        <v>28</v>
      </c>
      <c r="E312" s="97" t="s">
        <v>872</v>
      </c>
      <c r="F312" s="84"/>
      <c r="G312" s="97" t="s">
        <v>1048</v>
      </c>
      <c r="H312" s="84" t="s">
        <v>1041</v>
      </c>
      <c r="I312" s="84" t="s">
        <v>876</v>
      </c>
      <c r="J312" s="84"/>
      <c r="K312" s="94">
        <v>4.0699999999999994</v>
      </c>
      <c r="L312" s="97" t="s">
        <v>176</v>
      </c>
      <c r="M312" s="98">
        <v>7.4999999999999997E-2</v>
      </c>
      <c r="N312" s="98">
        <v>6.7499999999999991E-2</v>
      </c>
      <c r="O312" s="94">
        <v>2694999.9999999995</v>
      </c>
      <c r="P312" s="96">
        <v>102.711</v>
      </c>
      <c r="Q312" s="84"/>
      <c r="R312" s="94">
        <v>10190.45318</v>
      </c>
      <c r="S312" s="95">
        <v>1.3474999999999997E-3</v>
      </c>
      <c r="T312" s="95">
        <f t="shared" si="6"/>
        <v>1.5875014901269675E-3</v>
      </c>
      <c r="U312" s="95">
        <f>R312/'סכום נכסי הקרן'!$C$42</f>
        <v>1.8751101710932263E-4</v>
      </c>
    </row>
    <row r="313" spans="2:21" s="132" customFormat="1">
      <c r="B313" s="87" t="s">
        <v>1049</v>
      </c>
      <c r="C313" s="84" t="s">
        <v>1050</v>
      </c>
      <c r="D313" s="97" t="s">
        <v>28</v>
      </c>
      <c r="E313" s="97" t="s">
        <v>872</v>
      </c>
      <c r="F313" s="84"/>
      <c r="G313" s="97" t="s">
        <v>959</v>
      </c>
      <c r="H313" s="84" t="s">
        <v>1041</v>
      </c>
      <c r="I313" s="84" t="s">
        <v>876</v>
      </c>
      <c r="J313" s="84"/>
      <c r="K313" s="94">
        <v>7.26</v>
      </c>
      <c r="L313" s="97" t="s">
        <v>176</v>
      </c>
      <c r="M313" s="98">
        <v>4.8750000000000002E-2</v>
      </c>
      <c r="N313" s="98">
        <v>6.0499999999999991E-2</v>
      </c>
      <c r="O313" s="94">
        <v>2203999.9999999995</v>
      </c>
      <c r="P313" s="96">
        <v>91.212000000000003</v>
      </c>
      <c r="Q313" s="84"/>
      <c r="R313" s="94">
        <v>7307.6409999999987</v>
      </c>
      <c r="S313" s="95">
        <v>2.2039999999999994E-3</v>
      </c>
      <c r="T313" s="95">
        <f t="shared" si="6"/>
        <v>1.1384077598806967E-3</v>
      </c>
      <c r="U313" s="95">
        <f>R313/'סכום נכסי הקרן'!$C$42</f>
        <v>1.3446538366606648E-4</v>
      </c>
    </row>
    <row r="314" spans="2:21" s="132" customFormat="1">
      <c r="B314" s="87" t="s">
        <v>1051</v>
      </c>
      <c r="C314" s="84" t="s">
        <v>1052</v>
      </c>
      <c r="D314" s="97" t="s">
        <v>28</v>
      </c>
      <c r="E314" s="97" t="s">
        <v>872</v>
      </c>
      <c r="F314" s="84"/>
      <c r="G314" s="97" t="s">
        <v>959</v>
      </c>
      <c r="H314" s="84" t="s">
        <v>1041</v>
      </c>
      <c r="I314" s="84" t="s">
        <v>876</v>
      </c>
      <c r="J314" s="84"/>
      <c r="K314" s="94">
        <v>7.47</v>
      </c>
      <c r="L314" s="97" t="s">
        <v>176</v>
      </c>
      <c r="M314" s="98">
        <v>5.2499999999999998E-2</v>
      </c>
      <c r="N314" s="98">
        <v>6.2600000000000017E-2</v>
      </c>
      <c r="O314" s="94">
        <v>6658999.9999999991</v>
      </c>
      <c r="P314" s="96">
        <v>92.012</v>
      </c>
      <c r="Q314" s="84"/>
      <c r="R314" s="94">
        <v>22275.748729999996</v>
      </c>
      <c r="S314" s="95">
        <v>8.0715151515151507E-3</v>
      </c>
      <c r="T314" s="95">
        <f t="shared" si="6"/>
        <v>3.4701876038224335E-3</v>
      </c>
      <c r="U314" s="95">
        <f>R314/'סכום נכסי הקרן'!$C$42</f>
        <v>4.0988837566436872E-4</v>
      </c>
    </row>
    <row r="315" spans="2:21" s="132" customFormat="1">
      <c r="B315" s="87" t="s">
        <v>1053</v>
      </c>
      <c r="C315" s="84" t="s">
        <v>1054</v>
      </c>
      <c r="D315" s="97" t="s">
        <v>28</v>
      </c>
      <c r="E315" s="97" t="s">
        <v>872</v>
      </c>
      <c r="F315" s="84"/>
      <c r="G315" s="97" t="s">
        <v>874</v>
      </c>
      <c r="H315" s="84" t="s">
        <v>1041</v>
      </c>
      <c r="I315" s="84" t="s">
        <v>881</v>
      </c>
      <c r="J315" s="84"/>
      <c r="K315" s="94">
        <v>3.0000000000000009</v>
      </c>
      <c r="L315" s="97" t="s">
        <v>176</v>
      </c>
      <c r="M315" s="98">
        <v>6.1249999999999999E-2</v>
      </c>
      <c r="N315" s="98">
        <v>5.0600000000000006E-2</v>
      </c>
      <c r="O315" s="94">
        <v>9799999.9999999981</v>
      </c>
      <c r="P315" s="96">
        <v>102.92</v>
      </c>
      <c r="Q315" s="84"/>
      <c r="R315" s="94">
        <v>37023.971179999993</v>
      </c>
      <c r="S315" s="95">
        <v>6.4372551544021614E-3</v>
      </c>
      <c r="T315" s="95">
        <f t="shared" si="6"/>
        <v>5.7677130133939629E-3</v>
      </c>
      <c r="U315" s="95">
        <f>R315/'סכום נכסי הקרן'!$C$42</f>
        <v>6.8126533440272829E-4</v>
      </c>
    </row>
    <row r="316" spans="2:21" s="132" customFormat="1">
      <c r="B316" s="87" t="s">
        <v>1055</v>
      </c>
      <c r="C316" s="84" t="s">
        <v>1056</v>
      </c>
      <c r="D316" s="97" t="s">
        <v>28</v>
      </c>
      <c r="E316" s="97" t="s">
        <v>872</v>
      </c>
      <c r="F316" s="84"/>
      <c r="G316" s="97" t="s">
        <v>1057</v>
      </c>
      <c r="H316" s="84" t="s">
        <v>1041</v>
      </c>
      <c r="I316" s="84" t="s">
        <v>906</v>
      </c>
      <c r="J316" s="84"/>
      <c r="K316" s="94">
        <v>0.77</v>
      </c>
      <c r="L316" s="97" t="s">
        <v>176</v>
      </c>
      <c r="M316" s="98">
        <v>0.06</v>
      </c>
      <c r="N316" s="98">
        <v>4.8399999999999978E-2</v>
      </c>
      <c r="O316" s="94">
        <v>4746999.9999999991</v>
      </c>
      <c r="P316" s="96">
        <v>103.43899999999999</v>
      </c>
      <c r="Q316" s="84"/>
      <c r="R316" s="94">
        <v>18027.561010000001</v>
      </c>
      <c r="S316" s="95">
        <v>3.1646666666666659E-3</v>
      </c>
      <c r="T316" s="95">
        <f t="shared" si="6"/>
        <v>2.8083912914587199E-3</v>
      </c>
      <c r="U316" s="95">
        <f>R316/'סכום נכסי הקרן'!$C$42</f>
        <v>3.3171893744822327E-4</v>
      </c>
    </row>
    <row r="317" spans="2:21" s="132" customFormat="1">
      <c r="B317" s="87" t="s">
        <v>1058</v>
      </c>
      <c r="C317" s="84" t="s">
        <v>1059</v>
      </c>
      <c r="D317" s="97" t="s">
        <v>28</v>
      </c>
      <c r="E317" s="97" t="s">
        <v>872</v>
      </c>
      <c r="F317" s="84"/>
      <c r="G317" s="97" t="s">
        <v>1057</v>
      </c>
      <c r="H317" s="84" t="s">
        <v>1041</v>
      </c>
      <c r="I317" s="84" t="s">
        <v>906</v>
      </c>
      <c r="J317" s="84"/>
      <c r="K317" s="94">
        <v>4.1399999999999997</v>
      </c>
      <c r="L317" s="97" t="s">
        <v>176</v>
      </c>
      <c r="M317" s="98">
        <v>4.6249999999999999E-2</v>
      </c>
      <c r="N317" s="98">
        <v>4.8399999999999999E-2</v>
      </c>
      <c r="O317" s="94">
        <v>1286999.9999999998</v>
      </c>
      <c r="P317" s="96">
        <v>98.8</v>
      </c>
      <c r="Q317" s="84"/>
      <c r="R317" s="94">
        <v>4693.49305</v>
      </c>
      <c r="S317" s="95">
        <v>2.5739999999999995E-3</v>
      </c>
      <c r="T317" s="95">
        <f t="shared" si="6"/>
        <v>7.3116740533177792E-4</v>
      </c>
      <c r="U317" s="95">
        <f>R317/'סכום נכסי הקרן'!$C$42</f>
        <v>8.6363348131396526E-5</v>
      </c>
    </row>
    <row r="318" spans="2:21" s="132" customFormat="1">
      <c r="B318" s="87" t="s">
        <v>1060</v>
      </c>
      <c r="C318" s="84" t="s">
        <v>1061</v>
      </c>
      <c r="D318" s="97" t="s">
        <v>28</v>
      </c>
      <c r="E318" s="97" t="s">
        <v>872</v>
      </c>
      <c r="F318" s="84"/>
      <c r="G318" s="97" t="s">
        <v>926</v>
      </c>
      <c r="H318" s="84" t="s">
        <v>1062</v>
      </c>
      <c r="I318" s="84" t="s">
        <v>876</v>
      </c>
      <c r="J318" s="84"/>
      <c r="K318" s="94">
        <v>4.120000000000001</v>
      </c>
      <c r="L318" s="97" t="s">
        <v>176</v>
      </c>
      <c r="M318" s="98">
        <v>7.7499999999999999E-2</v>
      </c>
      <c r="N318" s="98">
        <v>7.5900000000000023E-2</v>
      </c>
      <c r="O318" s="94">
        <v>6936999.9999999991</v>
      </c>
      <c r="P318" s="96">
        <v>100.36499999999999</v>
      </c>
      <c r="Q318" s="84"/>
      <c r="R318" s="94">
        <v>25501.493649999993</v>
      </c>
      <c r="S318" s="95">
        <v>2.7747999999999996E-3</v>
      </c>
      <c r="T318" s="95">
        <f t="shared" si="6"/>
        <v>3.9727044965274438E-3</v>
      </c>
      <c r="U318" s="95">
        <f>R318/'סכום נכסי הקרן'!$C$42</f>
        <v>4.6924419627414755E-4</v>
      </c>
    </row>
    <row r="319" spans="2:21" s="132" customFormat="1">
      <c r="B319" s="87" t="s">
        <v>1063</v>
      </c>
      <c r="C319" s="84" t="s">
        <v>1064</v>
      </c>
      <c r="D319" s="97" t="s">
        <v>28</v>
      </c>
      <c r="E319" s="97" t="s">
        <v>872</v>
      </c>
      <c r="F319" s="84"/>
      <c r="G319" s="97" t="s">
        <v>959</v>
      </c>
      <c r="H319" s="84" t="s">
        <v>1062</v>
      </c>
      <c r="I319" s="84" t="s">
        <v>906</v>
      </c>
      <c r="J319" s="84"/>
      <c r="K319" s="94">
        <v>0.5</v>
      </c>
      <c r="L319" s="97" t="s">
        <v>176</v>
      </c>
      <c r="M319" s="98">
        <v>5.3749999999999999E-2</v>
      </c>
      <c r="N319" s="98">
        <v>3.8800000000000001E-2</v>
      </c>
      <c r="O319" s="94">
        <v>6896999.9999999991</v>
      </c>
      <c r="P319" s="96">
        <v>102.105</v>
      </c>
      <c r="Q319" s="84"/>
      <c r="R319" s="94">
        <v>26210.548029999994</v>
      </c>
      <c r="S319" s="95">
        <v>6.8969999999999995E-3</v>
      </c>
      <c r="T319" s="95">
        <f t="shared" si="6"/>
        <v>4.0831632626832249E-3</v>
      </c>
      <c r="U319" s="95">
        <f>R319/'סכום נכסי הקרן'!$C$42</f>
        <v>4.8229126156468455E-4</v>
      </c>
    </row>
    <row r="320" spans="2:21" s="132" customFormat="1">
      <c r="B320" s="87" t="s">
        <v>1065</v>
      </c>
      <c r="C320" s="84" t="s">
        <v>1066</v>
      </c>
      <c r="D320" s="97" t="s">
        <v>28</v>
      </c>
      <c r="E320" s="97" t="s">
        <v>872</v>
      </c>
      <c r="F320" s="84"/>
      <c r="G320" s="97" t="s">
        <v>926</v>
      </c>
      <c r="H320" s="84" t="s">
        <v>1062</v>
      </c>
      <c r="I320" s="84" t="s">
        <v>876</v>
      </c>
      <c r="J320" s="84"/>
      <c r="K320" s="94">
        <v>0.23999999999999994</v>
      </c>
      <c r="L320" s="97" t="s">
        <v>178</v>
      </c>
      <c r="M320" s="98">
        <v>5.5E-2</v>
      </c>
      <c r="N320" s="98">
        <v>5.2999999999999992E-3</v>
      </c>
      <c r="O320" s="94">
        <v>4658999.9999999991</v>
      </c>
      <c r="P320" s="96">
        <v>100.965</v>
      </c>
      <c r="Q320" s="84"/>
      <c r="R320" s="94">
        <v>20640.18086</v>
      </c>
      <c r="S320" s="95">
        <v>3.7271999999999991E-3</v>
      </c>
      <c r="T320" s="95">
        <f t="shared" si="6"/>
        <v>3.2153935936870782E-3</v>
      </c>
      <c r="U320" s="95">
        <f>R320/'סכום נכסי הקרן'!$C$42</f>
        <v>3.7979285494141031E-4</v>
      </c>
    </row>
    <row r="321" spans="2:21" s="132" customFormat="1">
      <c r="B321" s="87" t="s">
        <v>1067</v>
      </c>
      <c r="C321" s="84" t="s">
        <v>1068</v>
      </c>
      <c r="D321" s="97" t="s">
        <v>28</v>
      </c>
      <c r="E321" s="97" t="s">
        <v>872</v>
      </c>
      <c r="F321" s="84"/>
      <c r="G321" s="97" t="s">
        <v>874</v>
      </c>
      <c r="H321" s="84" t="s">
        <v>1062</v>
      </c>
      <c r="I321" s="84" t="s">
        <v>876</v>
      </c>
      <c r="J321" s="84"/>
      <c r="K321" s="94">
        <v>3.1600000000000006</v>
      </c>
      <c r="L321" s="97" t="s">
        <v>176</v>
      </c>
      <c r="M321" s="98">
        <v>7.7499999999999999E-2</v>
      </c>
      <c r="N321" s="98">
        <v>5.9500000000000004E-2</v>
      </c>
      <c r="O321" s="94">
        <v>6523749.9999999991</v>
      </c>
      <c r="P321" s="96">
        <v>105.453</v>
      </c>
      <c r="Q321" s="84"/>
      <c r="R321" s="94">
        <v>25797.485579999993</v>
      </c>
      <c r="S321" s="95">
        <v>1.2791666666666665E-2</v>
      </c>
      <c r="T321" s="95">
        <f t="shared" si="6"/>
        <v>4.0188150690054934E-3</v>
      </c>
      <c r="U321" s="95">
        <f>R321/'סכום נכסי הקרן'!$C$42</f>
        <v>4.7469064177270301E-4</v>
      </c>
    </row>
    <row r="322" spans="2:21" s="132" customFormat="1">
      <c r="B322" s="145"/>
    </row>
    <row r="323" spans="2:21" s="132" customFormat="1">
      <c r="B323" s="145"/>
    </row>
    <row r="324" spans="2:21" s="132" customFormat="1">
      <c r="B324" s="145"/>
    </row>
    <row r="325" spans="2:21" s="132" customFormat="1">
      <c r="B325" s="146" t="s">
        <v>273</v>
      </c>
      <c r="C325" s="144"/>
      <c r="D325" s="144"/>
      <c r="E325" s="144"/>
      <c r="F325" s="144"/>
      <c r="G325" s="144"/>
      <c r="H325" s="144"/>
      <c r="I325" s="144"/>
      <c r="J325" s="144"/>
      <c r="K325" s="144"/>
    </row>
    <row r="326" spans="2:21" s="132" customFormat="1">
      <c r="B326" s="146" t="s">
        <v>127</v>
      </c>
      <c r="C326" s="144"/>
      <c r="D326" s="144"/>
      <c r="E326" s="144"/>
      <c r="F326" s="144"/>
      <c r="G326" s="144"/>
      <c r="H326" s="144"/>
      <c r="I326" s="144"/>
      <c r="J326" s="144"/>
      <c r="K326" s="144"/>
    </row>
    <row r="327" spans="2:21" s="132" customFormat="1">
      <c r="B327" s="146" t="s">
        <v>255</v>
      </c>
      <c r="C327" s="144"/>
      <c r="D327" s="144"/>
      <c r="E327" s="144"/>
      <c r="F327" s="144"/>
      <c r="G327" s="144"/>
      <c r="H327" s="144"/>
      <c r="I327" s="144"/>
      <c r="J327" s="144"/>
      <c r="K327" s="144"/>
    </row>
    <row r="328" spans="2:21" s="132" customFormat="1">
      <c r="B328" s="146" t="s">
        <v>263</v>
      </c>
      <c r="C328" s="144"/>
      <c r="D328" s="144"/>
      <c r="E328" s="144"/>
      <c r="F328" s="144"/>
      <c r="G328" s="144"/>
      <c r="H328" s="144"/>
      <c r="I328" s="144"/>
      <c r="J328" s="144"/>
      <c r="K328" s="144"/>
    </row>
    <row r="329" spans="2:21" s="132" customFormat="1">
      <c r="B329" s="195" t="s">
        <v>269</v>
      </c>
      <c r="C329" s="195"/>
      <c r="D329" s="195"/>
      <c r="E329" s="195"/>
      <c r="F329" s="195"/>
      <c r="G329" s="195"/>
      <c r="H329" s="195"/>
      <c r="I329" s="195"/>
      <c r="J329" s="195"/>
      <c r="K329" s="195"/>
    </row>
    <row r="330" spans="2:21" s="132" customFormat="1">
      <c r="B330" s="145"/>
    </row>
    <row r="331" spans="2:21" s="132" customFormat="1">
      <c r="B331" s="145"/>
    </row>
    <row r="332" spans="2:21" s="132" customFormat="1">
      <c r="B332" s="145"/>
    </row>
    <row r="333" spans="2:21" s="132" customFormat="1">
      <c r="B333" s="145"/>
    </row>
    <row r="334" spans="2:21" s="132" customFormat="1">
      <c r="B334" s="145"/>
    </row>
    <row r="335" spans="2:21" s="132" customFormat="1">
      <c r="B335" s="145"/>
    </row>
    <row r="336" spans="2:21" s="132" customFormat="1">
      <c r="B336" s="145"/>
    </row>
    <row r="337" spans="2:2" s="132" customFormat="1">
      <c r="B337" s="145"/>
    </row>
    <row r="338" spans="2:2" s="132" customFormat="1">
      <c r="B338" s="145"/>
    </row>
    <row r="339" spans="2:2" s="132" customFormat="1">
      <c r="B339" s="145"/>
    </row>
    <row r="340" spans="2:2" s="132" customFormat="1">
      <c r="B340" s="145"/>
    </row>
    <row r="341" spans="2:2" s="132" customFormat="1">
      <c r="B341" s="145"/>
    </row>
    <row r="342" spans="2:2" s="132" customFormat="1">
      <c r="B342" s="145"/>
    </row>
    <row r="343" spans="2:2" s="132" customFormat="1">
      <c r="B343" s="145"/>
    </row>
    <row r="344" spans="2:2" s="132" customFormat="1">
      <c r="B344" s="145"/>
    </row>
    <row r="345" spans="2:2" s="132" customFormat="1">
      <c r="B345" s="145"/>
    </row>
    <row r="346" spans="2:2" s="132" customFormat="1">
      <c r="B346" s="145"/>
    </row>
    <row r="347" spans="2:2" s="132" customFormat="1">
      <c r="B347" s="145"/>
    </row>
    <row r="348" spans="2:2" s="132" customFormat="1">
      <c r="B348" s="145"/>
    </row>
    <row r="349" spans="2:2" s="132" customFormat="1">
      <c r="B349" s="145"/>
    </row>
    <row r="350" spans="2:2" s="132" customFormat="1">
      <c r="B350" s="145"/>
    </row>
    <row r="351" spans="2:2" s="132" customFormat="1">
      <c r="B351" s="145"/>
    </row>
    <row r="352" spans="2:2" s="132" customFormat="1">
      <c r="B352" s="145"/>
    </row>
    <row r="353" spans="2:2" s="132" customFormat="1">
      <c r="B353" s="145"/>
    </row>
    <row r="354" spans="2:2" s="132" customFormat="1">
      <c r="B354" s="145"/>
    </row>
    <row r="355" spans="2:2" s="132" customFormat="1">
      <c r="B355" s="145"/>
    </row>
    <row r="356" spans="2:2" s="132" customFormat="1">
      <c r="B356" s="145"/>
    </row>
    <row r="357" spans="2:2" s="132" customFormat="1">
      <c r="B357" s="145"/>
    </row>
    <row r="358" spans="2:2" s="132" customFormat="1">
      <c r="B358" s="145"/>
    </row>
    <row r="359" spans="2:2" s="132" customFormat="1">
      <c r="B359" s="145"/>
    </row>
    <row r="360" spans="2:2" s="132" customFormat="1">
      <c r="B360" s="145"/>
    </row>
    <row r="361" spans="2:2" s="132" customFormat="1">
      <c r="B361" s="145"/>
    </row>
    <row r="362" spans="2:2" s="132" customFormat="1">
      <c r="B362" s="145"/>
    </row>
    <row r="363" spans="2:2" s="132" customFormat="1">
      <c r="B363" s="145"/>
    </row>
    <row r="364" spans="2:2" s="132" customFormat="1">
      <c r="B364" s="145"/>
    </row>
    <row r="365" spans="2:2" s="132" customFormat="1">
      <c r="B365" s="145"/>
    </row>
    <row r="366" spans="2:2" s="132" customFormat="1">
      <c r="B366" s="145"/>
    </row>
    <row r="367" spans="2:2" s="132" customFormat="1">
      <c r="B367" s="145"/>
    </row>
    <row r="368" spans="2:2" s="132" customFormat="1">
      <c r="B368" s="145"/>
    </row>
    <row r="369" spans="2:2" s="132" customFormat="1">
      <c r="B369" s="145"/>
    </row>
    <row r="370" spans="2:2" s="132" customFormat="1">
      <c r="B370" s="145"/>
    </row>
    <row r="371" spans="2:2" s="132" customFormat="1">
      <c r="B371" s="145"/>
    </row>
    <row r="372" spans="2:2" s="132" customFormat="1">
      <c r="B372" s="145"/>
    </row>
    <row r="373" spans="2:2" s="132" customFormat="1">
      <c r="B373" s="145"/>
    </row>
    <row r="374" spans="2:2" s="132" customFormat="1">
      <c r="B374" s="145"/>
    </row>
    <row r="375" spans="2:2" s="132" customFormat="1">
      <c r="B375" s="145"/>
    </row>
    <row r="376" spans="2:2" s="132" customFormat="1">
      <c r="B376" s="145"/>
    </row>
    <row r="377" spans="2:2" s="132" customFormat="1">
      <c r="B377" s="145"/>
    </row>
    <row r="378" spans="2:2" s="132" customFormat="1">
      <c r="B378" s="145"/>
    </row>
    <row r="379" spans="2:2" s="132" customFormat="1">
      <c r="B379" s="145"/>
    </row>
    <row r="380" spans="2:2" s="132" customFormat="1">
      <c r="B380" s="145"/>
    </row>
    <row r="381" spans="2:2" s="132" customFormat="1">
      <c r="B381" s="145"/>
    </row>
    <row r="382" spans="2:2" s="132" customFormat="1">
      <c r="B382" s="145"/>
    </row>
    <row r="383" spans="2:2" s="132" customFormat="1">
      <c r="B383" s="145"/>
    </row>
    <row r="384" spans="2:2" s="132" customFormat="1">
      <c r="B384" s="145"/>
    </row>
    <row r="385" spans="2:2" s="132" customFormat="1">
      <c r="B385" s="145"/>
    </row>
    <row r="386" spans="2:2" s="132" customFormat="1">
      <c r="B386" s="145"/>
    </row>
    <row r="387" spans="2:2" s="132" customFormat="1">
      <c r="B387" s="145"/>
    </row>
    <row r="388" spans="2:2" s="132" customFormat="1">
      <c r="B388" s="145"/>
    </row>
    <row r="389" spans="2:2" s="132" customFormat="1">
      <c r="B389" s="145"/>
    </row>
    <row r="390" spans="2:2" s="132" customFormat="1">
      <c r="B390" s="145"/>
    </row>
    <row r="391" spans="2:2" s="132" customFormat="1">
      <c r="B391" s="145"/>
    </row>
    <row r="392" spans="2:2" s="132" customFormat="1">
      <c r="B392" s="145"/>
    </row>
    <row r="393" spans="2:2" s="132" customFormat="1">
      <c r="B393" s="145"/>
    </row>
    <row r="394" spans="2:2" s="132" customFormat="1">
      <c r="B394" s="145"/>
    </row>
    <row r="395" spans="2:2" s="132" customFormat="1">
      <c r="B395" s="145"/>
    </row>
    <row r="396" spans="2:2" s="132" customFormat="1">
      <c r="B396" s="145"/>
    </row>
    <row r="397" spans="2:2" s="132" customFormat="1">
      <c r="B397" s="145"/>
    </row>
    <row r="398" spans="2:2" s="132" customFormat="1">
      <c r="B398" s="145"/>
    </row>
    <row r="399" spans="2:2" s="132" customFormat="1">
      <c r="B399" s="145"/>
    </row>
    <row r="400" spans="2:2" s="132" customFormat="1">
      <c r="B400" s="145"/>
    </row>
    <row r="401" spans="2:2" s="132" customFormat="1">
      <c r="B401" s="145"/>
    </row>
    <row r="402" spans="2:2" s="132" customFormat="1">
      <c r="B402" s="145"/>
    </row>
    <row r="403" spans="2:2" s="132" customFormat="1">
      <c r="B403" s="145"/>
    </row>
    <row r="404" spans="2:2" s="132" customFormat="1">
      <c r="B404" s="145"/>
    </row>
    <row r="405" spans="2:2" s="132" customFormat="1">
      <c r="B405" s="145"/>
    </row>
    <row r="406" spans="2:2" s="132" customFormat="1">
      <c r="B406" s="145"/>
    </row>
    <row r="407" spans="2:2" s="132" customFormat="1">
      <c r="B407" s="145"/>
    </row>
    <row r="408" spans="2:2" s="132" customFormat="1">
      <c r="B408" s="145"/>
    </row>
    <row r="409" spans="2:2" s="132" customFormat="1">
      <c r="B409" s="145"/>
    </row>
    <row r="410" spans="2:2" s="132" customFormat="1">
      <c r="B410" s="145"/>
    </row>
    <row r="411" spans="2:2" s="132" customFormat="1">
      <c r="B411" s="145"/>
    </row>
    <row r="412" spans="2:2" s="132" customFormat="1">
      <c r="B412" s="145"/>
    </row>
    <row r="413" spans="2:2" s="132" customFormat="1">
      <c r="B413" s="145"/>
    </row>
    <row r="414" spans="2:2" s="132" customFormat="1">
      <c r="B414" s="145"/>
    </row>
    <row r="415" spans="2:2" s="132" customFormat="1">
      <c r="B415" s="145"/>
    </row>
    <row r="416" spans="2:2" s="132" customFormat="1">
      <c r="B416" s="145"/>
    </row>
    <row r="417" spans="2:2" s="132" customFormat="1">
      <c r="B417" s="145"/>
    </row>
    <row r="418" spans="2:2" s="132" customFormat="1">
      <c r="B418" s="145"/>
    </row>
    <row r="419" spans="2:2" s="132" customFormat="1">
      <c r="B419" s="145"/>
    </row>
    <row r="420" spans="2:2" s="132" customFormat="1">
      <c r="B420" s="145"/>
    </row>
    <row r="421" spans="2:2" s="132" customFormat="1">
      <c r="B421" s="145"/>
    </row>
    <row r="422" spans="2:2" s="132" customFormat="1">
      <c r="B422" s="145"/>
    </row>
    <row r="423" spans="2:2" s="132" customFormat="1">
      <c r="B423" s="145"/>
    </row>
    <row r="424" spans="2:2" s="132" customFormat="1">
      <c r="B424" s="145"/>
    </row>
    <row r="425" spans="2:2" s="132" customFormat="1">
      <c r="B425" s="145"/>
    </row>
    <row r="426" spans="2:2" s="132" customFormat="1">
      <c r="B426" s="145"/>
    </row>
    <row r="427" spans="2:2" s="132" customFormat="1">
      <c r="B427" s="145"/>
    </row>
    <row r="428" spans="2:2" s="132" customFormat="1">
      <c r="B428" s="145"/>
    </row>
    <row r="429" spans="2:2" s="132" customFormat="1">
      <c r="B429" s="145"/>
    </row>
    <row r="430" spans="2:2" s="132" customFormat="1">
      <c r="B430" s="145"/>
    </row>
    <row r="431" spans="2:2" s="132" customFormat="1">
      <c r="B431" s="145"/>
    </row>
    <row r="432" spans="2:2" s="132" customFormat="1">
      <c r="B432" s="145"/>
    </row>
    <row r="433" spans="2:2" s="132" customFormat="1">
      <c r="B433" s="145"/>
    </row>
    <row r="434" spans="2:2" s="132" customFormat="1">
      <c r="B434" s="145"/>
    </row>
    <row r="435" spans="2:2" s="132" customFormat="1">
      <c r="B435" s="145"/>
    </row>
    <row r="436" spans="2:2" s="132" customFormat="1">
      <c r="B436" s="145"/>
    </row>
    <row r="437" spans="2:2" s="132" customFormat="1">
      <c r="B437" s="145"/>
    </row>
    <row r="438" spans="2:2" s="132" customFormat="1">
      <c r="B438" s="145"/>
    </row>
    <row r="439" spans="2:2" s="132" customFormat="1">
      <c r="B439" s="145"/>
    </row>
    <row r="440" spans="2:2" s="132" customFormat="1">
      <c r="B440" s="145"/>
    </row>
    <row r="441" spans="2:2" s="132" customFormat="1">
      <c r="B441" s="145"/>
    </row>
    <row r="442" spans="2:2" s="132" customFormat="1">
      <c r="B442" s="145"/>
    </row>
    <row r="443" spans="2:2" s="132" customFormat="1">
      <c r="B443" s="145"/>
    </row>
    <row r="444" spans="2:2" s="132" customFormat="1">
      <c r="B444" s="145"/>
    </row>
    <row r="445" spans="2:2" s="132" customFormat="1">
      <c r="B445" s="145"/>
    </row>
    <row r="446" spans="2:2" s="132" customFormat="1">
      <c r="B446" s="145"/>
    </row>
    <row r="447" spans="2:2" s="132" customFormat="1">
      <c r="B447" s="145"/>
    </row>
    <row r="448" spans="2:2" s="132" customFormat="1">
      <c r="B448" s="145"/>
    </row>
    <row r="449" spans="2:2" s="132" customFormat="1">
      <c r="B449" s="145"/>
    </row>
    <row r="450" spans="2:2" s="132" customFormat="1">
      <c r="B450" s="145"/>
    </row>
    <row r="451" spans="2:2" s="132" customFormat="1">
      <c r="B451" s="145"/>
    </row>
    <row r="452" spans="2:2" s="132" customFormat="1">
      <c r="B452" s="145"/>
    </row>
    <row r="453" spans="2:2" s="132" customFormat="1">
      <c r="B453" s="145"/>
    </row>
    <row r="454" spans="2:2" s="132" customFormat="1">
      <c r="B454" s="145"/>
    </row>
    <row r="455" spans="2:2" s="132" customFormat="1">
      <c r="B455" s="145"/>
    </row>
    <row r="456" spans="2:2" s="132" customFormat="1">
      <c r="B456" s="145"/>
    </row>
    <row r="457" spans="2:2" s="132" customFormat="1">
      <c r="B457" s="145"/>
    </row>
    <row r="458" spans="2:2" s="132" customFormat="1">
      <c r="B458" s="145"/>
    </row>
    <row r="459" spans="2:2" s="132" customFormat="1">
      <c r="B459" s="145"/>
    </row>
    <row r="460" spans="2:2" s="132" customFormat="1">
      <c r="B460" s="145"/>
    </row>
    <row r="461" spans="2:2" s="132" customFormat="1">
      <c r="B461" s="145"/>
    </row>
    <row r="462" spans="2:2" s="132" customFormat="1">
      <c r="B462" s="145"/>
    </row>
    <row r="463" spans="2:2" s="132" customFormat="1">
      <c r="B463" s="145"/>
    </row>
    <row r="464" spans="2:2" s="132" customFormat="1">
      <c r="B464" s="145"/>
    </row>
    <row r="465" spans="2:2" s="132" customFormat="1">
      <c r="B465" s="145"/>
    </row>
    <row r="466" spans="2:2" s="132" customFormat="1">
      <c r="B466" s="145"/>
    </row>
    <row r="467" spans="2:2" s="132" customFormat="1">
      <c r="B467" s="145"/>
    </row>
    <row r="468" spans="2:2" s="132" customFormat="1">
      <c r="B468" s="145"/>
    </row>
    <row r="469" spans="2:2" s="132" customFormat="1">
      <c r="B469" s="145"/>
    </row>
    <row r="470" spans="2:2" s="132" customFormat="1">
      <c r="B470" s="145"/>
    </row>
    <row r="471" spans="2:2" s="132" customFormat="1">
      <c r="B471" s="145"/>
    </row>
    <row r="472" spans="2:2" s="132" customFormat="1">
      <c r="B472" s="145"/>
    </row>
    <row r="473" spans="2:2" s="132" customFormat="1">
      <c r="B473" s="145"/>
    </row>
    <row r="474" spans="2:2" s="132" customFormat="1">
      <c r="B474" s="145"/>
    </row>
    <row r="475" spans="2:2" s="132" customFormat="1">
      <c r="B475" s="145"/>
    </row>
    <row r="476" spans="2:2" s="132" customFormat="1">
      <c r="B476" s="145"/>
    </row>
    <row r="477" spans="2:2" s="132" customFormat="1">
      <c r="B477" s="145"/>
    </row>
    <row r="478" spans="2:2" s="132" customFormat="1">
      <c r="B478" s="145"/>
    </row>
    <row r="479" spans="2:2" s="132" customFormat="1">
      <c r="B479" s="145"/>
    </row>
    <row r="480" spans="2:2" s="132" customFormat="1">
      <c r="B480" s="145"/>
    </row>
    <row r="481" spans="2:2" s="132" customFormat="1">
      <c r="B481" s="145"/>
    </row>
    <row r="482" spans="2:2" s="132" customFormat="1">
      <c r="B482" s="145"/>
    </row>
    <row r="483" spans="2:2" s="132" customFormat="1">
      <c r="B483" s="145"/>
    </row>
    <row r="484" spans="2:2" s="132" customFormat="1">
      <c r="B484" s="145"/>
    </row>
    <row r="485" spans="2:2" s="132" customFormat="1">
      <c r="B485" s="145"/>
    </row>
    <row r="486" spans="2:2" s="132" customFormat="1">
      <c r="B486" s="145"/>
    </row>
    <row r="487" spans="2:2" s="132" customFormat="1">
      <c r="B487" s="145"/>
    </row>
    <row r="488" spans="2:2" s="132" customFormat="1">
      <c r="B488" s="145"/>
    </row>
    <row r="489" spans="2:2" s="132" customFormat="1">
      <c r="B489" s="145"/>
    </row>
    <row r="490" spans="2:2" s="132" customFormat="1">
      <c r="B490" s="145"/>
    </row>
    <row r="491" spans="2:2" s="132" customFormat="1">
      <c r="B491" s="145"/>
    </row>
    <row r="492" spans="2:2" s="132" customFormat="1">
      <c r="B492" s="145"/>
    </row>
    <row r="493" spans="2:2" s="132" customFormat="1">
      <c r="B493" s="145"/>
    </row>
    <row r="494" spans="2:2" s="132" customFormat="1">
      <c r="B494" s="145"/>
    </row>
    <row r="495" spans="2:2" s="132" customFormat="1">
      <c r="B495" s="145"/>
    </row>
    <row r="496" spans="2:2" s="132" customFormat="1">
      <c r="B496" s="145"/>
    </row>
    <row r="497" spans="2:2" s="132" customFormat="1">
      <c r="B497" s="145"/>
    </row>
    <row r="498" spans="2:2" s="132" customFormat="1">
      <c r="B498" s="145"/>
    </row>
    <row r="499" spans="2:2" s="132" customFormat="1">
      <c r="B499" s="145"/>
    </row>
    <row r="500" spans="2:2" s="132" customFormat="1">
      <c r="B500" s="145"/>
    </row>
    <row r="501" spans="2:2" s="132" customFormat="1">
      <c r="B501" s="145"/>
    </row>
    <row r="502" spans="2:2" s="132" customFormat="1">
      <c r="B502" s="145"/>
    </row>
    <row r="503" spans="2:2" s="132" customFormat="1">
      <c r="B503" s="145"/>
    </row>
    <row r="504" spans="2:2" s="132" customFormat="1">
      <c r="B504" s="145"/>
    </row>
    <row r="505" spans="2:2" s="132" customFormat="1">
      <c r="B505" s="145"/>
    </row>
    <row r="506" spans="2:2" s="132" customFormat="1">
      <c r="B506" s="145"/>
    </row>
    <row r="507" spans="2:2" s="132" customFormat="1">
      <c r="B507" s="145"/>
    </row>
    <row r="508" spans="2:2" s="132" customFormat="1">
      <c r="B508" s="145"/>
    </row>
    <row r="509" spans="2:2" s="132" customFormat="1">
      <c r="B509" s="145"/>
    </row>
    <row r="510" spans="2:2" s="132" customFormat="1">
      <c r="B510" s="145"/>
    </row>
    <row r="511" spans="2:2" s="132" customFormat="1">
      <c r="B511" s="145"/>
    </row>
    <row r="512" spans="2:2" s="132" customFormat="1">
      <c r="B512" s="145"/>
    </row>
    <row r="513" spans="2:2" s="132" customFormat="1">
      <c r="B513" s="145"/>
    </row>
    <row r="514" spans="2:2" s="132" customFormat="1">
      <c r="B514" s="145"/>
    </row>
    <row r="515" spans="2:2" s="132" customFormat="1">
      <c r="B515" s="145"/>
    </row>
    <row r="516" spans="2:2" s="132" customFormat="1">
      <c r="B516" s="145"/>
    </row>
    <row r="517" spans="2:2" s="132" customFormat="1">
      <c r="B517" s="145"/>
    </row>
    <row r="518" spans="2:2" s="132" customFormat="1">
      <c r="B518" s="145"/>
    </row>
    <row r="519" spans="2:2" s="132" customFormat="1">
      <c r="B519" s="145"/>
    </row>
    <row r="520" spans="2:2" s="132" customFormat="1">
      <c r="B520" s="145"/>
    </row>
    <row r="521" spans="2:2" s="132" customFormat="1">
      <c r="B521" s="145"/>
    </row>
    <row r="522" spans="2:2" s="132" customFormat="1">
      <c r="B522" s="145"/>
    </row>
    <row r="523" spans="2:2" s="132" customFormat="1">
      <c r="B523" s="145"/>
    </row>
    <row r="524" spans="2:2" s="132" customFormat="1">
      <c r="B524" s="145"/>
    </row>
    <row r="525" spans="2:2" s="132" customFormat="1">
      <c r="B525" s="145"/>
    </row>
    <row r="526" spans="2:2" s="132" customFormat="1">
      <c r="B526" s="145"/>
    </row>
    <row r="527" spans="2:2" s="132" customFormat="1">
      <c r="B527" s="145"/>
    </row>
    <row r="528" spans="2:2" s="132" customFormat="1">
      <c r="B528" s="145"/>
    </row>
    <row r="529" spans="2:2" s="132" customFormat="1">
      <c r="B529" s="145"/>
    </row>
    <row r="530" spans="2:2" s="132" customFormat="1">
      <c r="B530" s="145"/>
    </row>
    <row r="531" spans="2:2" s="132" customFormat="1">
      <c r="B531" s="145"/>
    </row>
    <row r="532" spans="2:2" s="132" customFormat="1">
      <c r="B532" s="145"/>
    </row>
    <row r="533" spans="2:2" s="132" customFormat="1">
      <c r="B533" s="145"/>
    </row>
    <row r="534" spans="2:2" s="132" customFormat="1">
      <c r="B534" s="145"/>
    </row>
    <row r="535" spans="2:2" s="132" customFormat="1">
      <c r="B535" s="145"/>
    </row>
    <row r="536" spans="2:2" s="132" customFormat="1">
      <c r="B536" s="145"/>
    </row>
    <row r="537" spans="2:2" s="132" customFormat="1">
      <c r="B537" s="145"/>
    </row>
    <row r="538" spans="2:2" s="132" customFormat="1">
      <c r="B538" s="145"/>
    </row>
    <row r="539" spans="2:2" s="132" customFormat="1">
      <c r="B539" s="145"/>
    </row>
    <row r="540" spans="2:2" s="132" customFormat="1">
      <c r="B540" s="145"/>
    </row>
    <row r="541" spans="2:2" s="132" customFormat="1">
      <c r="B541" s="145"/>
    </row>
    <row r="542" spans="2:2" s="132" customFormat="1">
      <c r="B542" s="145"/>
    </row>
    <row r="543" spans="2:2" s="132" customFormat="1">
      <c r="B543" s="145"/>
    </row>
    <row r="544" spans="2:2" s="132" customFormat="1">
      <c r="B544" s="145"/>
    </row>
    <row r="545" spans="2:2" s="132" customFormat="1">
      <c r="B545" s="145"/>
    </row>
    <row r="546" spans="2:2" s="132" customFormat="1">
      <c r="B546" s="145"/>
    </row>
    <row r="547" spans="2:2" s="132" customFormat="1">
      <c r="B547" s="145"/>
    </row>
    <row r="548" spans="2:2" s="132" customFormat="1">
      <c r="B548" s="145"/>
    </row>
    <row r="549" spans="2:2" s="132" customFormat="1">
      <c r="B549" s="145"/>
    </row>
    <row r="550" spans="2:2" s="132" customFormat="1">
      <c r="B550" s="145"/>
    </row>
    <row r="551" spans="2:2" s="132" customFormat="1">
      <c r="B551" s="145"/>
    </row>
    <row r="552" spans="2:2" s="132" customFormat="1">
      <c r="B552" s="145"/>
    </row>
    <row r="553" spans="2:2" s="132" customFormat="1">
      <c r="B553" s="145"/>
    </row>
    <row r="554" spans="2:2" s="132" customFormat="1">
      <c r="B554" s="145"/>
    </row>
    <row r="555" spans="2:2" s="132" customFormat="1">
      <c r="B555" s="145"/>
    </row>
    <row r="556" spans="2:2" s="132" customFormat="1">
      <c r="B556" s="145"/>
    </row>
    <row r="557" spans="2:2" s="132" customFormat="1">
      <c r="B557" s="145"/>
    </row>
    <row r="558" spans="2:2" s="132" customFormat="1">
      <c r="B558" s="145"/>
    </row>
    <row r="559" spans="2:2" s="132" customFormat="1">
      <c r="B559" s="145"/>
    </row>
    <row r="560" spans="2:2" s="132" customFormat="1">
      <c r="B560" s="145"/>
    </row>
    <row r="561" spans="2:2" s="132" customFormat="1">
      <c r="B561" s="145"/>
    </row>
    <row r="562" spans="2:2" s="132" customFormat="1">
      <c r="B562" s="145"/>
    </row>
    <row r="563" spans="2:2" s="132" customFormat="1">
      <c r="B563" s="145"/>
    </row>
    <row r="564" spans="2:2" s="132" customFormat="1">
      <c r="B564" s="145"/>
    </row>
    <row r="565" spans="2:2" s="132" customFormat="1">
      <c r="B565" s="145"/>
    </row>
    <row r="566" spans="2:2" s="132" customFormat="1">
      <c r="B566" s="145"/>
    </row>
    <row r="567" spans="2:2" s="132" customFormat="1">
      <c r="B567" s="145"/>
    </row>
    <row r="568" spans="2:2" s="132" customFormat="1">
      <c r="B568" s="145"/>
    </row>
    <row r="569" spans="2:2" s="132" customFormat="1">
      <c r="B569" s="145"/>
    </row>
    <row r="570" spans="2:2" s="132" customFormat="1">
      <c r="B570" s="145"/>
    </row>
    <row r="571" spans="2:2" s="132" customFormat="1">
      <c r="B571" s="145"/>
    </row>
    <row r="572" spans="2:2" s="132" customFormat="1">
      <c r="B572" s="145"/>
    </row>
    <row r="573" spans="2:2" s="132" customFormat="1">
      <c r="B573" s="145"/>
    </row>
    <row r="574" spans="2:2" s="132" customFormat="1">
      <c r="B574" s="145"/>
    </row>
    <row r="575" spans="2:2" s="132" customFormat="1">
      <c r="B575" s="145"/>
    </row>
    <row r="576" spans="2:2" s="132" customFormat="1">
      <c r="B576" s="145"/>
    </row>
    <row r="577" spans="2:2" s="132" customFormat="1">
      <c r="B577" s="145"/>
    </row>
    <row r="578" spans="2:2" s="132" customFormat="1">
      <c r="B578" s="145"/>
    </row>
    <row r="579" spans="2:2" s="132" customFormat="1">
      <c r="B579" s="145"/>
    </row>
    <row r="580" spans="2:2" s="132" customFormat="1">
      <c r="B580" s="145"/>
    </row>
    <row r="581" spans="2:2" s="132" customFormat="1">
      <c r="B581" s="145"/>
    </row>
    <row r="582" spans="2:2" s="132" customFormat="1">
      <c r="B582" s="145"/>
    </row>
    <row r="583" spans="2:2" s="132" customFormat="1">
      <c r="B583" s="145"/>
    </row>
    <row r="584" spans="2:2" s="132" customFormat="1">
      <c r="B584" s="145"/>
    </row>
    <row r="585" spans="2:2" s="132" customFormat="1">
      <c r="B585" s="145"/>
    </row>
    <row r="586" spans="2:2" s="132" customFormat="1">
      <c r="B586" s="145"/>
    </row>
    <row r="587" spans="2:2" s="132" customFormat="1">
      <c r="B587" s="145"/>
    </row>
    <row r="588" spans="2:2" s="132" customFormat="1">
      <c r="B588" s="145"/>
    </row>
    <row r="589" spans="2:2" s="132" customFormat="1">
      <c r="B589" s="145"/>
    </row>
    <row r="590" spans="2:2" s="132" customFormat="1">
      <c r="B590" s="145"/>
    </row>
    <row r="591" spans="2:2" s="132" customFormat="1">
      <c r="B591" s="145"/>
    </row>
    <row r="592" spans="2:2" s="132" customFormat="1">
      <c r="B592" s="145"/>
    </row>
    <row r="593" spans="2:2" s="132" customFormat="1">
      <c r="B593" s="145"/>
    </row>
    <row r="594" spans="2:2" s="132" customFormat="1">
      <c r="B594" s="145"/>
    </row>
    <row r="595" spans="2:2" s="132" customFormat="1">
      <c r="B595" s="145"/>
    </row>
    <row r="596" spans="2:2" s="132" customFormat="1">
      <c r="B596" s="145"/>
    </row>
    <row r="597" spans="2:2" s="132" customFormat="1">
      <c r="B597" s="145"/>
    </row>
    <row r="598" spans="2:2" s="132" customFormat="1">
      <c r="B598" s="145"/>
    </row>
    <row r="599" spans="2:2" s="132" customFormat="1">
      <c r="B599" s="145"/>
    </row>
    <row r="600" spans="2:2" s="132" customFormat="1">
      <c r="B600" s="145"/>
    </row>
    <row r="601" spans="2:2" s="132" customFormat="1">
      <c r="B601" s="145"/>
    </row>
    <row r="602" spans="2:2" s="132" customFormat="1">
      <c r="B602" s="145"/>
    </row>
    <row r="603" spans="2:2" s="132" customFormat="1">
      <c r="B603" s="145"/>
    </row>
    <row r="604" spans="2:2" s="132" customFormat="1">
      <c r="B604" s="145"/>
    </row>
    <row r="605" spans="2:2" s="132" customFormat="1">
      <c r="B605" s="145"/>
    </row>
    <row r="606" spans="2:2" s="132" customFormat="1">
      <c r="B606" s="145"/>
    </row>
    <row r="607" spans="2:2" s="132" customFormat="1">
      <c r="B607" s="145"/>
    </row>
    <row r="608" spans="2:2" s="132" customFormat="1">
      <c r="B608" s="145"/>
    </row>
    <row r="609" spans="2:6" s="132" customFormat="1">
      <c r="B609" s="145"/>
    </row>
    <row r="610" spans="2:6" s="132" customFormat="1">
      <c r="B610" s="145"/>
    </row>
    <row r="611" spans="2:6" s="132" customFormat="1">
      <c r="B611" s="145"/>
    </row>
    <row r="612" spans="2:6" s="132" customFormat="1">
      <c r="B612" s="145"/>
    </row>
    <row r="613" spans="2:6" s="132" customFormat="1">
      <c r="B613" s="145"/>
    </row>
    <row r="614" spans="2:6" s="132" customFormat="1">
      <c r="B614" s="145"/>
    </row>
    <row r="615" spans="2:6" s="132" customFormat="1">
      <c r="B615" s="145"/>
    </row>
    <row r="616" spans="2:6" s="132" customFormat="1">
      <c r="B616" s="145"/>
    </row>
    <row r="617" spans="2:6" s="132" customFormat="1">
      <c r="B617" s="145"/>
    </row>
    <row r="618" spans="2:6" s="132" customFormat="1">
      <c r="B618" s="145"/>
    </row>
    <row r="619" spans="2:6">
      <c r="C619" s="1"/>
      <c r="D619" s="1"/>
      <c r="E619" s="1"/>
      <c r="F619" s="1"/>
    </row>
    <row r="620" spans="2:6">
      <c r="C620" s="1"/>
      <c r="D620" s="1"/>
      <c r="E620" s="1"/>
      <c r="F620" s="1"/>
    </row>
    <row r="621" spans="2:6">
      <c r="C621" s="1"/>
      <c r="D621" s="1"/>
      <c r="E621" s="1"/>
      <c r="F621" s="1"/>
    </row>
    <row r="622" spans="2:6">
      <c r="C622" s="1"/>
      <c r="D622" s="1"/>
      <c r="E622" s="1"/>
      <c r="F622" s="1"/>
    </row>
    <row r="623" spans="2:6">
      <c r="C623" s="1"/>
      <c r="D623" s="1"/>
      <c r="E623" s="1"/>
      <c r="F623" s="1"/>
    </row>
    <row r="624" spans="2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4"/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sheetProtection sheet="1" objects="1" scenarios="1"/>
  <mergeCells count="3">
    <mergeCell ref="B6:U6"/>
    <mergeCell ref="B7:U7"/>
    <mergeCell ref="B329:K329"/>
  </mergeCells>
  <phoneticPr fontId="6" type="noConversion"/>
  <conditionalFormatting sqref="B12:B179 B181:B321">
    <cfRule type="cellIs" dxfId="298" priority="6" operator="equal">
      <formula>"NR3"</formula>
    </cfRule>
  </conditionalFormatting>
  <conditionalFormatting sqref="B12:B179 B181:B321">
    <cfRule type="containsText" dxfId="297" priority="5" operator="containsText" text="הפרשה ">
      <formula>NOT(ISERROR(SEARCH("הפרשה ",B12)))</formula>
    </cfRule>
  </conditionalFormatting>
  <conditionalFormatting sqref="B180">
    <cfRule type="cellIs" dxfId="296" priority="4" operator="equal">
      <formula>"NR3"</formula>
    </cfRule>
  </conditionalFormatting>
  <conditionalFormatting sqref="B180">
    <cfRule type="containsText" dxfId="295" priority="3" operator="containsText" text="הפרשה ">
      <formula>NOT(ISERROR(SEARCH("הפרשה ",B180)))</formula>
    </cfRule>
  </conditionalFormatting>
  <dataValidations count="9">
    <dataValidation type="list" allowBlank="1" showInputMessage="1" showErrorMessage="1" sqref="G555:G827">
      <formula1>$AR$7:$AR$23</formula1>
    </dataValidation>
    <dataValidation allowBlank="1" showInputMessage="1" showErrorMessage="1" sqref="H2 B33 Q9 B35 B327 B329"/>
    <dataValidation type="list" allowBlank="1" showInputMessage="1" showErrorMessage="1" sqref="I12:I34 I36:I328 I330:I827">
      <formula1>$AT$7:$AT$10</formula1>
    </dataValidation>
    <dataValidation type="list" allowBlank="1" showInputMessage="1" showErrorMessage="1" sqref="E12:E34 E181:E328 E36:E179 E330:E821">
      <formula1>$AP$7:$AP$23</formula1>
    </dataValidation>
    <dataValidation type="list" allowBlank="1" showInputMessage="1" showErrorMessage="1" sqref="G12:G34 G181:G328 G36:G179 G330:G554">
      <formula1>$AR$7:$AR$28</formula1>
    </dataValidation>
    <dataValidation type="list" allowBlank="1" showInputMessage="1" showErrorMessage="1" sqref="L12:L179 L181:L827">
      <formula1>$AU$7:$AU$19</formula1>
    </dataValidation>
    <dataValidation type="list" allowBlank="1" showInputMessage="1" showErrorMessage="1" sqref="G180">
      <formula1>$AR$7:$AR$29</formula1>
    </dataValidation>
    <dataValidation type="list" allowBlank="1" showInputMessage="1" showErrorMessage="1" sqref="L180">
      <formula1>$AU$7:$AU$20</formula1>
    </dataValidation>
    <dataValidation type="list" allowBlank="1" showInputMessage="1" showErrorMessage="1" sqref="E180">
      <formula1>$AP$7:$AP$24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AW363"/>
  <sheetViews>
    <sheetView rightToLeft="1" zoomScale="90" zoomScaleNormal="9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9" style="1" bestFit="1" customWidth="1"/>
    <col min="12" max="12" width="13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6.85546875" style="1" customWidth="1"/>
    <col min="17" max="17" width="6.42578125" style="1" customWidth="1"/>
    <col min="18" max="18" width="6.7109375" style="1" customWidth="1"/>
    <col min="19" max="19" width="7.28515625" style="1" customWidth="1"/>
    <col min="20" max="31" width="5.7109375" style="1" customWidth="1"/>
    <col min="32" max="16384" width="9.140625" style="1"/>
  </cols>
  <sheetData>
    <row r="1" spans="2:49">
      <c r="B1" s="57" t="s">
        <v>192</v>
      </c>
      <c r="C1" s="78" t="s" vm="1">
        <v>274</v>
      </c>
    </row>
    <row r="2" spans="2:49">
      <c r="B2" s="57" t="s">
        <v>191</v>
      </c>
      <c r="C2" s="78" t="s">
        <v>275</v>
      </c>
    </row>
    <row r="3" spans="2:49">
      <c r="B3" s="57" t="s">
        <v>193</v>
      </c>
      <c r="C3" s="78" t="s">
        <v>276</v>
      </c>
    </row>
    <row r="4" spans="2:49">
      <c r="B4" s="57" t="s">
        <v>194</v>
      </c>
      <c r="C4" s="78">
        <v>2102</v>
      </c>
    </row>
    <row r="6" spans="2:49" ht="26.25" customHeight="1">
      <c r="B6" s="192" t="s">
        <v>222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4"/>
      <c r="AW6" s="3"/>
    </row>
    <row r="7" spans="2:49" ht="26.25" customHeight="1">
      <c r="B7" s="192" t="s">
        <v>104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4"/>
      <c r="AS7" s="3"/>
      <c r="AW7" s="3"/>
    </row>
    <row r="8" spans="2:49" s="3" customFormat="1" ht="78.75">
      <c r="B8" s="23" t="s">
        <v>130</v>
      </c>
      <c r="C8" s="31" t="s">
        <v>49</v>
      </c>
      <c r="D8" s="31" t="s">
        <v>134</v>
      </c>
      <c r="E8" s="31" t="s">
        <v>240</v>
      </c>
      <c r="F8" s="31" t="s">
        <v>132</v>
      </c>
      <c r="G8" s="31" t="s">
        <v>73</v>
      </c>
      <c r="H8" s="31" t="s">
        <v>116</v>
      </c>
      <c r="I8" s="14" t="s">
        <v>257</v>
      </c>
      <c r="J8" s="14" t="s">
        <v>256</v>
      </c>
      <c r="K8" s="31" t="s">
        <v>272</v>
      </c>
      <c r="L8" s="14" t="s">
        <v>70</v>
      </c>
      <c r="M8" s="14" t="s">
        <v>65</v>
      </c>
      <c r="N8" s="14" t="s">
        <v>195</v>
      </c>
      <c r="O8" s="15" t="s">
        <v>197</v>
      </c>
      <c r="AS8" s="1"/>
      <c r="AT8" s="1"/>
      <c r="AU8" s="1"/>
      <c r="AW8" s="4"/>
    </row>
    <row r="9" spans="2:49" s="3" customFormat="1" ht="24" customHeight="1">
      <c r="B9" s="16"/>
      <c r="C9" s="17"/>
      <c r="D9" s="17"/>
      <c r="E9" s="17"/>
      <c r="F9" s="17"/>
      <c r="G9" s="17"/>
      <c r="H9" s="17"/>
      <c r="I9" s="17" t="s">
        <v>264</v>
      </c>
      <c r="J9" s="17"/>
      <c r="K9" s="17" t="s">
        <v>260</v>
      </c>
      <c r="L9" s="17" t="s">
        <v>260</v>
      </c>
      <c r="M9" s="17" t="s">
        <v>20</v>
      </c>
      <c r="N9" s="17" t="s">
        <v>20</v>
      </c>
      <c r="O9" s="18" t="s">
        <v>20</v>
      </c>
      <c r="AS9" s="1"/>
      <c r="AU9" s="1"/>
      <c r="AW9" s="4"/>
    </row>
    <row r="10" spans="2:4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AS10" s="1"/>
      <c r="AT10" s="3"/>
      <c r="AU10" s="1"/>
      <c r="AW10" s="1"/>
    </row>
    <row r="11" spans="2:49" s="141" customFormat="1" ht="18" customHeight="1">
      <c r="B11" s="79" t="s">
        <v>30</v>
      </c>
      <c r="C11" s="80"/>
      <c r="D11" s="80"/>
      <c r="E11" s="80"/>
      <c r="F11" s="80"/>
      <c r="G11" s="80"/>
      <c r="H11" s="80"/>
      <c r="I11" s="88"/>
      <c r="J11" s="90"/>
      <c r="K11" s="88">
        <v>6224.9440999999988</v>
      </c>
      <c r="L11" s="88">
        <v>7340219.57302</v>
      </c>
      <c r="M11" s="80"/>
      <c r="N11" s="89">
        <f>L11/$L$11</f>
        <v>1</v>
      </c>
      <c r="O11" s="89">
        <f>L11/'סכום נכסי הקרן'!$C$42</f>
        <v>0.13506485076090974</v>
      </c>
      <c r="AS11" s="132"/>
      <c r="AT11" s="148"/>
      <c r="AU11" s="132"/>
      <c r="AW11" s="132"/>
    </row>
    <row r="12" spans="2:49" s="132" customFormat="1" ht="20.25">
      <c r="B12" s="81" t="s">
        <v>250</v>
      </c>
      <c r="C12" s="82"/>
      <c r="D12" s="82"/>
      <c r="E12" s="82"/>
      <c r="F12" s="82"/>
      <c r="G12" s="82"/>
      <c r="H12" s="82"/>
      <c r="I12" s="91"/>
      <c r="J12" s="93"/>
      <c r="K12" s="91">
        <v>5254.0431399999989</v>
      </c>
      <c r="L12" s="91">
        <v>5313707.3494000016</v>
      </c>
      <c r="M12" s="82"/>
      <c r="N12" s="92">
        <f t="shared" ref="N12:N42" si="0">L12/$L$11</f>
        <v>0.72391667531735338</v>
      </c>
      <c r="O12" s="92">
        <f>L12/'סכום נכסי הקרן'!$C$42</f>
        <v>9.7775697715072274E-2</v>
      </c>
      <c r="AT12" s="141"/>
    </row>
    <row r="13" spans="2:49" s="132" customFormat="1">
      <c r="B13" s="102" t="s">
        <v>1069</v>
      </c>
      <c r="C13" s="82"/>
      <c r="D13" s="82"/>
      <c r="E13" s="82"/>
      <c r="F13" s="82"/>
      <c r="G13" s="82"/>
      <c r="H13" s="82"/>
      <c r="I13" s="91"/>
      <c r="J13" s="93"/>
      <c r="K13" s="91">
        <v>3953.7674699999993</v>
      </c>
      <c r="L13" s="91">
        <f>SUM(L14:L42)</f>
        <v>3907770.4941099999</v>
      </c>
      <c r="M13" s="82"/>
      <c r="N13" s="92">
        <f t="shared" si="0"/>
        <v>0.53237787442674811</v>
      </c>
      <c r="O13" s="92">
        <f>L13/'סכום נכסי הקרן'!$C$42</f>
        <v>7.1905538157859064E-2</v>
      </c>
    </row>
    <row r="14" spans="2:49" s="132" customFormat="1">
      <c r="B14" s="87" t="s">
        <v>1070</v>
      </c>
      <c r="C14" s="84" t="s">
        <v>1071</v>
      </c>
      <c r="D14" s="97" t="s">
        <v>135</v>
      </c>
      <c r="E14" s="97" t="s">
        <v>332</v>
      </c>
      <c r="F14" s="84" t="s">
        <v>1072</v>
      </c>
      <c r="G14" s="97" t="s">
        <v>203</v>
      </c>
      <c r="H14" s="97" t="s">
        <v>177</v>
      </c>
      <c r="I14" s="94">
        <v>577803.35999999987</v>
      </c>
      <c r="J14" s="96">
        <v>19130</v>
      </c>
      <c r="K14" s="84"/>
      <c r="L14" s="94">
        <v>110533.78215999999</v>
      </c>
      <c r="M14" s="95">
        <v>1.1411729364650031E-2</v>
      </c>
      <c r="N14" s="95">
        <f t="shared" si="0"/>
        <v>1.5058647913787526E-2</v>
      </c>
      <c r="O14" s="95">
        <f>L14/'סכום נכסי הקרן'!$C$42</f>
        <v>2.0338940331367968E-3</v>
      </c>
    </row>
    <row r="15" spans="2:49" s="132" customFormat="1">
      <c r="B15" s="87" t="s">
        <v>1073</v>
      </c>
      <c r="C15" s="84" t="s">
        <v>1074</v>
      </c>
      <c r="D15" s="97" t="s">
        <v>135</v>
      </c>
      <c r="E15" s="97" t="s">
        <v>332</v>
      </c>
      <c r="F15" s="84" t="s">
        <v>395</v>
      </c>
      <c r="G15" s="97" t="s">
        <v>382</v>
      </c>
      <c r="H15" s="97" t="s">
        <v>177</v>
      </c>
      <c r="I15" s="94">
        <v>607995.99999999988</v>
      </c>
      <c r="J15" s="96">
        <v>4440</v>
      </c>
      <c r="K15" s="84"/>
      <c r="L15" s="94">
        <v>26995.022399999994</v>
      </c>
      <c r="M15" s="95">
        <v>4.6239168042379684E-3</v>
      </c>
      <c r="N15" s="95">
        <f t="shared" si="0"/>
        <v>3.6776859508704566E-3</v>
      </c>
      <c r="O15" s="95">
        <f>L15/'סכום נכסי הקרן'!$C$42</f>
        <v>4.9672610409981261E-4</v>
      </c>
    </row>
    <row r="16" spans="2:49" s="132" customFormat="1" ht="20.25">
      <c r="B16" s="87" t="s">
        <v>1075</v>
      </c>
      <c r="C16" s="84" t="s">
        <v>1076</v>
      </c>
      <c r="D16" s="97" t="s">
        <v>135</v>
      </c>
      <c r="E16" s="97" t="s">
        <v>332</v>
      </c>
      <c r="F16" s="84" t="s">
        <v>702</v>
      </c>
      <c r="G16" s="97" t="s">
        <v>703</v>
      </c>
      <c r="H16" s="97" t="s">
        <v>177</v>
      </c>
      <c r="I16" s="94">
        <v>313575.99999999994</v>
      </c>
      <c r="J16" s="96">
        <v>46120</v>
      </c>
      <c r="K16" s="84"/>
      <c r="L16" s="94">
        <v>144621.25119999997</v>
      </c>
      <c r="M16" s="95">
        <v>7.3345651792654856E-3</v>
      </c>
      <c r="N16" s="95">
        <f t="shared" si="0"/>
        <v>1.9702578344056018E-2</v>
      </c>
      <c r="O16" s="95">
        <f>L16/'סכום נכסי הקרן'!$C$42</f>
        <v>2.6611258036450583E-3</v>
      </c>
      <c r="AS16" s="141"/>
    </row>
    <row r="17" spans="2:15" s="132" customFormat="1">
      <c r="B17" s="87" t="s">
        <v>1077</v>
      </c>
      <c r="C17" s="84" t="s">
        <v>1078</v>
      </c>
      <c r="D17" s="97" t="s">
        <v>135</v>
      </c>
      <c r="E17" s="97" t="s">
        <v>332</v>
      </c>
      <c r="F17" s="84" t="s">
        <v>403</v>
      </c>
      <c r="G17" s="97" t="s">
        <v>382</v>
      </c>
      <c r="H17" s="97" t="s">
        <v>177</v>
      </c>
      <c r="I17" s="94">
        <v>1589846.9999999998</v>
      </c>
      <c r="J17" s="96">
        <v>1920</v>
      </c>
      <c r="K17" s="84"/>
      <c r="L17" s="94">
        <v>30525.062399999995</v>
      </c>
      <c r="M17" s="95">
        <v>4.5847271283843902E-3</v>
      </c>
      <c r="N17" s="95">
        <f t="shared" si="0"/>
        <v>4.1586034445344269E-3</v>
      </c>
      <c r="O17" s="95">
        <f>L17/'סכום נכסי הקרן'!$C$42</f>
        <v>5.6168115360984757E-4</v>
      </c>
    </row>
    <row r="18" spans="2:15" s="132" customFormat="1">
      <c r="B18" s="87" t="s">
        <v>1079</v>
      </c>
      <c r="C18" s="84" t="s">
        <v>1080</v>
      </c>
      <c r="D18" s="97" t="s">
        <v>135</v>
      </c>
      <c r="E18" s="97" t="s">
        <v>332</v>
      </c>
      <c r="F18" s="84" t="s">
        <v>412</v>
      </c>
      <c r="G18" s="97" t="s">
        <v>413</v>
      </c>
      <c r="H18" s="97" t="s">
        <v>177</v>
      </c>
      <c r="I18" s="94">
        <v>34383874.999999993</v>
      </c>
      <c r="J18" s="96">
        <v>418.3</v>
      </c>
      <c r="K18" s="94">
        <v>3953.7673999999993</v>
      </c>
      <c r="L18" s="94">
        <v>147781.51652999996</v>
      </c>
      <c r="M18" s="95">
        <v>1.2433213572950196E-2</v>
      </c>
      <c r="N18" s="95">
        <f t="shared" si="0"/>
        <v>2.0133119324276281E-2</v>
      </c>
      <c r="O18" s="95">
        <f>L18/'סכום נכסי הקרן'!$C$42</f>
        <v>2.7192767568849641E-3</v>
      </c>
    </row>
    <row r="19" spans="2:15" s="132" customFormat="1">
      <c r="B19" s="87" t="s">
        <v>1081</v>
      </c>
      <c r="C19" s="84" t="s">
        <v>1082</v>
      </c>
      <c r="D19" s="97" t="s">
        <v>135</v>
      </c>
      <c r="E19" s="97" t="s">
        <v>332</v>
      </c>
      <c r="F19" s="84" t="s">
        <v>367</v>
      </c>
      <c r="G19" s="97" t="s">
        <v>338</v>
      </c>
      <c r="H19" s="97" t="s">
        <v>177</v>
      </c>
      <c r="I19" s="94">
        <v>1082643.9999999998</v>
      </c>
      <c r="J19" s="96">
        <v>8209</v>
      </c>
      <c r="K19" s="84"/>
      <c r="L19" s="94">
        <v>88874.245959999986</v>
      </c>
      <c r="M19" s="95">
        <v>1.0790825958008187E-2</v>
      </c>
      <c r="N19" s="95">
        <f t="shared" si="0"/>
        <v>1.2107845695334464E-2</v>
      </c>
      <c r="O19" s="95">
        <f>L19/'סכום נכסי הקרן'!$C$42</f>
        <v>1.6353443718764727E-3</v>
      </c>
    </row>
    <row r="20" spans="2:15" s="132" customFormat="1">
      <c r="B20" s="87" t="s">
        <v>1083</v>
      </c>
      <c r="C20" s="84" t="s">
        <v>1084</v>
      </c>
      <c r="D20" s="97" t="s">
        <v>135</v>
      </c>
      <c r="E20" s="97" t="s">
        <v>332</v>
      </c>
      <c r="F20" s="84" t="s">
        <v>661</v>
      </c>
      <c r="G20" s="97" t="s">
        <v>488</v>
      </c>
      <c r="H20" s="97" t="s">
        <v>177</v>
      </c>
      <c r="I20" s="94">
        <v>19788280.289999995</v>
      </c>
      <c r="J20" s="96">
        <v>181.2</v>
      </c>
      <c r="K20" s="84"/>
      <c r="L20" s="94">
        <v>35856.363889999993</v>
      </c>
      <c r="M20" s="95">
        <v>6.1773464542750544E-3</v>
      </c>
      <c r="N20" s="95">
        <f t="shared" si="0"/>
        <v>4.8849170700281308E-3</v>
      </c>
      <c r="O20" s="95">
        <f>L20/'סכום נכסי הקרן'!$C$42</f>
        <v>6.5978059504276983E-4</v>
      </c>
    </row>
    <row r="21" spans="2:15" s="132" customFormat="1">
      <c r="B21" s="87" t="s">
        <v>1085</v>
      </c>
      <c r="C21" s="84" t="s">
        <v>1086</v>
      </c>
      <c r="D21" s="97" t="s">
        <v>135</v>
      </c>
      <c r="E21" s="97" t="s">
        <v>332</v>
      </c>
      <c r="F21" s="84" t="s">
        <v>509</v>
      </c>
      <c r="G21" s="97" t="s">
        <v>382</v>
      </c>
      <c r="H21" s="97" t="s">
        <v>177</v>
      </c>
      <c r="I21" s="94">
        <v>0.17999999999999997</v>
      </c>
      <c r="J21" s="96">
        <v>3315</v>
      </c>
      <c r="K21" s="94">
        <v>7.0000000000000007E-5</v>
      </c>
      <c r="L21" s="94">
        <v>6.0399999999999994E-3</v>
      </c>
      <c r="M21" s="95">
        <v>9.3828683658996081E-10</v>
      </c>
      <c r="N21" s="95">
        <f t="shared" si="0"/>
        <v>8.2286366775741441E-10</v>
      </c>
      <c r="O21" s="95">
        <f>L21/'סכום נכסי הקרן'!$C$42</f>
        <v>1.1113995848222998E-10</v>
      </c>
    </row>
    <row r="22" spans="2:15" s="132" customFormat="1">
      <c r="B22" s="87" t="s">
        <v>1087</v>
      </c>
      <c r="C22" s="84" t="s">
        <v>1088</v>
      </c>
      <c r="D22" s="97" t="s">
        <v>135</v>
      </c>
      <c r="E22" s="97" t="s">
        <v>332</v>
      </c>
      <c r="F22" s="84" t="s">
        <v>432</v>
      </c>
      <c r="G22" s="97" t="s">
        <v>338</v>
      </c>
      <c r="H22" s="97" t="s">
        <v>177</v>
      </c>
      <c r="I22" s="94">
        <v>13210163.999999998</v>
      </c>
      <c r="J22" s="96">
        <v>1213</v>
      </c>
      <c r="K22" s="84"/>
      <c r="L22" s="94">
        <v>160239.28931999995</v>
      </c>
      <c r="M22" s="95">
        <v>1.1348772465901619E-2</v>
      </c>
      <c r="N22" s="95">
        <f t="shared" si="0"/>
        <v>2.1830312802764346E-2</v>
      </c>
      <c r="O22" s="95">
        <f>L22/'סכום נכסי הקרן'!$C$42</f>
        <v>2.9485079407693435E-3</v>
      </c>
    </row>
    <row r="23" spans="2:15" s="132" customFormat="1">
      <c r="B23" s="87" t="s">
        <v>1089</v>
      </c>
      <c r="C23" s="84" t="s">
        <v>1090</v>
      </c>
      <c r="D23" s="97" t="s">
        <v>135</v>
      </c>
      <c r="E23" s="97" t="s">
        <v>332</v>
      </c>
      <c r="F23" s="84" t="s">
        <v>1091</v>
      </c>
      <c r="G23" s="97" t="s">
        <v>841</v>
      </c>
      <c r="H23" s="97" t="s">
        <v>177</v>
      </c>
      <c r="I23" s="94">
        <v>17876872.069999997</v>
      </c>
      <c r="J23" s="96">
        <v>1079</v>
      </c>
      <c r="K23" s="84"/>
      <c r="L23" s="94">
        <v>192891.44964999997</v>
      </c>
      <c r="M23" s="95">
        <v>1.5229722550814451E-2</v>
      </c>
      <c r="N23" s="95">
        <f t="shared" si="0"/>
        <v>2.6278702936762186E-2</v>
      </c>
      <c r="O23" s="95">
        <f>L23/'סכום נכסי הקרן'!$C$42</f>
        <v>3.5493290903440651E-3</v>
      </c>
    </row>
    <row r="24" spans="2:15" s="132" customFormat="1">
      <c r="B24" s="87" t="s">
        <v>1092</v>
      </c>
      <c r="C24" s="84" t="s">
        <v>1093</v>
      </c>
      <c r="D24" s="97" t="s">
        <v>135</v>
      </c>
      <c r="E24" s="97" t="s">
        <v>332</v>
      </c>
      <c r="F24" s="84" t="s">
        <v>572</v>
      </c>
      <c r="G24" s="97" t="s">
        <v>443</v>
      </c>
      <c r="H24" s="97" t="s">
        <v>177</v>
      </c>
      <c r="I24" s="94">
        <v>2599050.9999999995</v>
      </c>
      <c r="J24" s="96">
        <v>2198</v>
      </c>
      <c r="K24" s="84"/>
      <c r="L24" s="94">
        <v>57127.140979999989</v>
      </c>
      <c r="M24" s="95">
        <v>1.0149934118496103E-2</v>
      </c>
      <c r="N24" s="95">
        <f t="shared" si="0"/>
        <v>7.7827564164400145E-3</v>
      </c>
      <c r="O24" s="95">
        <f>L24/'סכום נכסי הקרן'!$C$42</f>
        <v>1.0511768338949833E-3</v>
      </c>
    </row>
    <row r="25" spans="2:15" s="132" customFormat="1">
      <c r="B25" s="87" t="s">
        <v>1094</v>
      </c>
      <c r="C25" s="84" t="s">
        <v>1095</v>
      </c>
      <c r="D25" s="97" t="s">
        <v>135</v>
      </c>
      <c r="E25" s="97" t="s">
        <v>332</v>
      </c>
      <c r="F25" s="84" t="s">
        <v>442</v>
      </c>
      <c r="G25" s="97" t="s">
        <v>443</v>
      </c>
      <c r="H25" s="97" t="s">
        <v>177</v>
      </c>
      <c r="I25" s="94">
        <v>2100441.9999999995</v>
      </c>
      <c r="J25" s="96">
        <v>2796</v>
      </c>
      <c r="K25" s="84"/>
      <c r="L25" s="94">
        <v>58728.358319999992</v>
      </c>
      <c r="M25" s="95">
        <v>9.7978077335110023E-3</v>
      </c>
      <c r="N25" s="95">
        <f t="shared" si="0"/>
        <v>8.0008993921468312E-3</v>
      </c>
      <c r="O25" s="95">
        <f>L25/'סכום נכסי הקרן'!$C$42</f>
        <v>1.0806402823533652E-3</v>
      </c>
    </row>
    <row r="26" spans="2:15" s="132" customFormat="1">
      <c r="B26" s="87" t="s">
        <v>1096</v>
      </c>
      <c r="C26" s="84" t="s">
        <v>1097</v>
      </c>
      <c r="D26" s="97" t="s">
        <v>135</v>
      </c>
      <c r="E26" s="97" t="s">
        <v>332</v>
      </c>
      <c r="F26" s="84" t="s">
        <v>1098</v>
      </c>
      <c r="G26" s="97" t="s">
        <v>567</v>
      </c>
      <c r="H26" s="97" t="s">
        <v>177</v>
      </c>
      <c r="I26" s="94">
        <v>32714.999999999996</v>
      </c>
      <c r="J26" s="96">
        <v>116900</v>
      </c>
      <c r="K26" s="84"/>
      <c r="L26" s="94">
        <v>38243.834999999992</v>
      </c>
      <c r="M26" s="95">
        <v>4.2495473449454283E-3</v>
      </c>
      <c r="N26" s="95">
        <f t="shared" si="0"/>
        <v>5.2101758836439358E-3</v>
      </c>
      <c r="O26" s="95">
        <f>L26/'סכום נכסי הקרן'!$C$42</f>
        <v>7.0371162816245921E-4</v>
      </c>
    </row>
    <row r="27" spans="2:15" s="132" customFormat="1">
      <c r="B27" s="87" t="s">
        <v>1099</v>
      </c>
      <c r="C27" s="84" t="s">
        <v>1100</v>
      </c>
      <c r="D27" s="97" t="s">
        <v>135</v>
      </c>
      <c r="E27" s="97" t="s">
        <v>332</v>
      </c>
      <c r="F27" s="84" t="s">
        <v>1101</v>
      </c>
      <c r="G27" s="97" t="s">
        <v>1102</v>
      </c>
      <c r="H27" s="97" t="s">
        <v>177</v>
      </c>
      <c r="I27" s="94">
        <v>348561.84</v>
      </c>
      <c r="J27" s="96">
        <v>7920</v>
      </c>
      <c r="K27" s="84"/>
      <c r="L27" s="94">
        <v>27606.097729999998</v>
      </c>
      <c r="M27" s="95">
        <v>3.5167924439324484E-3</v>
      </c>
      <c r="N27" s="95">
        <f t="shared" si="0"/>
        <v>3.7609362302280518E-3</v>
      </c>
      <c r="O27" s="95">
        <f>L27/'סכום נכסי הקרן'!$C$42</f>
        <v>5.0797029065705024E-4</v>
      </c>
    </row>
    <row r="28" spans="2:15" s="132" customFormat="1">
      <c r="B28" s="87" t="s">
        <v>1103</v>
      </c>
      <c r="C28" s="84" t="s">
        <v>1104</v>
      </c>
      <c r="D28" s="97" t="s">
        <v>135</v>
      </c>
      <c r="E28" s="97" t="s">
        <v>332</v>
      </c>
      <c r="F28" s="84" t="s">
        <v>884</v>
      </c>
      <c r="G28" s="97" t="s">
        <v>488</v>
      </c>
      <c r="H28" s="97" t="s">
        <v>177</v>
      </c>
      <c r="I28" s="94">
        <v>709777.99999999988</v>
      </c>
      <c r="J28" s="96">
        <v>7973</v>
      </c>
      <c r="K28" s="84"/>
      <c r="L28" s="94">
        <v>56590.599939999993</v>
      </c>
      <c r="M28" s="95">
        <v>6.9689759849852215E-4</v>
      </c>
      <c r="N28" s="95">
        <f t="shared" si="0"/>
        <v>7.7096603687451847E-3</v>
      </c>
      <c r="O28" s="95">
        <f>L28/'סכום נכסי הקרן'!$C$42</f>
        <v>1.0413041271218686E-3</v>
      </c>
    </row>
    <row r="29" spans="2:15" s="132" customFormat="1">
      <c r="B29" s="87" t="s">
        <v>1105</v>
      </c>
      <c r="C29" s="84" t="s">
        <v>1106</v>
      </c>
      <c r="D29" s="97" t="s">
        <v>135</v>
      </c>
      <c r="E29" s="97" t="s">
        <v>332</v>
      </c>
      <c r="F29" s="84" t="s">
        <v>864</v>
      </c>
      <c r="G29" s="97" t="s">
        <v>841</v>
      </c>
      <c r="H29" s="97" t="s">
        <v>177</v>
      </c>
      <c r="I29" s="94">
        <v>628082066.99999988</v>
      </c>
      <c r="J29" s="96">
        <v>42.5</v>
      </c>
      <c r="K29" s="84"/>
      <c r="L29" s="94">
        <v>266934.87847999996</v>
      </c>
      <c r="M29" s="95">
        <v>4.8491989349571912E-2</v>
      </c>
      <c r="N29" s="95">
        <f t="shared" si="0"/>
        <v>3.6366061781197431E-2</v>
      </c>
      <c r="O29" s="95">
        <f>L29/'סכום נכסי הקרן'!$C$42</f>
        <v>4.9117767072394541E-3</v>
      </c>
    </row>
    <row r="30" spans="2:15" s="132" customFormat="1">
      <c r="B30" s="87" t="s">
        <v>1107</v>
      </c>
      <c r="C30" s="84" t="s">
        <v>1108</v>
      </c>
      <c r="D30" s="97" t="s">
        <v>135</v>
      </c>
      <c r="E30" s="97" t="s">
        <v>332</v>
      </c>
      <c r="F30" s="84" t="s">
        <v>729</v>
      </c>
      <c r="G30" s="97" t="s">
        <v>488</v>
      </c>
      <c r="H30" s="97" t="s">
        <v>177</v>
      </c>
      <c r="I30" s="94">
        <v>12583516.999999998</v>
      </c>
      <c r="J30" s="96">
        <v>2220</v>
      </c>
      <c r="K30" s="84"/>
      <c r="L30" s="94">
        <v>279354.07739999989</v>
      </c>
      <c r="M30" s="95">
        <v>9.8293280157481355E-3</v>
      </c>
      <c r="N30" s="95">
        <f t="shared" si="0"/>
        <v>3.8058000121250421E-2</v>
      </c>
      <c r="O30" s="95">
        <f>L30/'סכום נכסי הקרן'!$C$42</f>
        <v>5.140298106635373E-3</v>
      </c>
    </row>
    <row r="31" spans="2:15" s="132" customFormat="1">
      <c r="B31" s="87" t="s">
        <v>1109</v>
      </c>
      <c r="C31" s="84" t="s">
        <v>1110</v>
      </c>
      <c r="D31" s="97" t="s">
        <v>135</v>
      </c>
      <c r="E31" s="97" t="s">
        <v>332</v>
      </c>
      <c r="F31" s="84" t="s">
        <v>337</v>
      </c>
      <c r="G31" s="97" t="s">
        <v>338</v>
      </c>
      <c r="H31" s="97" t="s">
        <v>177</v>
      </c>
      <c r="I31" s="94">
        <v>19489496.999999996</v>
      </c>
      <c r="J31" s="96">
        <v>2399</v>
      </c>
      <c r="K31" s="84"/>
      <c r="L31" s="94">
        <v>467553.03302999993</v>
      </c>
      <c r="M31" s="95">
        <v>1.2957877590556678E-2</v>
      </c>
      <c r="N31" s="95">
        <f t="shared" si="0"/>
        <v>6.369741781956445E-2</v>
      </c>
      <c r="O31" s="95">
        <f>L31/'סכום נכסי הקרן'!$C$42</f>
        <v>8.6032822316547859E-3</v>
      </c>
    </row>
    <row r="32" spans="2:15" s="132" customFormat="1">
      <c r="B32" s="87" t="s">
        <v>1111</v>
      </c>
      <c r="C32" s="84" t="s">
        <v>1112</v>
      </c>
      <c r="D32" s="97" t="s">
        <v>135</v>
      </c>
      <c r="E32" s="97" t="s">
        <v>332</v>
      </c>
      <c r="F32" s="84" t="s">
        <v>1113</v>
      </c>
      <c r="G32" s="97" t="s">
        <v>1114</v>
      </c>
      <c r="H32" s="97" t="s">
        <v>177</v>
      </c>
      <c r="I32" s="94">
        <v>530151.99999999988</v>
      </c>
      <c r="J32" s="96">
        <v>10450</v>
      </c>
      <c r="K32" s="84"/>
      <c r="L32" s="94">
        <v>55400.883999999991</v>
      </c>
      <c r="M32" s="95">
        <v>9.9888708778587531E-3</v>
      </c>
      <c r="N32" s="95">
        <f t="shared" si="0"/>
        <v>7.5475785770269957E-3</v>
      </c>
      <c r="O32" s="95">
        <f>L32/'סכום נכסי הקרן'!$C$42</f>
        <v>1.0194125741123906E-3</v>
      </c>
    </row>
    <row r="33" spans="2:15" s="132" customFormat="1">
      <c r="B33" s="87" t="s">
        <v>1115</v>
      </c>
      <c r="C33" s="84" t="s">
        <v>1116</v>
      </c>
      <c r="D33" s="97" t="s">
        <v>135</v>
      </c>
      <c r="E33" s="97" t="s">
        <v>332</v>
      </c>
      <c r="F33" s="84" t="s">
        <v>343</v>
      </c>
      <c r="G33" s="97" t="s">
        <v>338</v>
      </c>
      <c r="H33" s="97" t="s">
        <v>177</v>
      </c>
      <c r="I33" s="94">
        <v>3217239.9999999995</v>
      </c>
      <c r="J33" s="96">
        <v>6372</v>
      </c>
      <c r="K33" s="84"/>
      <c r="L33" s="94">
        <v>205002.53280000002</v>
      </c>
      <c r="M33" s="95">
        <v>1.379116038676205E-2</v>
      </c>
      <c r="N33" s="95">
        <f t="shared" si="0"/>
        <v>2.792866490718008E-2</v>
      </c>
      <c r="O33" s="95">
        <f>L33/'סכום נכסי הקרן'!$C$42</f>
        <v>3.7721809576397344E-3</v>
      </c>
    </row>
    <row r="34" spans="2:15" s="132" customFormat="1">
      <c r="B34" s="87" t="s">
        <v>1117</v>
      </c>
      <c r="C34" s="84" t="s">
        <v>1118</v>
      </c>
      <c r="D34" s="97" t="s">
        <v>135</v>
      </c>
      <c r="E34" s="97" t="s">
        <v>332</v>
      </c>
      <c r="F34" s="84" t="s">
        <v>461</v>
      </c>
      <c r="G34" s="97" t="s">
        <v>382</v>
      </c>
      <c r="H34" s="97" t="s">
        <v>177</v>
      </c>
      <c r="I34" s="94">
        <v>649176.99999999988</v>
      </c>
      <c r="J34" s="96">
        <v>15810</v>
      </c>
      <c r="K34" s="84"/>
      <c r="L34" s="94">
        <v>102634.88369999999</v>
      </c>
      <c r="M34" s="95">
        <v>1.4497626599504751E-2</v>
      </c>
      <c r="N34" s="95">
        <f t="shared" si="0"/>
        <v>1.3982535900867163E-2</v>
      </c>
      <c r="O34" s="95">
        <f>L34/'סכום נכסי הקרן'!$C$42</f>
        <v>1.8885491247096859E-3</v>
      </c>
    </row>
    <row r="35" spans="2:15" s="132" customFormat="1">
      <c r="B35" s="87" t="s">
        <v>1119</v>
      </c>
      <c r="C35" s="84" t="s">
        <v>1120</v>
      </c>
      <c r="D35" s="97" t="s">
        <v>135</v>
      </c>
      <c r="E35" s="97" t="s">
        <v>332</v>
      </c>
      <c r="F35" s="84" t="s">
        <v>1121</v>
      </c>
      <c r="G35" s="97" t="s">
        <v>205</v>
      </c>
      <c r="H35" s="97" t="s">
        <v>177</v>
      </c>
      <c r="I35" s="94">
        <v>0.99999999999999989</v>
      </c>
      <c r="J35" s="96">
        <v>41150</v>
      </c>
      <c r="K35" s="84"/>
      <c r="L35" s="94">
        <v>0.41149999999999992</v>
      </c>
      <c r="M35" s="95">
        <v>1.6294386111447408E-8</v>
      </c>
      <c r="N35" s="95">
        <f t="shared" si="0"/>
        <v>5.6060993258638409E-8</v>
      </c>
      <c r="O35" s="95">
        <f>L35/'סכום נכסי הקרן'!$C$42</f>
        <v>7.5718696879863627E-9</v>
      </c>
    </row>
    <row r="36" spans="2:15" s="132" customFormat="1">
      <c r="B36" s="87" t="s">
        <v>1124</v>
      </c>
      <c r="C36" s="84" t="s">
        <v>1125</v>
      </c>
      <c r="D36" s="97" t="s">
        <v>135</v>
      </c>
      <c r="E36" s="97" t="s">
        <v>332</v>
      </c>
      <c r="F36" s="84" t="s">
        <v>358</v>
      </c>
      <c r="G36" s="97" t="s">
        <v>338</v>
      </c>
      <c r="H36" s="97" t="s">
        <v>177</v>
      </c>
      <c r="I36" s="94">
        <v>17939360.999999996</v>
      </c>
      <c r="J36" s="96">
        <v>2664</v>
      </c>
      <c r="K36" s="84"/>
      <c r="L36" s="94">
        <v>477904.57703999989</v>
      </c>
      <c r="M36" s="95">
        <v>1.3450786737622306E-2</v>
      </c>
      <c r="N36" s="95">
        <f t="shared" si="0"/>
        <v>6.5107667731985119E-2</v>
      </c>
      <c r="O36" s="95">
        <f>L36/'סכום נכסי הקרן'!$C$42</f>
        <v>8.7937574256114689E-3</v>
      </c>
    </row>
    <row r="37" spans="2:15" s="132" customFormat="1">
      <c r="B37" s="87" t="s">
        <v>1126</v>
      </c>
      <c r="C37" s="84" t="s">
        <v>1127</v>
      </c>
      <c r="D37" s="97" t="s">
        <v>135</v>
      </c>
      <c r="E37" s="97" t="s">
        <v>332</v>
      </c>
      <c r="F37" s="84" t="s">
        <v>566</v>
      </c>
      <c r="G37" s="97" t="s">
        <v>567</v>
      </c>
      <c r="H37" s="97" t="s">
        <v>177</v>
      </c>
      <c r="I37" s="94">
        <v>243271.99999999997</v>
      </c>
      <c r="J37" s="96">
        <v>57050</v>
      </c>
      <c r="K37" s="84"/>
      <c r="L37" s="94">
        <v>138786.67599999998</v>
      </c>
      <c r="M37" s="95">
        <v>2.3927232383477784E-2</v>
      </c>
      <c r="N37" s="95">
        <f t="shared" si="0"/>
        <v>1.8907700869076144E-2</v>
      </c>
      <c r="O37" s="95">
        <f>L37/'סכום נכסי הקרן'!$C$42</f>
        <v>2.5537657961136927E-3</v>
      </c>
    </row>
    <row r="38" spans="2:15" s="132" customFormat="1">
      <c r="B38" s="87" t="s">
        <v>1128</v>
      </c>
      <c r="C38" s="84" t="s">
        <v>1129</v>
      </c>
      <c r="D38" s="97" t="s">
        <v>135</v>
      </c>
      <c r="E38" s="97" t="s">
        <v>332</v>
      </c>
      <c r="F38" s="84" t="s">
        <v>1130</v>
      </c>
      <c r="G38" s="97" t="s">
        <v>745</v>
      </c>
      <c r="H38" s="97" t="s">
        <v>177</v>
      </c>
      <c r="I38" s="94">
        <v>599396.99999999988</v>
      </c>
      <c r="J38" s="96">
        <v>37650</v>
      </c>
      <c r="K38" s="84"/>
      <c r="L38" s="94">
        <v>225672.97049999997</v>
      </c>
      <c r="M38" s="95">
        <v>1.0061841691186162E-2</v>
      </c>
      <c r="N38" s="95">
        <f t="shared" si="0"/>
        <v>3.0744716592606088E-2</v>
      </c>
      <c r="O38" s="95">
        <f>L38/'סכום נכסי הקרן'!$C$42</f>
        <v>4.1525305582668067E-3</v>
      </c>
    </row>
    <row r="39" spans="2:15" s="132" customFormat="1">
      <c r="B39" s="87" t="s">
        <v>1133</v>
      </c>
      <c r="C39" s="84" t="s">
        <v>1134</v>
      </c>
      <c r="D39" s="97" t="s">
        <v>135</v>
      </c>
      <c r="E39" s="97" t="s">
        <v>332</v>
      </c>
      <c r="F39" s="84" t="s">
        <v>1135</v>
      </c>
      <c r="G39" s="97" t="s">
        <v>488</v>
      </c>
      <c r="H39" s="97" t="s">
        <v>177</v>
      </c>
      <c r="I39" s="94">
        <v>198984.99999999997</v>
      </c>
      <c r="J39" s="96">
        <v>26080</v>
      </c>
      <c r="K39" s="84"/>
      <c r="L39" s="94">
        <v>51895.287999999993</v>
      </c>
      <c r="M39" s="95">
        <v>1.4249114318563576E-3</v>
      </c>
      <c r="N39" s="95">
        <f t="shared" si="0"/>
        <v>7.069991228974724E-3</v>
      </c>
      <c r="O39" s="95">
        <f>L39/'סכום נכסי הקרן'!$C$42</f>
        <v>9.5490731022241184E-4</v>
      </c>
    </row>
    <row r="40" spans="2:15" s="132" customFormat="1">
      <c r="B40" s="87" t="s">
        <v>1136</v>
      </c>
      <c r="C40" s="84" t="s">
        <v>1137</v>
      </c>
      <c r="D40" s="97" t="s">
        <v>135</v>
      </c>
      <c r="E40" s="97" t="s">
        <v>332</v>
      </c>
      <c r="F40" s="84" t="s">
        <v>381</v>
      </c>
      <c r="G40" s="97" t="s">
        <v>382</v>
      </c>
      <c r="H40" s="97" t="s">
        <v>177</v>
      </c>
      <c r="I40" s="94">
        <v>1410353.9999999998</v>
      </c>
      <c r="J40" s="96">
        <v>18680</v>
      </c>
      <c r="K40" s="84"/>
      <c r="L40" s="94">
        <v>263454.12719999993</v>
      </c>
      <c r="M40" s="95">
        <v>1.1629602558727943E-2</v>
      </c>
      <c r="N40" s="95">
        <f t="shared" si="0"/>
        <v>3.5891859171129199E-2</v>
      </c>
      <c r="O40" s="95">
        <f>L40/'סכום נכסי הקרן'!$C$42</f>
        <v>4.8477286024801542E-3</v>
      </c>
    </row>
    <row r="41" spans="2:15" s="132" customFormat="1">
      <c r="B41" s="87" t="s">
        <v>1138</v>
      </c>
      <c r="C41" s="84" t="s">
        <v>1139</v>
      </c>
      <c r="D41" s="97" t="s">
        <v>135</v>
      </c>
      <c r="E41" s="97" t="s">
        <v>332</v>
      </c>
      <c r="F41" s="84" t="s">
        <v>741</v>
      </c>
      <c r="G41" s="97" t="s">
        <v>166</v>
      </c>
      <c r="H41" s="97" t="s">
        <v>177</v>
      </c>
      <c r="I41" s="94">
        <v>2203835.9999999995</v>
      </c>
      <c r="J41" s="96">
        <v>2330</v>
      </c>
      <c r="K41" s="84"/>
      <c r="L41" s="94">
        <v>51349.378799999991</v>
      </c>
      <c r="M41" s="95">
        <v>9.3301276738403868E-3</v>
      </c>
      <c r="N41" s="95">
        <f t="shared" si="0"/>
        <v>6.9956189033829165E-3</v>
      </c>
      <c r="O41" s="95">
        <f>L41/'סכום נכסי הקרן'!$C$42</f>
        <v>9.448622231656126E-4</v>
      </c>
    </row>
    <row r="42" spans="2:15" s="132" customFormat="1">
      <c r="B42" s="87" t="s">
        <v>1140</v>
      </c>
      <c r="C42" s="84" t="s">
        <v>1141</v>
      </c>
      <c r="D42" s="97" t="s">
        <v>135</v>
      </c>
      <c r="E42" s="97" t="s">
        <v>332</v>
      </c>
      <c r="F42" s="84" t="s">
        <v>744</v>
      </c>
      <c r="G42" s="97" t="s">
        <v>745</v>
      </c>
      <c r="H42" s="97" t="s">
        <v>177</v>
      </c>
      <c r="I42" s="94">
        <v>1815386.3499999996</v>
      </c>
      <c r="J42" s="96">
        <v>7999</v>
      </c>
      <c r="K42" s="84"/>
      <c r="L42" s="94">
        <v>145212.75413999995</v>
      </c>
      <c r="M42" s="95">
        <v>1.577063933657041E-2</v>
      </c>
      <c r="N42" s="95">
        <f t="shared" si="0"/>
        <v>1.9783162165032456E-2</v>
      </c>
      <c r="O42" s="95">
        <f>L42/'סכום נכסי הקרן'!$C$42</f>
        <v>2.6720098453989843E-3</v>
      </c>
    </row>
    <row r="43" spans="2:15" s="132" customFormat="1">
      <c r="B43" s="83"/>
      <c r="C43" s="84"/>
      <c r="D43" s="84"/>
      <c r="E43" s="84"/>
      <c r="F43" s="84"/>
      <c r="G43" s="84"/>
      <c r="H43" s="84"/>
      <c r="I43" s="94"/>
      <c r="J43" s="96"/>
      <c r="K43" s="84"/>
      <c r="L43" s="84"/>
      <c r="M43" s="84"/>
      <c r="N43" s="95"/>
      <c r="O43" s="84"/>
    </row>
    <row r="44" spans="2:15" s="132" customFormat="1">
      <c r="B44" s="102" t="s">
        <v>1142</v>
      </c>
      <c r="C44" s="82"/>
      <c r="D44" s="82"/>
      <c r="E44" s="82"/>
      <c r="F44" s="82"/>
      <c r="G44" s="82"/>
      <c r="H44" s="82"/>
      <c r="I44" s="91"/>
      <c r="J44" s="93"/>
      <c r="K44" s="91">
        <v>1300.2756699999998</v>
      </c>
      <c r="L44" s="91">
        <f>SUM(L45:L82)</f>
        <v>1228821.2692299997</v>
      </c>
      <c r="M44" s="82"/>
      <c r="N44" s="92">
        <f>L44/$L$11</f>
        <v>0.16740933387697332</v>
      </c>
      <c r="O44" s="92">
        <f>L44/'סכום נכסי הקרן'!$C$42</f>
        <v>2.2611116696076711E-2</v>
      </c>
    </row>
    <row r="45" spans="2:15" s="132" customFormat="1">
      <c r="B45" s="87" t="s">
        <v>1143</v>
      </c>
      <c r="C45" s="84" t="s">
        <v>1144</v>
      </c>
      <c r="D45" s="97" t="s">
        <v>135</v>
      </c>
      <c r="E45" s="97" t="s">
        <v>332</v>
      </c>
      <c r="F45" s="84" t="s">
        <v>825</v>
      </c>
      <c r="G45" s="97" t="s">
        <v>826</v>
      </c>
      <c r="H45" s="97" t="s">
        <v>177</v>
      </c>
      <c r="I45" s="94">
        <v>7593925.9999999991</v>
      </c>
      <c r="J45" s="96">
        <v>402.7</v>
      </c>
      <c r="K45" s="84"/>
      <c r="L45" s="94">
        <v>30580.739999999998</v>
      </c>
      <c r="M45" s="95">
        <v>2.5741674652318837E-2</v>
      </c>
      <c r="N45" s="95">
        <f t="shared" ref="N45:N82" si="1">L45/$L$11</f>
        <v>4.1661887217112371E-3</v>
      </c>
      <c r="O45" s="95">
        <f>L45/'סכום נכסי הקרן'!$C$42</f>
        <v>5.627056579397136E-4</v>
      </c>
    </row>
    <row r="46" spans="2:15" s="132" customFormat="1">
      <c r="B46" s="87" t="s">
        <v>1145</v>
      </c>
      <c r="C46" s="84" t="s">
        <v>1146</v>
      </c>
      <c r="D46" s="97" t="s">
        <v>135</v>
      </c>
      <c r="E46" s="97" t="s">
        <v>332</v>
      </c>
      <c r="F46" s="84" t="s">
        <v>840</v>
      </c>
      <c r="G46" s="97" t="s">
        <v>841</v>
      </c>
      <c r="H46" s="97" t="s">
        <v>177</v>
      </c>
      <c r="I46" s="94">
        <v>2517636.9999999995</v>
      </c>
      <c r="J46" s="96">
        <v>2000</v>
      </c>
      <c r="K46" s="84"/>
      <c r="L46" s="94">
        <v>50352.739999999991</v>
      </c>
      <c r="M46" s="95">
        <v>1.9089389598214362E-2</v>
      </c>
      <c r="N46" s="95">
        <f t="shared" si="1"/>
        <v>6.8598411122575273E-3</v>
      </c>
      <c r="O46" s="95">
        <f>L46/'סכום נכסי הקרן'!$C$42</f>
        <v>9.2652341607061595E-4</v>
      </c>
    </row>
    <row r="47" spans="2:15" s="132" customFormat="1">
      <c r="B47" s="87" t="s">
        <v>1147</v>
      </c>
      <c r="C47" s="84" t="s">
        <v>1148</v>
      </c>
      <c r="D47" s="97" t="s">
        <v>135</v>
      </c>
      <c r="E47" s="97" t="s">
        <v>332</v>
      </c>
      <c r="F47" s="84" t="s">
        <v>624</v>
      </c>
      <c r="G47" s="97" t="s">
        <v>382</v>
      </c>
      <c r="H47" s="97" t="s">
        <v>177</v>
      </c>
      <c r="I47" s="94">
        <v>3875087.9999999995</v>
      </c>
      <c r="J47" s="96">
        <v>359.2</v>
      </c>
      <c r="K47" s="84"/>
      <c r="L47" s="94">
        <v>13919.316099999998</v>
      </c>
      <c r="M47" s="95">
        <v>1.8387975643598578E-2</v>
      </c>
      <c r="N47" s="95">
        <f t="shared" si="1"/>
        <v>1.8963078640266272E-3</v>
      </c>
      <c r="O47" s="95">
        <f>L47/'סכום נכסי הקרן'!$C$42</f>
        <v>2.561245386514959E-4</v>
      </c>
    </row>
    <row r="48" spans="2:15" s="132" customFormat="1">
      <c r="B48" s="87" t="s">
        <v>1149</v>
      </c>
      <c r="C48" s="84" t="s">
        <v>1150</v>
      </c>
      <c r="D48" s="97" t="s">
        <v>135</v>
      </c>
      <c r="E48" s="97" t="s">
        <v>332</v>
      </c>
      <c r="F48" s="84" t="s">
        <v>1151</v>
      </c>
      <c r="G48" s="97" t="s">
        <v>443</v>
      </c>
      <c r="H48" s="97" t="s">
        <v>177</v>
      </c>
      <c r="I48" s="94">
        <v>199344.99999999997</v>
      </c>
      <c r="J48" s="96">
        <v>22400</v>
      </c>
      <c r="K48" s="84"/>
      <c r="L48" s="94">
        <v>44653.279999999992</v>
      </c>
      <c r="M48" s="95">
        <v>1.3584066903837861E-2</v>
      </c>
      <c r="N48" s="95">
        <f t="shared" si="1"/>
        <v>6.0833711520196674E-3</v>
      </c>
      <c r="O48" s="95">
        <f>L48/'סכום נכסי הקרן'!$C$42</f>
        <v>8.2164961677075993E-4</v>
      </c>
    </row>
    <row r="49" spans="2:15" s="132" customFormat="1">
      <c r="B49" s="87" t="s">
        <v>1152</v>
      </c>
      <c r="C49" s="84" t="s">
        <v>1153</v>
      </c>
      <c r="D49" s="97" t="s">
        <v>135</v>
      </c>
      <c r="E49" s="97" t="s">
        <v>332</v>
      </c>
      <c r="F49" s="84" t="s">
        <v>1154</v>
      </c>
      <c r="G49" s="97" t="s">
        <v>1155</v>
      </c>
      <c r="H49" s="97" t="s">
        <v>177</v>
      </c>
      <c r="I49" s="94">
        <v>2299513.9999999995</v>
      </c>
      <c r="J49" s="96">
        <v>1375</v>
      </c>
      <c r="K49" s="84"/>
      <c r="L49" s="94">
        <v>31618.317499999997</v>
      </c>
      <c r="M49" s="95">
        <v>2.1132352695210927E-2</v>
      </c>
      <c r="N49" s="95">
        <f t="shared" si="1"/>
        <v>4.3075438255576887E-3</v>
      </c>
      <c r="O49" s="95">
        <f>L49/'סכום נכסי הקרן'!$C$42</f>
        <v>5.8179776394502746E-4</v>
      </c>
    </row>
    <row r="50" spans="2:15" s="132" customFormat="1">
      <c r="B50" s="87" t="s">
        <v>1156</v>
      </c>
      <c r="C50" s="84" t="s">
        <v>1157</v>
      </c>
      <c r="D50" s="97" t="s">
        <v>135</v>
      </c>
      <c r="E50" s="97" t="s">
        <v>332</v>
      </c>
      <c r="F50" s="84" t="s">
        <v>1158</v>
      </c>
      <c r="G50" s="97" t="s">
        <v>166</v>
      </c>
      <c r="H50" s="97" t="s">
        <v>177</v>
      </c>
      <c r="I50" s="94">
        <v>195840.99999999997</v>
      </c>
      <c r="J50" s="96">
        <v>3981</v>
      </c>
      <c r="K50" s="84"/>
      <c r="L50" s="94">
        <v>7796.4302099999986</v>
      </c>
      <c r="M50" s="95">
        <v>8.7876655262144263E-3</v>
      </c>
      <c r="N50" s="95">
        <f t="shared" si="1"/>
        <v>1.0621521784793557E-3</v>
      </c>
      <c r="O50" s="95">
        <f>L50/'סכום נכסי הקרן'!$C$42</f>
        <v>1.4345942547168932E-4</v>
      </c>
    </row>
    <row r="51" spans="2:15" s="132" customFormat="1">
      <c r="B51" s="87" t="s">
        <v>1159</v>
      </c>
      <c r="C51" s="84" t="s">
        <v>1160</v>
      </c>
      <c r="D51" s="97" t="s">
        <v>135</v>
      </c>
      <c r="E51" s="97" t="s">
        <v>332</v>
      </c>
      <c r="F51" s="84" t="s">
        <v>1161</v>
      </c>
      <c r="G51" s="97" t="s">
        <v>567</v>
      </c>
      <c r="H51" s="97" t="s">
        <v>177</v>
      </c>
      <c r="I51" s="94">
        <v>81649.999999999985</v>
      </c>
      <c r="J51" s="96">
        <v>89680</v>
      </c>
      <c r="K51" s="94">
        <v>746.95567000000005</v>
      </c>
      <c r="L51" s="94">
        <v>73970.675669999982</v>
      </c>
      <c r="M51" s="95">
        <v>2.2572564644203576E-2</v>
      </c>
      <c r="N51" s="95">
        <f t="shared" si="1"/>
        <v>1.0077447266276544E-2</v>
      </c>
      <c r="O51" s="95">
        <f>L51/'סכום נכסי הקרן'!$C$42</f>
        <v>1.3611089110705792E-3</v>
      </c>
    </row>
    <row r="52" spans="2:15" s="132" customFormat="1">
      <c r="B52" s="87" t="s">
        <v>1162</v>
      </c>
      <c r="C52" s="84" t="s">
        <v>1163</v>
      </c>
      <c r="D52" s="97" t="s">
        <v>135</v>
      </c>
      <c r="E52" s="97" t="s">
        <v>332</v>
      </c>
      <c r="F52" s="84" t="s">
        <v>1164</v>
      </c>
      <c r="G52" s="97" t="s">
        <v>203</v>
      </c>
      <c r="H52" s="97" t="s">
        <v>177</v>
      </c>
      <c r="I52" s="94">
        <v>2858647.9999999995</v>
      </c>
      <c r="J52" s="96">
        <v>190</v>
      </c>
      <c r="K52" s="84"/>
      <c r="L52" s="94">
        <v>5431.4312</v>
      </c>
      <c r="M52" s="95">
        <v>5.3315086623130486E-3</v>
      </c>
      <c r="N52" s="95">
        <f t="shared" si="1"/>
        <v>7.3995486728543956E-4</v>
      </c>
      <c r="O52" s="95">
        <f>L52/'סכום נכסי הקרן'!$C$42</f>
        <v>9.9941893719716665E-5</v>
      </c>
    </row>
    <row r="53" spans="2:15" s="132" customFormat="1">
      <c r="B53" s="87" t="s">
        <v>1165</v>
      </c>
      <c r="C53" s="84" t="s">
        <v>1166</v>
      </c>
      <c r="D53" s="97" t="s">
        <v>135</v>
      </c>
      <c r="E53" s="97" t="s">
        <v>332</v>
      </c>
      <c r="F53" s="84" t="s">
        <v>1167</v>
      </c>
      <c r="G53" s="97" t="s">
        <v>203</v>
      </c>
      <c r="H53" s="97" t="s">
        <v>177</v>
      </c>
      <c r="I53" s="94">
        <v>4002265.9999999995</v>
      </c>
      <c r="J53" s="96">
        <v>419.2</v>
      </c>
      <c r="K53" s="84"/>
      <c r="L53" s="94">
        <v>16777.499069999998</v>
      </c>
      <c r="M53" s="95">
        <v>1.0584517720417783E-2</v>
      </c>
      <c r="N53" s="95">
        <f t="shared" si="1"/>
        <v>2.2856944404862265E-3</v>
      </c>
      <c r="O53" s="95">
        <f>L53/'סכום נכסי הקרן'!$C$42</f>
        <v>3.0871697848931329E-4</v>
      </c>
    </row>
    <row r="54" spans="2:15" s="132" customFormat="1">
      <c r="B54" s="87" t="s">
        <v>1168</v>
      </c>
      <c r="C54" s="84" t="s">
        <v>1169</v>
      </c>
      <c r="D54" s="97" t="s">
        <v>135</v>
      </c>
      <c r="E54" s="97" t="s">
        <v>332</v>
      </c>
      <c r="F54" s="84" t="s">
        <v>1170</v>
      </c>
      <c r="G54" s="97" t="s">
        <v>450</v>
      </c>
      <c r="H54" s="97" t="s">
        <v>177</v>
      </c>
      <c r="I54" s="94">
        <v>74131.999999999985</v>
      </c>
      <c r="J54" s="96">
        <v>15190</v>
      </c>
      <c r="K54" s="84"/>
      <c r="L54" s="94">
        <v>11260.650800000001</v>
      </c>
      <c r="M54" s="95">
        <v>1.6185895441456037E-2</v>
      </c>
      <c r="N54" s="95">
        <f t="shared" si="1"/>
        <v>1.5341027183151431E-3</v>
      </c>
      <c r="O54" s="95">
        <f>L54/'סכום נכסי הקרן'!$C$42</f>
        <v>2.0720335470114076E-4</v>
      </c>
    </row>
    <row r="55" spans="2:15" s="132" customFormat="1">
      <c r="B55" s="87" t="s">
        <v>1171</v>
      </c>
      <c r="C55" s="84" t="s">
        <v>1172</v>
      </c>
      <c r="D55" s="97" t="s">
        <v>135</v>
      </c>
      <c r="E55" s="97" t="s">
        <v>332</v>
      </c>
      <c r="F55" s="84" t="s">
        <v>1173</v>
      </c>
      <c r="G55" s="97" t="s">
        <v>1174</v>
      </c>
      <c r="H55" s="97" t="s">
        <v>177</v>
      </c>
      <c r="I55" s="94">
        <v>482130.99999999994</v>
      </c>
      <c r="J55" s="96">
        <v>4196</v>
      </c>
      <c r="K55" s="84"/>
      <c r="L55" s="94">
        <v>20230.216759999999</v>
      </c>
      <c r="M55" s="95">
        <v>1.9495220682545212E-2</v>
      </c>
      <c r="N55" s="95">
        <f t="shared" si="1"/>
        <v>2.7560778746127676E-3</v>
      </c>
      <c r="O55" s="95">
        <f>L55/'סכום נכסי הקרן'!$C$42</f>
        <v>3.7224924682001875E-4</v>
      </c>
    </row>
    <row r="56" spans="2:15" s="132" customFormat="1">
      <c r="B56" s="87" t="s">
        <v>1175</v>
      </c>
      <c r="C56" s="84" t="s">
        <v>1176</v>
      </c>
      <c r="D56" s="97" t="s">
        <v>135</v>
      </c>
      <c r="E56" s="97" t="s">
        <v>332</v>
      </c>
      <c r="F56" s="84" t="s">
        <v>429</v>
      </c>
      <c r="G56" s="97" t="s">
        <v>382</v>
      </c>
      <c r="H56" s="97" t="s">
        <v>177</v>
      </c>
      <c r="I56" s="94">
        <v>55692.999999999993</v>
      </c>
      <c r="J56" s="96">
        <v>169200</v>
      </c>
      <c r="K56" s="84"/>
      <c r="L56" s="94">
        <v>94232.555999999982</v>
      </c>
      <c r="M56" s="95">
        <v>2.6064289073852637E-2</v>
      </c>
      <c r="N56" s="95">
        <f t="shared" si="1"/>
        <v>1.2837838849721181E-2</v>
      </c>
      <c r="O56" s="95">
        <f>L56/'סכום נכסי הקרן'!$C$42</f>
        <v>1.7339407883302006E-3</v>
      </c>
    </row>
    <row r="57" spans="2:15" s="132" customFormat="1">
      <c r="B57" s="87" t="s">
        <v>1177</v>
      </c>
      <c r="C57" s="84" t="s">
        <v>1178</v>
      </c>
      <c r="D57" s="97" t="s">
        <v>135</v>
      </c>
      <c r="E57" s="97" t="s">
        <v>332</v>
      </c>
      <c r="F57" s="84" t="s">
        <v>1179</v>
      </c>
      <c r="G57" s="97" t="s">
        <v>382</v>
      </c>
      <c r="H57" s="97" t="s">
        <v>177</v>
      </c>
      <c r="I57" s="94">
        <v>220909.99999999997</v>
      </c>
      <c r="J57" s="96">
        <v>5843</v>
      </c>
      <c r="K57" s="84"/>
      <c r="L57" s="94">
        <v>12907.7713</v>
      </c>
      <c r="M57" s="95">
        <v>1.2317115973862577E-2</v>
      </c>
      <c r="N57" s="95">
        <f t="shared" si="1"/>
        <v>1.7584993434589223E-3</v>
      </c>
      <c r="O57" s="95">
        <f>L57/'סכום נכסי הקרן'!$C$42</f>
        <v>2.3751145138743707E-4</v>
      </c>
    </row>
    <row r="58" spans="2:15" s="132" customFormat="1">
      <c r="B58" s="87" t="s">
        <v>1180</v>
      </c>
      <c r="C58" s="84" t="s">
        <v>1181</v>
      </c>
      <c r="D58" s="97" t="s">
        <v>135</v>
      </c>
      <c r="E58" s="97" t="s">
        <v>332</v>
      </c>
      <c r="F58" s="84" t="s">
        <v>1182</v>
      </c>
      <c r="G58" s="97" t="s">
        <v>655</v>
      </c>
      <c r="H58" s="97" t="s">
        <v>177</v>
      </c>
      <c r="I58" s="94">
        <v>165868.99999999997</v>
      </c>
      <c r="J58" s="96">
        <v>19400</v>
      </c>
      <c r="K58" s="84"/>
      <c r="L58" s="94">
        <v>32178.585999999996</v>
      </c>
      <c r="M58" s="95">
        <v>3.4101328864038757E-2</v>
      </c>
      <c r="N58" s="95">
        <f t="shared" si="1"/>
        <v>4.3838724005310237E-3</v>
      </c>
      <c r="O58" s="95">
        <f>L58/'סכום נכסי הקרן'!$C$42</f>
        <v>5.921070715325939E-4</v>
      </c>
    </row>
    <row r="59" spans="2:15" s="132" customFormat="1">
      <c r="B59" s="87" t="s">
        <v>1183</v>
      </c>
      <c r="C59" s="84" t="s">
        <v>1184</v>
      </c>
      <c r="D59" s="97" t="s">
        <v>135</v>
      </c>
      <c r="E59" s="97" t="s">
        <v>332</v>
      </c>
      <c r="F59" s="84" t="s">
        <v>1185</v>
      </c>
      <c r="G59" s="97" t="s">
        <v>1155</v>
      </c>
      <c r="H59" s="97" t="s">
        <v>177</v>
      </c>
      <c r="I59" s="94">
        <v>216267.99999999997</v>
      </c>
      <c r="J59" s="96">
        <v>10240</v>
      </c>
      <c r="K59" s="84"/>
      <c r="L59" s="94">
        <v>22145.843199999996</v>
      </c>
      <c r="M59" s="95">
        <v>1.5442800166090002E-2</v>
      </c>
      <c r="N59" s="95">
        <f t="shared" si="1"/>
        <v>3.0170545962140056E-3</v>
      </c>
      <c r="O59" s="95">
        <f>L59/'סכום נכסי הקרן'!$C$42</f>
        <v>4.0749802877516141E-4</v>
      </c>
    </row>
    <row r="60" spans="2:15" s="132" customFormat="1">
      <c r="B60" s="87" t="s">
        <v>1186</v>
      </c>
      <c r="C60" s="84" t="s">
        <v>1187</v>
      </c>
      <c r="D60" s="97" t="s">
        <v>135</v>
      </c>
      <c r="E60" s="97" t="s">
        <v>332</v>
      </c>
      <c r="F60" s="84" t="s">
        <v>1188</v>
      </c>
      <c r="G60" s="97" t="s">
        <v>1189</v>
      </c>
      <c r="H60" s="97" t="s">
        <v>177</v>
      </c>
      <c r="I60" s="94">
        <v>108121.99999999999</v>
      </c>
      <c r="J60" s="96">
        <v>14600</v>
      </c>
      <c r="K60" s="84"/>
      <c r="L60" s="94">
        <v>15785.811999999998</v>
      </c>
      <c r="M60" s="95">
        <v>1.5918281776053998E-2</v>
      </c>
      <c r="N60" s="95">
        <f t="shared" si="1"/>
        <v>2.1505912517961927E-3</v>
      </c>
      <c r="O60" s="95">
        <f>L60/'סכום נכסי הקרן'!$C$42</f>
        <v>2.9046928647157082E-4</v>
      </c>
    </row>
    <row r="61" spans="2:15" s="132" customFormat="1">
      <c r="B61" s="87" t="s">
        <v>1190</v>
      </c>
      <c r="C61" s="84" t="s">
        <v>1191</v>
      </c>
      <c r="D61" s="97" t="s">
        <v>135</v>
      </c>
      <c r="E61" s="97" t="s">
        <v>332</v>
      </c>
      <c r="F61" s="84" t="s">
        <v>1192</v>
      </c>
      <c r="G61" s="97" t="s">
        <v>1189</v>
      </c>
      <c r="H61" s="97" t="s">
        <v>177</v>
      </c>
      <c r="I61" s="94">
        <v>547044.99999999988</v>
      </c>
      <c r="J61" s="96">
        <v>9054</v>
      </c>
      <c r="K61" s="94">
        <v>553.31999999999994</v>
      </c>
      <c r="L61" s="94">
        <v>50082.77429999999</v>
      </c>
      <c r="M61" s="95">
        <v>2.4331844468521248E-2</v>
      </c>
      <c r="N61" s="95">
        <f t="shared" si="1"/>
        <v>6.8230621443650281E-3</v>
      </c>
      <c r="O61" s="95">
        <f>L61/'סכום נכסי הקרן'!$C$42</f>
        <v>9.2155587026107523E-4</v>
      </c>
    </row>
    <row r="62" spans="2:15" s="132" customFormat="1">
      <c r="B62" s="87" t="s">
        <v>1193</v>
      </c>
      <c r="C62" s="84" t="s">
        <v>1194</v>
      </c>
      <c r="D62" s="97" t="s">
        <v>135</v>
      </c>
      <c r="E62" s="97" t="s">
        <v>332</v>
      </c>
      <c r="F62" s="84" t="s">
        <v>1195</v>
      </c>
      <c r="G62" s="97" t="s">
        <v>567</v>
      </c>
      <c r="H62" s="97" t="s">
        <v>177</v>
      </c>
      <c r="I62" s="94">
        <v>101182.99999999999</v>
      </c>
      <c r="J62" s="96">
        <v>22370</v>
      </c>
      <c r="K62" s="84"/>
      <c r="L62" s="94">
        <v>22634.6371</v>
      </c>
      <c r="M62" s="95">
        <v>5.8580877193388737E-3</v>
      </c>
      <c r="N62" s="95">
        <f t="shared" si="1"/>
        <v>3.0836457785536502E-3</v>
      </c>
      <c r="O62" s="95">
        <f>L62/'סכום נכסי הקרן'!$C$42</f>
        <v>4.1649215687985809E-4</v>
      </c>
    </row>
    <row r="63" spans="2:15" s="132" customFormat="1">
      <c r="B63" s="87" t="s">
        <v>1196</v>
      </c>
      <c r="C63" s="84" t="s">
        <v>1197</v>
      </c>
      <c r="D63" s="97" t="s">
        <v>135</v>
      </c>
      <c r="E63" s="97" t="s">
        <v>332</v>
      </c>
      <c r="F63" s="84" t="s">
        <v>526</v>
      </c>
      <c r="G63" s="97" t="s">
        <v>382</v>
      </c>
      <c r="H63" s="97" t="s">
        <v>177</v>
      </c>
      <c r="I63" s="94">
        <v>48101.999999999993</v>
      </c>
      <c r="J63" s="96">
        <v>42890</v>
      </c>
      <c r="K63" s="84"/>
      <c r="L63" s="94">
        <v>20630.947799999998</v>
      </c>
      <c r="M63" s="95">
        <v>8.9013556145418025E-3</v>
      </c>
      <c r="N63" s="95">
        <f t="shared" si="1"/>
        <v>2.8106717509966488E-3</v>
      </c>
      <c r="O63" s="95">
        <f>L63/'סכום נכסי הקרן'!$C$42</f>
        <v>3.7962296058626725E-4</v>
      </c>
    </row>
    <row r="64" spans="2:15" s="132" customFormat="1">
      <c r="B64" s="87" t="s">
        <v>1198</v>
      </c>
      <c r="C64" s="84" t="s">
        <v>1199</v>
      </c>
      <c r="D64" s="97" t="s">
        <v>135</v>
      </c>
      <c r="E64" s="97" t="s">
        <v>332</v>
      </c>
      <c r="F64" s="84" t="s">
        <v>1200</v>
      </c>
      <c r="G64" s="97" t="s">
        <v>443</v>
      </c>
      <c r="H64" s="97" t="s">
        <v>177</v>
      </c>
      <c r="I64" s="94">
        <v>726566.99999999988</v>
      </c>
      <c r="J64" s="96">
        <v>6850</v>
      </c>
      <c r="K64" s="84"/>
      <c r="L64" s="94">
        <v>49769.839499999995</v>
      </c>
      <c r="M64" s="95">
        <v>1.3073101659749356E-2</v>
      </c>
      <c r="N64" s="95">
        <f t="shared" si="1"/>
        <v>6.7804292507728211E-3</v>
      </c>
      <c r="O64" s="95">
        <f>L64/'סכום נכסי הקרן'!$C$42</f>
        <v>9.1579766485053811E-4</v>
      </c>
    </row>
    <row r="65" spans="2:15" s="132" customFormat="1">
      <c r="B65" s="87" t="s">
        <v>1201</v>
      </c>
      <c r="C65" s="84" t="s">
        <v>1202</v>
      </c>
      <c r="D65" s="97" t="s">
        <v>135</v>
      </c>
      <c r="E65" s="97" t="s">
        <v>332</v>
      </c>
      <c r="F65" s="84" t="s">
        <v>1203</v>
      </c>
      <c r="G65" s="97" t="s">
        <v>1189</v>
      </c>
      <c r="H65" s="97" t="s">
        <v>177</v>
      </c>
      <c r="I65" s="94">
        <v>1579145.9999999998</v>
      </c>
      <c r="J65" s="96">
        <v>4355</v>
      </c>
      <c r="K65" s="84"/>
      <c r="L65" s="94">
        <v>68771.808300000004</v>
      </c>
      <c r="M65" s="95">
        <v>2.5602574819930744E-2</v>
      </c>
      <c r="N65" s="95">
        <f t="shared" si="1"/>
        <v>9.3691758966966566E-3</v>
      </c>
      <c r="O65" s="95">
        <f>L65/'סכום נכסי הקרן'!$C$42</f>
        <v>1.2654463442400466E-3</v>
      </c>
    </row>
    <row r="66" spans="2:15" s="132" customFormat="1">
      <c r="B66" s="87" t="s">
        <v>1204</v>
      </c>
      <c r="C66" s="84" t="s">
        <v>1205</v>
      </c>
      <c r="D66" s="97" t="s">
        <v>135</v>
      </c>
      <c r="E66" s="97" t="s">
        <v>332</v>
      </c>
      <c r="F66" s="84" t="s">
        <v>1206</v>
      </c>
      <c r="G66" s="97" t="s">
        <v>1174</v>
      </c>
      <c r="H66" s="97" t="s">
        <v>177</v>
      </c>
      <c r="I66" s="94">
        <v>2736445.9999999995</v>
      </c>
      <c r="J66" s="96">
        <v>2362</v>
      </c>
      <c r="K66" s="84"/>
      <c r="L66" s="94">
        <v>64634.854519999986</v>
      </c>
      <c r="M66" s="95">
        <v>2.5416575584549812E-2</v>
      </c>
      <c r="N66" s="95">
        <f t="shared" si="1"/>
        <v>8.8055750753798165E-3</v>
      </c>
      <c r="O66" s="95">
        <f>L66/'סכום נכסי הקרן'!$C$42</f>
        <v>1.1893236834201613E-3</v>
      </c>
    </row>
    <row r="67" spans="2:15" s="132" customFormat="1">
      <c r="B67" s="87" t="s">
        <v>1207</v>
      </c>
      <c r="C67" s="84" t="s">
        <v>1208</v>
      </c>
      <c r="D67" s="97" t="s">
        <v>135</v>
      </c>
      <c r="E67" s="97" t="s">
        <v>332</v>
      </c>
      <c r="F67" s="84" t="s">
        <v>552</v>
      </c>
      <c r="G67" s="97" t="s">
        <v>443</v>
      </c>
      <c r="H67" s="97" t="s">
        <v>177</v>
      </c>
      <c r="I67" s="94">
        <v>724207.99999999988</v>
      </c>
      <c r="J67" s="96">
        <v>4128</v>
      </c>
      <c r="K67" s="84"/>
      <c r="L67" s="94">
        <v>29895.306239999994</v>
      </c>
      <c r="M67" s="95">
        <v>1.1445960136731086E-2</v>
      </c>
      <c r="N67" s="95">
        <f t="shared" si="1"/>
        <v>4.0728081691022372E-3</v>
      </c>
      <c r="O67" s="95">
        <f>L67/'סכום נכסי הקרן'!$C$42</f>
        <v>5.5009322753760777E-4</v>
      </c>
    </row>
    <row r="68" spans="2:15" s="132" customFormat="1">
      <c r="B68" s="87" t="s">
        <v>1209</v>
      </c>
      <c r="C68" s="84" t="s">
        <v>1210</v>
      </c>
      <c r="D68" s="97" t="s">
        <v>135</v>
      </c>
      <c r="E68" s="97" t="s">
        <v>332</v>
      </c>
      <c r="F68" s="84" t="s">
        <v>1211</v>
      </c>
      <c r="G68" s="97" t="s">
        <v>1102</v>
      </c>
      <c r="H68" s="97" t="s">
        <v>177</v>
      </c>
      <c r="I68" s="94">
        <v>44444.999999999993</v>
      </c>
      <c r="J68" s="96">
        <v>9411</v>
      </c>
      <c r="K68" s="84"/>
      <c r="L68" s="94">
        <v>4182.7189499999995</v>
      </c>
      <c r="M68" s="95">
        <v>1.5859532606781539E-3</v>
      </c>
      <c r="N68" s="95">
        <f t="shared" si="1"/>
        <v>5.6983567158864915E-4</v>
      </c>
      <c r="O68" s="95">
        <f>L68/'סכום נכסי הקרן'!$C$42</f>
        <v>7.696476994136368E-5</v>
      </c>
    </row>
    <row r="69" spans="2:15" s="132" customFormat="1">
      <c r="B69" s="87" t="s">
        <v>1212</v>
      </c>
      <c r="C69" s="84" t="s">
        <v>1213</v>
      </c>
      <c r="D69" s="97" t="s">
        <v>135</v>
      </c>
      <c r="E69" s="97" t="s">
        <v>332</v>
      </c>
      <c r="F69" s="84" t="s">
        <v>1214</v>
      </c>
      <c r="G69" s="97" t="s">
        <v>841</v>
      </c>
      <c r="H69" s="97" t="s">
        <v>177</v>
      </c>
      <c r="I69" s="94">
        <v>1941140.9999999998</v>
      </c>
      <c r="J69" s="96">
        <v>2494</v>
      </c>
      <c r="K69" s="84"/>
      <c r="L69" s="94">
        <v>48412.05653999999</v>
      </c>
      <c r="M69" s="95">
        <v>1.979957169323868E-2</v>
      </c>
      <c r="N69" s="95">
        <f t="shared" si="1"/>
        <v>6.5954507298317411E-3</v>
      </c>
      <c r="O69" s="95">
        <f>L69/'סכום נכסי הקרן'!$C$42</f>
        <v>8.9081356852565728E-4</v>
      </c>
    </row>
    <row r="70" spans="2:15" s="132" customFormat="1">
      <c r="B70" s="87" t="s">
        <v>1215</v>
      </c>
      <c r="C70" s="84" t="s">
        <v>1216</v>
      </c>
      <c r="D70" s="97" t="s">
        <v>135</v>
      </c>
      <c r="E70" s="97" t="s">
        <v>332</v>
      </c>
      <c r="F70" s="84" t="s">
        <v>1217</v>
      </c>
      <c r="G70" s="97" t="s">
        <v>205</v>
      </c>
      <c r="H70" s="97" t="s">
        <v>177</v>
      </c>
      <c r="I70" s="94">
        <v>385918.99999999994</v>
      </c>
      <c r="J70" s="96">
        <v>4299</v>
      </c>
      <c r="K70" s="84"/>
      <c r="L70" s="94">
        <v>16590.657809999997</v>
      </c>
      <c r="M70" s="95">
        <v>7.7499509752880294E-3</v>
      </c>
      <c r="N70" s="95">
        <f t="shared" si="1"/>
        <v>2.2602399894113894E-3</v>
      </c>
      <c r="O70" s="95">
        <f>L70/'סכום נכסי הקרן'!$C$42</f>
        <v>3.0527897685368949E-4</v>
      </c>
    </row>
    <row r="71" spans="2:15" s="132" customFormat="1">
      <c r="B71" s="87" t="s">
        <v>1122</v>
      </c>
      <c r="C71" s="84" t="s">
        <v>1123</v>
      </c>
      <c r="D71" s="97" t="s">
        <v>135</v>
      </c>
      <c r="E71" s="97" t="s">
        <v>332</v>
      </c>
      <c r="F71" s="84" t="s">
        <v>602</v>
      </c>
      <c r="G71" s="97" t="s">
        <v>413</v>
      </c>
      <c r="H71" s="97" t="s">
        <v>177</v>
      </c>
      <c r="I71" s="94">
        <v>1131657.9999999998</v>
      </c>
      <c r="J71" s="96">
        <v>2490</v>
      </c>
      <c r="K71" s="84"/>
      <c r="L71" s="94">
        <v>28178.284199999995</v>
      </c>
      <c r="M71" s="95">
        <v>9.9983405867064105E-3</v>
      </c>
      <c r="N71" s="95">
        <f>L71/$L$11</f>
        <v>3.838888458265364E-3</v>
      </c>
      <c r="O71" s="95">
        <f>L71/'סכום נכסי הקרן'!$C$42</f>
        <v>5.1849889670339019E-4</v>
      </c>
    </row>
    <row r="72" spans="2:15" s="132" customFormat="1">
      <c r="B72" s="87" t="s">
        <v>1218</v>
      </c>
      <c r="C72" s="84" t="s">
        <v>1219</v>
      </c>
      <c r="D72" s="97" t="s">
        <v>135</v>
      </c>
      <c r="E72" s="97" t="s">
        <v>332</v>
      </c>
      <c r="F72" s="84" t="s">
        <v>1220</v>
      </c>
      <c r="G72" s="97" t="s">
        <v>166</v>
      </c>
      <c r="H72" s="97" t="s">
        <v>177</v>
      </c>
      <c r="I72" s="94">
        <v>233686.99999999997</v>
      </c>
      <c r="J72" s="96">
        <v>10700</v>
      </c>
      <c r="K72" s="84"/>
      <c r="L72" s="94">
        <v>25004.508999999995</v>
      </c>
      <c r="M72" s="95">
        <v>2.1451234235173679E-2</v>
      </c>
      <c r="N72" s="95">
        <f t="shared" si="1"/>
        <v>3.406506951359814E-3</v>
      </c>
      <c r="O72" s="95">
        <f>L72/'סכום נכסי הקרן'!$C$42</f>
        <v>4.6009935300141483E-4</v>
      </c>
    </row>
    <row r="73" spans="2:15" s="132" customFormat="1">
      <c r="B73" s="87" t="s">
        <v>1221</v>
      </c>
      <c r="C73" s="84" t="s">
        <v>1222</v>
      </c>
      <c r="D73" s="97" t="s">
        <v>135</v>
      </c>
      <c r="E73" s="97" t="s">
        <v>332</v>
      </c>
      <c r="F73" s="84" t="s">
        <v>1223</v>
      </c>
      <c r="G73" s="97" t="s">
        <v>488</v>
      </c>
      <c r="H73" s="97" t="s">
        <v>177</v>
      </c>
      <c r="I73" s="94">
        <v>161198.99999999997</v>
      </c>
      <c r="J73" s="96">
        <v>18000</v>
      </c>
      <c r="K73" s="84"/>
      <c r="L73" s="94">
        <v>29015.819999999996</v>
      </c>
      <c r="M73" s="95">
        <v>1.6883091719640485E-2</v>
      </c>
      <c r="N73" s="95">
        <f t="shared" si="1"/>
        <v>3.9529907397663809E-3</v>
      </c>
      <c r="O73" s="95">
        <f>L73/'סכום נכסי הקרן'!$C$42</f>
        <v>5.3391010432580436E-4</v>
      </c>
    </row>
    <row r="74" spans="2:15" s="132" customFormat="1">
      <c r="B74" s="87" t="s">
        <v>1131</v>
      </c>
      <c r="C74" s="84" t="s">
        <v>1132</v>
      </c>
      <c r="D74" s="97" t="s">
        <v>135</v>
      </c>
      <c r="E74" s="97" t="s">
        <v>332</v>
      </c>
      <c r="F74" s="84" t="s">
        <v>609</v>
      </c>
      <c r="G74" s="97" t="s">
        <v>413</v>
      </c>
      <c r="H74" s="97" t="s">
        <v>177</v>
      </c>
      <c r="I74" s="94">
        <v>1893097.9999999998</v>
      </c>
      <c r="J74" s="96">
        <v>1912</v>
      </c>
      <c r="K74" s="84"/>
      <c r="L74" s="94">
        <v>36196.033759999991</v>
      </c>
      <c r="M74" s="95">
        <v>1.1399126645695324E-2</v>
      </c>
      <c r="N74" s="95">
        <f>L74/$L$11</f>
        <v>4.9311922347723162E-3</v>
      </c>
      <c r="O74" s="95">
        <f>L74/'סכום נכסי הקרן'!$C$42</f>
        <v>6.6603074326287981E-4</v>
      </c>
    </row>
    <row r="75" spans="2:15" s="132" customFormat="1">
      <c r="B75" s="87" t="s">
        <v>1224</v>
      </c>
      <c r="C75" s="84" t="s">
        <v>1225</v>
      </c>
      <c r="D75" s="97" t="s">
        <v>135</v>
      </c>
      <c r="E75" s="97" t="s">
        <v>332</v>
      </c>
      <c r="F75" s="84" t="s">
        <v>1226</v>
      </c>
      <c r="G75" s="97" t="s">
        <v>1155</v>
      </c>
      <c r="H75" s="97" t="s">
        <v>177</v>
      </c>
      <c r="I75" s="94">
        <v>38701.999999999993</v>
      </c>
      <c r="J75" s="96">
        <v>33530</v>
      </c>
      <c r="K75" s="84"/>
      <c r="L75" s="94">
        <v>12976.780599999998</v>
      </c>
      <c r="M75" s="95">
        <v>1.6521509723281144E-2</v>
      </c>
      <c r="N75" s="95">
        <f t="shared" si="1"/>
        <v>1.7679008742051755E-3</v>
      </c>
      <c r="O75" s="95">
        <f>L75/'סכום נכסי הקרן'!$C$42</f>
        <v>2.3878126773460389E-4</v>
      </c>
    </row>
    <row r="76" spans="2:15" s="132" customFormat="1">
      <c r="B76" s="87" t="s">
        <v>1227</v>
      </c>
      <c r="C76" s="84" t="s">
        <v>1228</v>
      </c>
      <c r="D76" s="97" t="s">
        <v>135</v>
      </c>
      <c r="E76" s="97" t="s">
        <v>332</v>
      </c>
      <c r="F76" s="84" t="s">
        <v>1229</v>
      </c>
      <c r="G76" s="97" t="s">
        <v>1230</v>
      </c>
      <c r="H76" s="97" t="s">
        <v>177</v>
      </c>
      <c r="I76" s="94">
        <v>296662.99999999994</v>
      </c>
      <c r="J76" s="96">
        <v>2245</v>
      </c>
      <c r="K76" s="84"/>
      <c r="L76" s="94">
        <v>6660.0843499999983</v>
      </c>
      <c r="M76" s="95">
        <v>7.3673012002947172E-3</v>
      </c>
      <c r="N76" s="95">
        <f t="shared" si="1"/>
        <v>9.0734129732032351E-4</v>
      </c>
      <c r="O76" s="95">
        <f>L76/'סכום נכסי הקרן'!$C$42</f>
        <v>1.2254991691177972E-4</v>
      </c>
    </row>
    <row r="77" spans="2:15" s="132" customFormat="1">
      <c r="B77" s="87" t="s">
        <v>1231</v>
      </c>
      <c r="C77" s="84" t="s">
        <v>1232</v>
      </c>
      <c r="D77" s="97" t="s">
        <v>135</v>
      </c>
      <c r="E77" s="97" t="s">
        <v>332</v>
      </c>
      <c r="F77" s="84" t="s">
        <v>1233</v>
      </c>
      <c r="G77" s="97" t="s">
        <v>745</v>
      </c>
      <c r="H77" s="97" t="s">
        <v>177</v>
      </c>
      <c r="I77" s="94">
        <v>250556.99999999997</v>
      </c>
      <c r="J77" s="96">
        <v>9761</v>
      </c>
      <c r="K77" s="84"/>
      <c r="L77" s="94">
        <v>24456.868769999997</v>
      </c>
      <c r="M77" s="95">
        <v>1.9920995641911996E-2</v>
      </c>
      <c r="N77" s="95">
        <f t="shared" si="1"/>
        <v>3.3318987976728416E-3</v>
      </c>
      <c r="O77" s="95">
        <f>L77/'סכום נכסי הקרן'!$C$42</f>
        <v>4.5002241385813695E-4</v>
      </c>
    </row>
    <row r="78" spans="2:15" s="132" customFormat="1">
      <c r="B78" s="87" t="s">
        <v>1234</v>
      </c>
      <c r="C78" s="84" t="s">
        <v>1235</v>
      </c>
      <c r="D78" s="97" t="s">
        <v>135</v>
      </c>
      <c r="E78" s="97" t="s">
        <v>332</v>
      </c>
      <c r="F78" s="84" t="s">
        <v>478</v>
      </c>
      <c r="G78" s="97" t="s">
        <v>382</v>
      </c>
      <c r="H78" s="97" t="s">
        <v>177</v>
      </c>
      <c r="I78" s="94">
        <v>2550113.9999999995</v>
      </c>
      <c r="J78" s="96">
        <v>1478</v>
      </c>
      <c r="K78" s="84"/>
      <c r="L78" s="94">
        <v>37690.684919999992</v>
      </c>
      <c r="M78" s="95">
        <v>1.4505082350800606E-2</v>
      </c>
      <c r="N78" s="95">
        <f t="shared" si="1"/>
        <v>5.1348170916490502E-3</v>
      </c>
      <c r="O78" s="95">
        <f>L78/'סכום נכסי הקרן'!$C$42</f>
        <v>6.9353330416814757E-4</v>
      </c>
    </row>
    <row r="79" spans="2:15" s="132" customFormat="1">
      <c r="B79" s="87" t="s">
        <v>1236</v>
      </c>
      <c r="C79" s="84" t="s">
        <v>1237</v>
      </c>
      <c r="D79" s="97" t="s">
        <v>135</v>
      </c>
      <c r="E79" s="97" t="s">
        <v>332</v>
      </c>
      <c r="F79" s="84" t="s">
        <v>1238</v>
      </c>
      <c r="G79" s="97" t="s">
        <v>166</v>
      </c>
      <c r="H79" s="97" t="s">
        <v>177</v>
      </c>
      <c r="I79" s="94">
        <v>119895.99999999999</v>
      </c>
      <c r="J79" s="96">
        <v>17200</v>
      </c>
      <c r="K79" s="84"/>
      <c r="L79" s="94">
        <v>20622.111999999997</v>
      </c>
      <c r="M79" s="95">
        <v>8.7035154882374108E-3</v>
      </c>
      <c r="N79" s="95">
        <f t="shared" si="1"/>
        <v>2.8094679995404282E-3</v>
      </c>
      <c r="O79" s="95">
        <f>L79/'סכום נכסי הקרן'!$C$42</f>
        <v>3.794603760754796E-4</v>
      </c>
    </row>
    <row r="80" spans="2:15" s="132" customFormat="1">
      <c r="B80" s="87" t="s">
        <v>1239</v>
      </c>
      <c r="C80" s="84" t="s">
        <v>1240</v>
      </c>
      <c r="D80" s="97" t="s">
        <v>135</v>
      </c>
      <c r="E80" s="97" t="s">
        <v>332</v>
      </c>
      <c r="F80" s="84" t="s">
        <v>1241</v>
      </c>
      <c r="G80" s="97" t="s">
        <v>841</v>
      </c>
      <c r="H80" s="97" t="s">
        <v>177</v>
      </c>
      <c r="I80" s="94">
        <v>18183233.999999996</v>
      </c>
      <c r="J80" s="96">
        <v>271.3</v>
      </c>
      <c r="K80" s="84"/>
      <c r="L80" s="94">
        <v>49331.113840000005</v>
      </c>
      <c r="M80" s="95">
        <v>1.740879606460459E-2</v>
      </c>
      <c r="N80" s="95">
        <f t="shared" si="1"/>
        <v>6.7206591504869132E-3</v>
      </c>
      <c r="O80" s="95">
        <f>L80/'סכום נכסי הקרן'!$C$42</f>
        <v>9.0772482517545731E-4</v>
      </c>
    </row>
    <row r="81" spans="2:15" s="132" customFormat="1">
      <c r="B81" s="87" t="s">
        <v>1242</v>
      </c>
      <c r="C81" s="84" t="s">
        <v>1243</v>
      </c>
      <c r="D81" s="97" t="s">
        <v>135</v>
      </c>
      <c r="E81" s="97" t="s">
        <v>332</v>
      </c>
      <c r="F81" s="84" t="s">
        <v>647</v>
      </c>
      <c r="G81" s="97" t="s">
        <v>382</v>
      </c>
      <c r="H81" s="97" t="s">
        <v>177</v>
      </c>
      <c r="I81" s="94">
        <v>7578149.9999999991</v>
      </c>
      <c r="J81" s="96">
        <v>747</v>
      </c>
      <c r="K81" s="84"/>
      <c r="L81" s="94">
        <v>56608.780499999993</v>
      </c>
      <c r="M81" s="95">
        <v>1.861731039075229E-2</v>
      </c>
      <c r="N81" s="95">
        <f t="shared" si="1"/>
        <v>7.7121372101828477E-3</v>
      </c>
      <c r="O81" s="95">
        <f>L81/'סכום נכסי הקרן'!$C$42</f>
        <v>1.0416386613410051E-3</v>
      </c>
    </row>
    <row r="82" spans="2:15" s="132" customFormat="1">
      <c r="B82" s="87" t="s">
        <v>1244</v>
      </c>
      <c r="C82" s="84" t="s">
        <v>1245</v>
      </c>
      <c r="D82" s="97" t="s">
        <v>135</v>
      </c>
      <c r="E82" s="97" t="s">
        <v>332</v>
      </c>
      <c r="F82" s="84" t="s">
        <v>822</v>
      </c>
      <c r="G82" s="97" t="s">
        <v>382</v>
      </c>
      <c r="H82" s="97" t="s">
        <v>177</v>
      </c>
      <c r="I82" s="94">
        <v>3328081.9999999995</v>
      </c>
      <c r="J82" s="96">
        <v>1281</v>
      </c>
      <c r="K82" s="84"/>
      <c r="L82" s="94">
        <v>42632.730419999993</v>
      </c>
      <c r="M82" s="95">
        <v>9.4893890686242981E-3</v>
      </c>
      <c r="N82" s="95">
        <f t="shared" si="1"/>
        <v>5.8081001523036906E-3</v>
      </c>
      <c r="O82" s="95">
        <f>L82/'סכום נכסי הקרן'!$C$42</f>
        <v>7.8447018027531508E-4</v>
      </c>
    </row>
    <row r="83" spans="2:15" s="132" customFormat="1">
      <c r="B83" s="83"/>
      <c r="C83" s="84"/>
      <c r="D83" s="84"/>
      <c r="E83" s="84"/>
      <c r="F83" s="84"/>
      <c r="G83" s="84"/>
      <c r="H83" s="84"/>
      <c r="I83" s="94"/>
      <c r="J83" s="96"/>
      <c r="K83" s="84"/>
      <c r="L83" s="84"/>
      <c r="M83" s="84"/>
      <c r="N83" s="95"/>
      <c r="O83" s="84"/>
    </row>
    <row r="84" spans="2:15" s="132" customFormat="1">
      <c r="B84" s="102" t="s">
        <v>29</v>
      </c>
      <c r="C84" s="82"/>
      <c r="D84" s="82"/>
      <c r="E84" s="82"/>
      <c r="F84" s="82"/>
      <c r="G84" s="82"/>
      <c r="H84" s="82"/>
      <c r="I84" s="91"/>
      <c r="J84" s="93"/>
      <c r="K84" s="82"/>
      <c r="L84" s="91">
        <v>177115.58606000003</v>
      </c>
      <c r="M84" s="82"/>
      <c r="N84" s="92">
        <f t="shared" ref="N84:N125" si="2">L84/$L$11</f>
        <v>2.4129467013631726E-2</v>
      </c>
      <c r="O84" s="92">
        <f>L84/'סכום נכסי הקרן'!$C$42</f>
        <v>3.2590428611364631E-3</v>
      </c>
    </row>
    <row r="85" spans="2:15" s="132" customFormat="1">
      <c r="B85" s="87" t="s">
        <v>1246</v>
      </c>
      <c r="C85" s="84" t="s">
        <v>1247</v>
      </c>
      <c r="D85" s="97" t="s">
        <v>135</v>
      </c>
      <c r="E85" s="97" t="s">
        <v>332</v>
      </c>
      <c r="F85" s="84" t="s">
        <v>1248</v>
      </c>
      <c r="G85" s="97" t="s">
        <v>1230</v>
      </c>
      <c r="H85" s="97" t="s">
        <v>177</v>
      </c>
      <c r="I85" s="94">
        <v>517806.99999999994</v>
      </c>
      <c r="J85" s="96">
        <v>1078</v>
      </c>
      <c r="K85" s="84"/>
      <c r="L85" s="94">
        <v>5581.9594599999991</v>
      </c>
      <c r="M85" s="95">
        <v>2.0105654602026214E-2</v>
      </c>
      <c r="N85" s="95">
        <f t="shared" si="2"/>
        <v>7.6046219114715165E-4</v>
      </c>
      <c r="O85" s="95">
        <f>L85/'סכום נכסי הקרן'!$C$42</f>
        <v>1.0271171235660445E-4</v>
      </c>
    </row>
    <row r="86" spans="2:15" s="132" customFormat="1">
      <c r="B86" s="87" t="s">
        <v>1249</v>
      </c>
      <c r="C86" s="84" t="s">
        <v>1250</v>
      </c>
      <c r="D86" s="97" t="s">
        <v>135</v>
      </c>
      <c r="E86" s="97" t="s">
        <v>332</v>
      </c>
      <c r="F86" s="84" t="s">
        <v>1251</v>
      </c>
      <c r="G86" s="97" t="s">
        <v>1174</v>
      </c>
      <c r="H86" s="97" t="s">
        <v>177</v>
      </c>
      <c r="I86" s="94">
        <v>142674.99999999997</v>
      </c>
      <c r="J86" s="96">
        <v>2958</v>
      </c>
      <c r="K86" s="84"/>
      <c r="L86" s="94">
        <v>4220.3264999999992</v>
      </c>
      <c r="M86" s="95">
        <v>2.7160789015447807E-2</v>
      </c>
      <c r="N86" s="95">
        <f t="shared" si="2"/>
        <v>5.7495916273573038E-4</v>
      </c>
      <c r="O86" s="95">
        <f>L86/'סכום נכסי הקרן'!$C$42</f>
        <v>7.7656773508519026E-5</v>
      </c>
    </row>
    <row r="87" spans="2:15" s="132" customFormat="1">
      <c r="B87" s="87" t="s">
        <v>1252</v>
      </c>
      <c r="C87" s="84" t="s">
        <v>1253</v>
      </c>
      <c r="D87" s="97" t="s">
        <v>135</v>
      </c>
      <c r="E87" s="97" t="s">
        <v>332</v>
      </c>
      <c r="F87" s="84" t="s">
        <v>1254</v>
      </c>
      <c r="G87" s="97" t="s">
        <v>166</v>
      </c>
      <c r="H87" s="97" t="s">
        <v>177</v>
      </c>
      <c r="I87" s="94">
        <v>1209540.9999999998</v>
      </c>
      <c r="J87" s="96">
        <v>546.6</v>
      </c>
      <c r="K87" s="84"/>
      <c r="L87" s="94">
        <v>6611.3511099999987</v>
      </c>
      <c r="M87" s="95">
        <v>2.199649377408484E-2</v>
      </c>
      <c r="N87" s="95">
        <f t="shared" si="2"/>
        <v>9.0070208993487625E-4</v>
      </c>
      <c r="O87" s="95">
        <f>L87/'סכום נכסי הקרן'!$C$42</f>
        <v>1.2165319335709356E-4</v>
      </c>
    </row>
    <row r="88" spans="2:15" s="132" customFormat="1">
      <c r="B88" s="87" t="s">
        <v>1255</v>
      </c>
      <c r="C88" s="84" t="s">
        <v>1256</v>
      </c>
      <c r="D88" s="97" t="s">
        <v>135</v>
      </c>
      <c r="E88" s="97" t="s">
        <v>332</v>
      </c>
      <c r="F88" s="84" t="s">
        <v>1257</v>
      </c>
      <c r="G88" s="97" t="s">
        <v>655</v>
      </c>
      <c r="H88" s="97" t="s">
        <v>177</v>
      </c>
      <c r="I88" s="94">
        <v>278796.99999999994</v>
      </c>
      <c r="J88" s="96">
        <v>1977</v>
      </c>
      <c r="K88" s="84"/>
      <c r="L88" s="94">
        <v>5511.8166900000006</v>
      </c>
      <c r="M88" s="95">
        <v>2.1002055933566494E-2</v>
      </c>
      <c r="N88" s="95">
        <f t="shared" si="2"/>
        <v>7.5090624131455837E-4</v>
      </c>
      <c r="O88" s="95">
        <f>L88/'סכום נכסי הקרן'!$C$42</f>
        <v>1.0142103941858649E-4</v>
      </c>
    </row>
    <row r="89" spans="2:15" s="132" customFormat="1">
      <c r="B89" s="87" t="s">
        <v>1258</v>
      </c>
      <c r="C89" s="84" t="s">
        <v>1259</v>
      </c>
      <c r="D89" s="97" t="s">
        <v>135</v>
      </c>
      <c r="E89" s="97" t="s">
        <v>332</v>
      </c>
      <c r="F89" s="84" t="s">
        <v>1260</v>
      </c>
      <c r="G89" s="97" t="s">
        <v>1114</v>
      </c>
      <c r="H89" s="97" t="s">
        <v>177</v>
      </c>
      <c r="I89" s="94">
        <v>0.99999999999999989</v>
      </c>
      <c r="J89" s="96">
        <v>85.3</v>
      </c>
      <c r="K89" s="84"/>
      <c r="L89" s="94">
        <v>8.4999999999999984E-4</v>
      </c>
      <c r="M89" s="95">
        <v>9.8466890212765269E-9</v>
      </c>
      <c r="N89" s="95">
        <f t="shared" si="2"/>
        <v>1.1580035059500036E-10</v>
      </c>
      <c r="O89" s="95">
        <f>L89/'סכום נכסי הקרן'!$C$42</f>
        <v>1.5640557071174748E-11</v>
      </c>
    </row>
    <row r="90" spans="2:15" s="132" customFormat="1">
      <c r="B90" s="87" t="s">
        <v>1261</v>
      </c>
      <c r="C90" s="84" t="s">
        <v>1262</v>
      </c>
      <c r="D90" s="97" t="s">
        <v>135</v>
      </c>
      <c r="E90" s="97" t="s">
        <v>332</v>
      </c>
      <c r="F90" s="84" t="s">
        <v>1263</v>
      </c>
      <c r="G90" s="97" t="s">
        <v>166</v>
      </c>
      <c r="H90" s="97" t="s">
        <v>177</v>
      </c>
      <c r="I90" s="94">
        <v>1972.9999999999998</v>
      </c>
      <c r="J90" s="96">
        <v>5053</v>
      </c>
      <c r="K90" s="84"/>
      <c r="L90" s="94">
        <v>99.695689999999985</v>
      </c>
      <c r="M90" s="95">
        <v>1.9661185849526654E-4</v>
      </c>
      <c r="N90" s="95">
        <f t="shared" si="2"/>
        <v>1.358211277036526E-5</v>
      </c>
      <c r="O90" s="95">
        <f>L90/'סכום נכסי הקרן'!$C$42</f>
        <v>1.8344660343472301E-6</v>
      </c>
    </row>
    <row r="91" spans="2:15" s="132" customFormat="1">
      <c r="B91" s="87" t="s">
        <v>1264</v>
      </c>
      <c r="C91" s="84" t="s">
        <v>1265</v>
      </c>
      <c r="D91" s="97" t="s">
        <v>135</v>
      </c>
      <c r="E91" s="97" t="s">
        <v>332</v>
      </c>
      <c r="F91" s="84" t="s">
        <v>1266</v>
      </c>
      <c r="G91" s="97" t="s">
        <v>703</v>
      </c>
      <c r="H91" s="97" t="s">
        <v>177</v>
      </c>
      <c r="I91" s="94">
        <v>628255.99999999988</v>
      </c>
      <c r="J91" s="96">
        <v>843.4</v>
      </c>
      <c r="K91" s="84"/>
      <c r="L91" s="94">
        <v>5298.7110999999986</v>
      </c>
      <c r="M91" s="95">
        <v>1.1557835666788856E-2</v>
      </c>
      <c r="N91" s="95">
        <f t="shared" si="2"/>
        <v>7.218736506842588E-4</v>
      </c>
      <c r="O91" s="95">
        <f>L91/'סכום נכסי הקרן'!$C$42</f>
        <v>9.7499756897902491E-5</v>
      </c>
    </row>
    <row r="92" spans="2:15" s="132" customFormat="1">
      <c r="B92" s="87" t="s">
        <v>1267</v>
      </c>
      <c r="C92" s="84" t="s">
        <v>1268</v>
      </c>
      <c r="D92" s="97" t="s">
        <v>135</v>
      </c>
      <c r="E92" s="97" t="s">
        <v>332</v>
      </c>
      <c r="F92" s="84" t="s">
        <v>1269</v>
      </c>
      <c r="G92" s="97" t="s">
        <v>1114</v>
      </c>
      <c r="H92" s="97" t="s">
        <v>177</v>
      </c>
      <c r="I92" s="94">
        <v>4234347.9999999991</v>
      </c>
      <c r="J92" s="96">
        <v>130.19999999999999</v>
      </c>
      <c r="K92" s="84"/>
      <c r="L92" s="94">
        <v>5513.1210999999985</v>
      </c>
      <c r="M92" s="95">
        <v>1.4768074454442094E-2</v>
      </c>
      <c r="N92" s="95">
        <f t="shared" si="2"/>
        <v>7.5108394853258119E-4</v>
      </c>
      <c r="O92" s="95">
        <f>L92/'סכום נכסי הקרן'!$C$42</f>
        <v>1.0144504141746789E-4</v>
      </c>
    </row>
    <row r="93" spans="2:15" s="132" customFormat="1">
      <c r="B93" s="87" t="s">
        <v>1270</v>
      </c>
      <c r="C93" s="84" t="s">
        <v>1271</v>
      </c>
      <c r="D93" s="97" t="s">
        <v>135</v>
      </c>
      <c r="E93" s="97" t="s">
        <v>332</v>
      </c>
      <c r="F93" s="84" t="s">
        <v>1272</v>
      </c>
      <c r="G93" s="97" t="s">
        <v>450</v>
      </c>
      <c r="H93" s="97" t="s">
        <v>177</v>
      </c>
      <c r="I93" s="94">
        <v>645793.99999999988</v>
      </c>
      <c r="J93" s="96">
        <v>206.5</v>
      </c>
      <c r="K93" s="84"/>
      <c r="L93" s="94">
        <v>1333.5646099999999</v>
      </c>
      <c r="M93" s="95">
        <v>3.3455046319454826E-2</v>
      </c>
      <c r="N93" s="95">
        <f t="shared" si="2"/>
        <v>1.8167911691657052E-4</v>
      </c>
      <c r="O93" s="95">
        <f>L93/'סכום נכסי הקרן'!$C$42</f>
        <v>2.4538462812710469E-5</v>
      </c>
    </row>
    <row r="94" spans="2:15" s="132" customFormat="1">
      <c r="B94" s="87" t="s">
        <v>1273</v>
      </c>
      <c r="C94" s="84" t="s">
        <v>1274</v>
      </c>
      <c r="D94" s="97" t="s">
        <v>135</v>
      </c>
      <c r="E94" s="97" t="s">
        <v>332</v>
      </c>
      <c r="F94" s="84" t="s">
        <v>1275</v>
      </c>
      <c r="G94" s="97" t="s">
        <v>202</v>
      </c>
      <c r="H94" s="97" t="s">
        <v>177</v>
      </c>
      <c r="I94" s="94">
        <v>325586.67999999993</v>
      </c>
      <c r="J94" s="96">
        <v>1296</v>
      </c>
      <c r="K94" s="84"/>
      <c r="L94" s="94">
        <v>4219.6033699999989</v>
      </c>
      <c r="M94" s="95">
        <v>1.0946383489354256E-2</v>
      </c>
      <c r="N94" s="95">
        <f t="shared" si="2"/>
        <v>5.7486064660922944E-4</v>
      </c>
      <c r="O94" s="95">
        <f>L94/'סכום נכסי הקרן'!$C$42</f>
        <v>7.7643467442595633E-5</v>
      </c>
    </row>
    <row r="95" spans="2:15" s="132" customFormat="1">
      <c r="B95" s="87" t="s">
        <v>1276</v>
      </c>
      <c r="C95" s="84" t="s">
        <v>1277</v>
      </c>
      <c r="D95" s="97" t="s">
        <v>135</v>
      </c>
      <c r="E95" s="97" t="s">
        <v>332</v>
      </c>
      <c r="F95" s="84" t="s">
        <v>1278</v>
      </c>
      <c r="G95" s="97" t="s">
        <v>567</v>
      </c>
      <c r="H95" s="97" t="s">
        <v>177</v>
      </c>
      <c r="I95" s="94">
        <v>384660.99999999994</v>
      </c>
      <c r="J95" s="96">
        <v>2552</v>
      </c>
      <c r="K95" s="84"/>
      <c r="L95" s="94">
        <v>9816.5487199999989</v>
      </c>
      <c r="M95" s="95">
        <v>1.3740948255137015E-2</v>
      </c>
      <c r="N95" s="95">
        <f t="shared" si="2"/>
        <v>1.3373644510692967E-3</v>
      </c>
      <c r="O95" s="95">
        <f>L95/'סכום נכסי הקרן'!$C$42</f>
        <v>1.8063092999662052E-4</v>
      </c>
    </row>
    <row r="96" spans="2:15" s="132" customFormat="1">
      <c r="B96" s="87" t="s">
        <v>1279</v>
      </c>
      <c r="C96" s="84" t="s">
        <v>1280</v>
      </c>
      <c r="D96" s="97" t="s">
        <v>135</v>
      </c>
      <c r="E96" s="97" t="s">
        <v>332</v>
      </c>
      <c r="F96" s="84" t="s">
        <v>1281</v>
      </c>
      <c r="G96" s="97" t="s">
        <v>655</v>
      </c>
      <c r="H96" s="97" t="s">
        <v>177</v>
      </c>
      <c r="I96" s="94">
        <v>149969.99999999997</v>
      </c>
      <c r="J96" s="96">
        <v>2056</v>
      </c>
      <c r="K96" s="84"/>
      <c r="L96" s="94">
        <v>3083.3832000000002</v>
      </c>
      <c r="M96" s="95">
        <v>2.2543709723243151E-2</v>
      </c>
      <c r="N96" s="95">
        <f t="shared" si="2"/>
        <v>4.2006688891615789E-4</v>
      </c>
      <c r="O96" s="95">
        <f>L96/'סכום נכסי הקרן'!$C$42</f>
        <v>5.6736271661060509E-5</v>
      </c>
    </row>
    <row r="97" spans="2:15" s="132" customFormat="1">
      <c r="B97" s="87" t="s">
        <v>1282</v>
      </c>
      <c r="C97" s="84" t="s">
        <v>1283</v>
      </c>
      <c r="D97" s="97" t="s">
        <v>135</v>
      </c>
      <c r="E97" s="97" t="s">
        <v>332</v>
      </c>
      <c r="F97" s="84" t="s">
        <v>1284</v>
      </c>
      <c r="G97" s="97" t="s">
        <v>1155</v>
      </c>
      <c r="H97" s="97" t="s">
        <v>177</v>
      </c>
      <c r="I97" s="94">
        <v>25033.999999999996</v>
      </c>
      <c r="J97" s="96">
        <v>0</v>
      </c>
      <c r="K97" s="84"/>
      <c r="L97" s="94">
        <v>2.9999999999999994E-5</v>
      </c>
      <c r="M97" s="95">
        <v>1.5834973189848257E-2</v>
      </c>
      <c r="N97" s="95">
        <f t="shared" si="2"/>
        <v>4.087071197470601E-12</v>
      </c>
      <c r="O97" s="95">
        <f>L97/'סכום נכסי הקרן'!$C$42</f>
        <v>5.5201966133557932E-13</v>
      </c>
    </row>
    <row r="98" spans="2:15" s="132" customFormat="1">
      <c r="B98" s="87" t="s">
        <v>1285</v>
      </c>
      <c r="C98" s="84" t="s">
        <v>1286</v>
      </c>
      <c r="D98" s="97" t="s">
        <v>135</v>
      </c>
      <c r="E98" s="97" t="s">
        <v>332</v>
      </c>
      <c r="F98" s="84" t="s">
        <v>1287</v>
      </c>
      <c r="G98" s="97" t="s">
        <v>1114</v>
      </c>
      <c r="H98" s="97" t="s">
        <v>177</v>
      </c>
      <c r="I98" s="94">
        <v>350785.21</v>
      </c>
      <c r="J98" s="96">
        <v>1120</v>
      </c>
      <c r="K98" s="84"/>
      <c r="L98" s="94">
        <v>3928.7942999999996</v>
      </c>
      <c r="M98" s="95">
        <v>1.3040789353449215E-2</v>
      </c>
      <c r="N98" s="95">
        <f t="shared" si="2"/>
        <v>5.3524206747722239E-4</v>
      </c>
      <c r="O98" s="95">
        <f>L98/'סכום נכסי הקרן'!$C$42</f>
        <v>7.2292389964771824E-5</v>
      </c>
    </row>
    <row r="99" spans="2:15" s="132" customFormat="1">
      <c r="B99" s="87" t="s">
        <v>1288</v>
      </c>
      <c r="C99" s="84" t="s">
        <v>1289</v>
      </c>
      <c r="D99" s="97" t="s">
        <v>135</v>
      </c>
      <c r="E99" s="97" t="s">
        <v>332</v>
      </c>
      <c r="F99" s="84" t="s">
        <v>1290</v>
      </c>
      <c r="G99" s="97" t="s">
        <v>200</v>
      </c>
      <c r="H99" s="97" t="s">
        <v>177</v>
      </c>
      <c r="I99" s="94">
        <v>181111.99999999997</v>
      </c>
      <c r="J99" s="96">
        <v>926</v>
      </c>
      <c r="K99" s="84"/>
      <c r="L99" s="94">
        <v>1677.0971200000001</v>
      </c>
      <c r="M99" s="95">
        <v>3.0022491340303523E-2</v>
      </c>
      <c r="N99" s="95">
        <f t="shared" si="2"/>
        <v>2.2848051115042993E-4</v>
      </c>
      <c r="O99" s="95">
        <f>L99/'סכום נכסי הקרן'!$C$42</f>
        <v>3.0859686140309192E-5</v>
      </c>
    </row>
    <row r="100" spans="2:15" s="132" customFormat="1">
      <c r="B100" s="87" t="s">
        <v>1291</v>
      </c>
      <c r="C100" s="84" t="s">
        <v>1292</v>
      </c>
      <c r="D100" s="97" t="s">
        <v>135</v>
      </c>
      <c r="E100" s="97" t="s">
        <v>332</v>
      </c>
      <c r="F100" s="84" t="s">
        <v>1293</v>
      </c>
      <c r="G100" s="97" t="s">
        <v>203</v>
      </c>
      <c r="H100" s="97" t="s">
        <v>177</v>
      </c>
      <c r="I100" s="94">
        <v>475216.99999999994</v>
      </c>
      <c r="J100" s="96">
        <v>1088</v>
      </c>
      <c r="K100" s="84"/>
      <c r="L100" s="94">
        <v>5170.3609599999991</v>
      </c>
      <c r="M100" s="95">
        <v>3.6972257794472094E-2</v>
      </c>
      <c r="N100" s="95">
        <f t="shared" si="2"/>
        <v>7.0438777867141489E-4</v>
      </c>
      <c r="O100" s="95">
        <f>L100/'סכום נכסי הקרן'!$C$42</f>
        <v>9.5138030204063368E-5</v>
      </c>
    </row>
    <row r="101" spans="2:15" s="132" customFormat="1">
      <c r="B101" s="87" t="s">
        <v>1294</v>
      </c>
      <c r="C101" s="84" t="s">
        <v>1295</v>
      </c>
      <c r="D101" s="97" t="s">
        <v>135</v>
      </c>
      <c r="E101" s="97" t="s">
        <v>332</v>
      </c>
      <c r="F101" s="84" t="s">
        <v>1296</v>
      </c>
      <c r="G101" s="97" t="s">
        <v>488</v>
      </c>
      <c r="H101" s="97" t="s">
        <v>177</v>
      </c>
      <c r="I101" s="94">
        <v>587348.94999999984</v>
      </c>
      <c r="J101" s="96">
        <v>725.5</v>
      </c>
      <c r="K101" s="84"/>
      <c r="L101" s="94">
        <v>4261.2165999999988</v>
      </c>
      <c r="M101" s="95">
        <v>1.7157972937357317E-2</v>
      </c>
      <c r="N101" s="95">
        <f t="shared" si="2"/>
        <v>5.8052985440145333E-4</v>
      </c>
      <c r="O101" s="95">
        <f>L101/'סכום נכסי הקרן'!$C$42</f>
        <v>7.8409178146984958E-5</v>
      </c>
    </row>
    <row r="102" spans="2:15" s="132" customFormat="1">
      <c r="B102" s="87" t="s">
        <v>1297</v>
      </c>
      <c r="C102" s="84" t="s">
        <v>1298</v>
      </c>
      <c r="D102" s="97" t="s">
        <v>135</v>
      </c>
      <c r="E102" s="97" t="s">
        <v>332</v>
      </c>
      <c r="F102" s="84" t="s">
        <v>1299</v>
      </c>
      <c r="G102" s="97" t="s">
        <v>488</v>
      </c>
      <c r="H102" s="97" t="s">
        <v>177</v>
      </c>
      <c r="I102" s="94">
        <v>390241.99999999994</v>
      </c>
      <c r="J102" s="96">
        <v>2320</v>
      </c>
      <c r="K102" s="84"/>
      <c r="L102" s="94">
        <v>9053.6143999999986</v>
      </c>
      <c r="M102" s="95">
        <v>2.5708036230068614E-2</v>
      </c>
      <c r="N102" s="95">
        <f t="shared" si="2"/>
        <v>1.2334255549081693E-3</v>
      </c>
      <c r="O102" s="95">
        <f>L102/'סכום נכסי הקרן'!$C$42</f>
        <v>1.6659243849836416E-4</v>
      </c>
    </row>
    <row r="103" spans="2:15" s="132" customFormat="1">
      <c r="B103" s="87" t="s">
        <v>1300</v>
      </c>
      <c r="C103" s="84" t="s">
        <v>1301</v>
      </c>
      <c r="D103" s="97" t="s">
        <v>135</v>
      </c>
      <c r="E103" s="97" t="s">
        <v>332</v>
      </c>
      <c r="F103" s="84" t="s">
        <v>1302</v>
      </c>
      <c r="G103" s="97" t="s">
        <v>841</v>
      </c>
      <c r="H103" s="97" t="s">
        <v>177</v>
      </c>
      <c r="I103" s="94">
        <v>439482.99999999994</v>
      </c>
      <c r="J103" s="96">
        <v>1117</v>
      </c>
      <c r="K103" s="84"/>
      <c r="L103" s="94">
        <v>4909.0251099999996</v>
      </c>
      <c r="M103" s="95">
        <v>2.1973051347432625E-2</v>
      </c>
      <c r="N103" s="95">
        <f t="shared" si="2"/>
        <v>6.6878450449136498E-4</v>
      </c>
      <c r="O103" s="95">
        <f>L103/'סכום נכסי הקרן'!$C$42</f>
        <v>9.0329279290335185E-5</v>
      </c>
    </row>
    <row r="104" spans="2:15" s="132" customFormat="1">
      <c r="B104" s="87" t="s">
        <v>1303</v>
      </c>
      <c r="C104" s="84" t="s">
        <v>1304</v>
      </c>
      <c r="D104" s="97" t="s">
        <v>135</v>
      </c>
      <c r="E104" s="97" t="s">
        <v>332</v>
      </c>
      <c r="F104" s="84" t="s">
        <v>1305</v>
      </c>
      <c r="G104" s="97" t="s">
        <v>745</v>
      </c>
      <c r="H104" s="97" t="s">
        <v>177</v>
      </c>
      <c r="I104" s="94">
        <v>301133.99999999994</v>
      </c>
      <c r="J104" s="96">
        <v>1618</v>
      </c>
      <c r="K104" s="84"/>
      <c r="L104" s="94">
        <v>4872.3481199999987</v>
      </c>
      <c r="M104" s="95">
        <v>2.084067074883612E-2</v>
      </c>
      <c r="N104" s="95">
        <f t="shared" si="2"/>
        <v>6.6378778884340097E-4</v>
      </c>
      <c r="O104" s="95">
        <f>L104/'סכום נכסי הקרן'!$C$42</f>
        <v>8.9654398637048222E-5</v>
      </c>
    </row>
    <row r="105" spans="2:15" s="132" customFormat="1">
      <c r="B105" s="87" t="s">
        <v>1306</v>
      </c>
      <c r="C105" s="84" t="s">
        <v>1307</v>
      </c>
      <c r="D105" s="97" t="s">
        <v>135</v>
      </c>
      <c r="E105" s="97" t="s">
        <v>332</v>
      </c>
      <c r="F105" s="84" t="s">
        <v>1308</v>
      </c>
      <c r="G105" s="97" t="s">
        <v>1155</v>
      </c>
      <c r="H105" s="97" t="s">
        <v>177</v>
      </c>
      <c r="I105" s="94">
        <v>216423.99999999997</v>
      </c>
      <c r="J105" s="96">
        <v>1848</v>
      </c>
      <c r="K105" s="84"/>
      <c r="L105" s="94">
        <v>3999.5155199999995</v>
      </c>
      <c r="M105" s="95">
        <v>1.7609047638419917E-2</v>
      </c>
      <c r="N105" s="95">
        <f t="shared" si="2"/>
        <v>5.4487682285428842E-4</v>
      </c>
      <c r="O105" s="95">
        <f>L105/'סכום נכסי הקרן'!$C$42</f>
        <v>7.3593706761893122E-5</v>
      </c>
    </row>
    <row r="106" spans="2:15" s="132" customFormat="1">
      <c r="B106" s="87" t="s">
        <v>1309</v>
      </c>
      <c r="C106" s="84" t="s">
        <v>1310</v>
      </c>
      <c r="D106" s="97" t="s">
        <v>135</v>
      </c>
      <c r="E106" s="97" t="s">
        <v>332</v>
      </c>
      <c r="F106" s="84" t="s">
        <v>1311</v>
      </c>
      <c r="G106" s="97" t="s">
        <v>202</v>
      </c>
      <c r="H106" s="97" t="s">
        <v>177</v>
      </c>
      <c r="I106" s="94">
        <v>1973728.9999999998</v>
      </c>
      <c r="J106" s="96">
        <v>342.4</v>
      </c>
      <c r="K106" s="84"/>
      <c r="L106" s="94">
        <v>6758.0480999999991</v>
      </c>
      <c r="M106" s="95">
        <v>1.2241259277306443E-2</v>
      </c>
      <c r="N106" s="95">
        <f t="shared" si="2"/>
        <v>9.2068745802103072E-4</v>
      </c>
      <c r="O106" s="95">
        <f>L106/'סכום נכסי הקרן'!$C$42</f>
        <v>1.2435251411505185E-4</v>
      </c>
    </row>
    <row r="107" spans="2:15" s="132" customFormat="1">
      <c r="B107" s="87" t="s">
        <v>1312</v>
      </c>
      <c r="C107" s="84" t="s">
        <v>1313</v>
      </c>
      <c r="D107" s="97" t="s">
        <v>135</v>
      </c>
      <c r="E107" s="97" t="s">
        <v>332</v>
      </c>
      <c r="F107" s="84" t="s">
        <v>1314</v>
      </c>
      <c r="G107" s="97" t="s">
        <v>655</v>
      </c>
      <c r="H107" s="97" t="s">
        <v>177</v>
      </c>
      <c r="I107" s="94">
        <v>320980.99999999994</v>
      </c>
      <c r="J107" s="96">
        <v>480.2</v>
      </c>
      <c r="K107" s="84"/>
      <c r="L107" s="94">
        <v>1541.3507599999998</v>
      </c>
      <c r="M107" s="95">
        <v>2.7851628974211503E-2</v>
      </c>
      <c r="N107" s="95">
        <f t="shared" si="2"/>
        <v>2.0998700987984737E-4</v>
      </c>
      <c r="O107" s="95">
        <f>L107/'סכום נכסי הקרן'!$C$42</f>
        <v>2.8361864151151263E-5</v>
      </c>
    </row>
    <row r="108" spans="2:15" s="132" customFormat="1">
      <c r="B108" s="87" t="s">
        <v>1315</v>
      </c>
      <c r="C108" s="84" t="s">
        <v>1316</v>
      </c>
      <c r="D108" s="97" t="s">
        <v>135</v>
      </c>
      <c r="E108" s="97" t="s">
        <v>332</v>
      </c>
      <c r="F108" s="84" t="s">
        <v>1317</v>
      </c>
      <c r="G108" s="97" t="s">
        <v>382</v>
      </c>
      <c r="H108" s="97" t="s">
        <v>177</v>
      </c>
      <c r="I108" s="94">
        <v>97214.999999999985</v>
      </c>
      <c r="J108" s="96">
        <v>13530</v>
      </c>
      <c r="K108" s="84"/>
      <c r="L108" s="94">
        <v>13153.189499999999</v>
      </c>
      <c r="M108" s="95">
        <v>2.6632845614696428E-2</v>
      </c>
      <c r="N108" s="95">
        <f t="shared" si="2"/>
        <v>1.7919340653440913E-3</v>
      </c>
      <c r="O108" s="95">
        <f>L108/'סכום נכסי הקרן'!$C$42</f>
        <v>2.4202730710908997E-4</v>
      </c>
    </row>
    <row r="109" spans="2:15" s="132" customFormat="1">
      <c r="B109" s="87" t="s">
        <v>1318</v>
      </c>
      <c r="C109" s="84" t="s">
        <v>1319</v>
      </c>
      <c r="D109" s="97" t="s">
        <v>135</v>
      </c>
      <c r="E109" s="97" t="s">
        <v>332</v>
      </c>
      <c r="F109" s="84" t="s">
        <v>1320</v>
      </c>
      <c r="G109" s="97" t="s">
        <v>166</v>
      </c>
      <c r="H109" s="97" t="s">
        <v>177</v>
      </c>
      <c r="I109" s="94">
        <v>260128.99999999997</v>
      </c>
      <c r="J109" s="96">
        <v>1417</v>
      </c>
      <c r="K109" s="84"/>
      <c r="L109" s="94">
        <v>3686.0279299999993</v>
      </c>
      <c r="M109" s="95">
        <v>1.8071019455893008E-2</v>
      </c>
      <c r="N109" s="95">
        <f t="shared" si="2"/>
        <v>5.0216861952583937E-4</v>
      </c>
      <c r="O109" s="95">
        <f>L109/'סכום נכסי הקרן'!$C$42</f>
        <v>6.7825329653069553E-5</v>
      </c>
    </row>
    <row r="110" spans="2:15" s="132" customFormat="1">
      <c r="B110" s="87" t="s">
        <v>1321</v>
      </c>
      <c r="C110" s="84" t="s">
        <v>1322</v>
      </c>
      <c r="D110" s="97" t="s">
        <v>135</v>
      </c>
      <c r="E110" s="97" t="s">
        <v>332</v>
      </c>
      <c r="F110" s="84" t="s">
        <v>1323</v>
      </c>
      <c r="G110" s="97" t="s">
        <v>1230</v>
      </c>
      <c r="H110" s="97" t="s">
        <v>177</v>
      </c>
      <c r="I110" s="94">
        <v>82202.349999999991</v>
      </c>
      <c r="J110" s="96">
        <v>65.3</v>
      </c>
      <c r="K110" s="84"/>
      <c r="L110" s="94">
        <v>53.678129999999989</v>
      </c>
      <c r="M110" s="95">
        <v>1.0825776643641081E-3</v>
      </c>
      <c r="N110" s="95">
        <f t="shared" si="2"/>
        <v>7.3128779685694192E-6</v>
      </c>
      <c r="O110" s="95">
        <f>L110/'סכום נכסי הקרן'!$C$42</f>
        <v>9.8771277145757327E-7</v>
      </c>
    </row>
    <row r="111" spans="2:15" s="132" customFormat="1">
      <c r="B111" s="87" t="s">
        <v>1324</v>
      </c>
      <c r="C111" s="84" t="s">
        <v>1325</v>
      </c>
      <c r="D111" s="97" t="s">
        <v>135</v>
      </c>
      <c r="E111" s="97" t="s">
        <v>332</v>
      </c>
      <c r="F111" s="84" t="s">
        <v>1326</v>
      </c>
      <c r="G111" s="97" t="s">
        <v>1114</v>
      </c>
      <c r="H111" s="97" t="s">
        <v>177</v>
      </c>
      <c r="I111" s="94">
        <v>0.18999999999999997</v>
      </c>
      <c r="J111" s="96">
        <v>586</v>
      </c>
      <c r="K111" s="84"/>
      <c r="L111" s="94">
        <v>1.1200000000000001E-3</v>
      </c>
      <c r="M111" s="95">
        <v>1.0484227858690265E-7</v>
      </c>
      <c r="N111" s="95">
        <f t="shared" si="2"/>
        <v>1.5258399137223581E-10</v>
      </c>
      <c r="O111" s="95">
        <f>L111/'סכום נכסי הקרן'!$C$42</f>
        <v>2.0608734023194968E-11</v>
      </c>
    </row>
    <row r="112" spans="2:15" s="132" customFormat="1">
      <c r="B112" s="87" t="s">
        <v>1327</v>
      </c>
      <c r="C112" s="84" t="s">
        <v>1328</v>
      </c>
      <c r="D112" s="97" t="s">
        <v>135</v>
      </c>
      <c r="E112" s="97" t="s">
        <v>332</v>
      </c>
      <c r="F112" s="84" t="s">
        <v>1329</v>
      </c>
      <c r="G112" s="97" t="s">
        <v>166</v>
      </c>
      <c r="H112" s="97" t="s">
        <v>177</v>
      </c>
      <c r="I112" s="94">
        <v>656127.99999999988</v>
      </c>
      <c r="J112" s="96">
        <v>984.1</v>
      </c>
      <c r="K112" s="84"/>
      <c r="L112" s="94">
        <v>6456.9556500000008</v>
      </c>
      <c r="M112" s="95">
        <v>1.6560480263215844E-2</v>
      </c>
      <c r="N112" s="95">
        <f t="shared" si="2"/>
        <v>8.7966791534866903E-4</v>
      </c>
      <c r="O112" s="95">
        <f>L112/'סכום נכסי הקרן'!$C$42</f>
        <v>1.1881221570572856E-4</v>
      </c>
    </row>
    <row r="113" spans="2:15" s="132" customFormat="1">
      <c r="B113" s="87" t="s">
        <v>1330</v>
      </c>
      <c r="C113" s="84" t="s">
        <v>1331</v>
      </c>
      <c r="D113" s="97" t="s">
        <v>135</v>
      </c>
      <c r="E113" s="97" t="s">
        <v>332</v>
      </c>
      <c r="F113" s="84" t="s">
        <v>1332</v>
      </c>
      <c r="G113" s="97" t="s">
        <v>166</v>
      </c>
      <c r="H113" s="97" t="s">
        <v>177</v>
      </c>
      <c r="I113" s="94">
        <v>1296362.9999999998</v>
      </c>
      <c r="J113" s="96">
        <v>80</v>
      </c>
      <c r="K113" s="84"/>
      <c r="L113" s="94">
        <v>1037.0903999999998</v>
      </c>
      <c r="M113" s="95">
        <v>8.1865762096167867E-3</v>
      </c>
      <c r="N113" s="95">
        <f t="shared" si="2"/>
        <v>1.4128874343377547E-4</v>
      </c>
      <c r="O113" s="95">
        <f>L113/'סכום נכסי הקרן'!$C$42</f>
        <v>1.9083143046079353E-5</v>
      </c>
    </row>
    <row r="114" spans="2:15" s="132" customFormat="1">
      <c r="B114" s="87" t="s">
        <v>1333</v>
      </c>
      <c r="C114" s="84" t="s">
        <v>1334</v>
      </c>
      <c r="D114" s="97" t="s">
        <v>135</v>
      </c>
      <c r="E114" s="97" t="s">
        <v>332</v>
      </c>
      <c r="F114" s="84" t="s">
        <v>1335</v>
      </c>
      <c r="G114" s="97" t="s">
        <v>166</v>
      </c>
      <c r="H114" s="97" t="s">
        <v>177</v>
      </c>
      <c r="I114" s="94">
        <v>3310315.9999999995</v>
      </c>
      <c r="J114" s="96">
        <v>134.6</v>
      </c>
      <c r="K114" s="84"/>
      <c r="L114" s="94">
        <v>4455.68534</v>
      </c>
      <c r="M114" s="95">
        <v>9.4580457142857122E-3</v>
      </c>
      <c r="N114" s="95">
        <f t="shared" si="2"/>
        <v>6.0702344060353352E-4</v>
      </c>
      <c r="O114" s="95">
        <f>L114/'סכום נכסי הקרן'!$C$42</f>
        <v>8.1987530413490202E-5</v>
      </c>
    </row>
    <row r="115" spans="2:15" s="132" customFormat="1">
      <c r="B115" s="87" t="s">
        <v>1336</v>
      </c>
      <c r="C115" s="84" t="s">
        <v>1337</v>
      </c>
      <c r="D115" s="97" t="s">
        <v>135</v>
      </c>
      <c r="E115" s="97" t="s">
        <v>332</v>
      </c>
      <c r="F115" s="84" t="s">
        <v>1338</v>
      </c>
      <c r="G115" s="97" t="s">
        <v>826</v>
      </c>
      <c r="H115" s="97" t="s">
        <v>177</v>
      </c>
      <c r="I115" s="94">
        <v>132748.99999999997</v>
      </c>
      <c r="J115" s="96">
        <v>4216</v>
      </c>
      <c r="K115" s="84"/>
      <c r="L115" s="94">
        <v>5596.6978399999989</v>
      </c>
      <c r="M115" s="95">
        <v>1.2605851970193177E-2</v>
      </c>
      <c r="N115" s="95">
        <f t="shared" si="2"/>
        <v>7.6247008476033082E-4</v>
      </c>
      <c r="O115" s="95">
        <f>L115/'סכום נכסי הקרן'!$C$42</f>
        <v>1.0298290820781228E-4</v>
      </c>
    </row>
    <row r="116" spans="2:15" s="132" customFormat="1">
      <c r="B116" s="87" t="s">
        <v>1339</v>
      </c>
      <c r="C116" s="84" t="s">
        <v>1340</v>
      </c>
      <c r="D116" s="97" t="s">
        <v>135</v>
      </c>
      <c r="E116" s="97" t="s">
        <v>332</v>
      </c>
      <c r="F116" s="84" t="s">
        <v>1341</v>
      </c>
      <c r="G116" s="97" t="s">
        <v>488</v>
      </c>
      <c r="H116" s="97" t="s">
        <v>177</v>
      </c>
      <c r="I116" s="94">
        <v>0.28000000000000003</v>
      </c>
      <c r="J116" s="96">
        <v>455.5</v>
      </c>
      <c r="K116" s="84"/>
      <c r="L116" s="94">
        <v>1.2799999999999999E-3</v>
      </c>
      <c r="M116" s="95">
        <v>4.9575465810191479E-8</v>
      </c>
      <c r="N116" s="95">
        <f t="shared" si="2"/>
        <v>1.7438170442541232E-10</v>
      </c>
      <c r="O116" s="95">
        <f>L116/'סכום נכסי הקרן'!$C$42</f>
        <v>2.3552838883651389E-11</v>
      </c>
    </row>
    <row r="117" spans="2:15" s="132" customFormat="1">
      <c r="B117" s="87" t="s">
        <v>1342</v>
      </c>
      <c r="C117" s="84" t="s">
        <v>1343</v>
      </c>
      <c r="D117" s="97" t="s">
        <v>135</v>
      </c>
      <c r="E117" s="97" t="s">
        <v>332</v>
      </c>
      <c r="F117" s="84" t="s">
        <v>1344</v>
      </c>
      <c r="G117" s="97" t="s">
        <v>382</v>
      </c>
      <c r="H117" s="97" t="s">
        <v>177</v>
      </c>
      <c r="I117" s="94">
        <v>2384.5399999999995</v>
      </c>
      <c r="J117" s="96">
        <v>143.1</v>
      </c>
      <c r="K117" s="84"/>
      <c r="L117" s="94">
        <v>3.41228</v>
      </c>
      <c r="M117" s="95">
        <v>3.4782352478695156E-4</v>
      </c>
      <c r="N117" s="95">
        <f t="shared" si="2"/>
        <v>4.648743768568328E-7</v>
      </c>
      <c r="O117" s="95">
        <f>L117/'סכום נכסי הקרן'!$C$42</f>
        <v>6.2788188332739039E-8</v>
      </c>
    </row>
    <row r="118" spans="2:15" s="132" customFormat="1">
      <c r="B118" s="87" t="s">
        <v>1345</v>
      </c>
      <c r="C118" s="84" t="s">
        <v>1346</v>
      </c>
      <c r="D118" s="97" t="s">
        <v>135</v>
      </c>
      <c r="E118" s="97" t="s">
        <v>332</v>
      </c>
      <c r="F118" s="84" t="s">
        <v>1347</v>
      </c>
      <c r="G118" s="97" t="s">
        <v>488</v>
      </c>
      <c r="H118" s="97" t="s">
        <v>177</v>
      </c>
      <c r="I118" s="94">
        <v>226790.99999999997</v>
      </c>
      <c r="J118" s="96">
        <v>614.5</v>
      </c>
      <c r="K118" s="84"/>
      <c r="L118" s="94">
        <v>1393.6306999999997</v>
      </c>
      <c r="M118" s="95">
        <v>1.7278823238013882E-2</v>
      </c>
      <c r="N118" s="95">
        <f t="shared" si="2"/>
        <v>1.8986226312935972E-4</v>
      </c>
      <c r="O118" s="95">
        <f>L118/'סכום נכסי הקרן'!$C$42</f>
        <v>2.5643718234695546E-5</v>
      </c>
    </row>
    <row r="119" spans="2:15" s="132" customFormat="1">
      <c r="B119" s="87" t="s">
        <v>1348</v>
      </c>
      <c r="C119" s="84" t="s">
        <v>1349</v>
      </c>
      <c r="D119" s="97" t="s">
        <v>135</v>
      </c>
      <c r="E119" s="97" t="s">
        <v>332</v>
      </c>
      <c r="F119" s="84" t="s">
        <v>1350</v>
      </c>
      <c r="G119" s="97" t="s">
        <v>488</v>
      </c>
      <c r="H119" s="97" t="s">
        <v>177</v>
      </c>
      <c r="I119" s="94">
        <v>480691.99999999994</v>
      </c>
      <c r="J119" s="96">
        <v>2357</v>
      </c>
      <c r="K119" s="84"/>
      <c r="L119" s="94">
        <v>11329.910439999998</v>
      </c>
      <c r="M119" s="95">
        <v>1.868543829704759E-2</v>
      </c>
      <c r="N119" s="95">
        <f t="shared" si="2"/>
        <v>1.5435383543081821E-3</v>
      </c>
      <c r="O119" s="95">
        <f>L119/'סכום נכסי הקרן'!$C$42</f>
        <v>2.0847777746837483E-4</v>
      </c>
    </row>
    <row r="120" spans="2:15" s="132" customFormat="1">
      <c r="B120" s="87" t="s">
        <v>1351</v>
      </c>
      <c r="C120" s="84" t="s">
        <v>1352</v>
      </c>
      <c r="D120" s="97" t="s">
        <v>135</v>
      </c>
      <c r="E120" s="97" t="s">
        <v>332</v>
      </c>
      <c r="F120" s="84" t="s">
        <v>1353</v>
      </c>
      <c r="G120" s="97" t="s">
        <v>413</v>
      </c>
      <c r="H120" s="97" t="s">
        <v>177</v>
      </c>
      <c r="I120" s="94">
        <v>176164.99999999997</v>
      </c>
      <c r="J120" s="96">
        <v>1680</v>
      </c>
      <c r="K120" s="84"/>
      <c r="L120" s="94">
        <v>2959.5719999999997</v>
      </c>
      <c r="M120" s="95">
        <v>1.9916836903530782E-2</v>
      </c>
      <c r="N120" s="95">
        <f t="shared" si="2"/>
        <v>4.0319938260134874E-4</v>
      </c>
      <c r="O120" s="95">
        <f>L120/'סכום נכסי הקרן'!$C$42</f>
        <v>5.445806443794211E-5</v>
      </c>
    </row>
    <row r="121" spans="2:15" s="132" customFormat="1">
      <c r="B121" s="87" t="s">
        <v>1354</v>
      </c>
      <c r="C121" s="84" t="s">
        <v>1355</v>
      </c>
      <c r="D121" s="97" t="s">
        <v>135</v>
      </c>
      <c r="E121" s="97" t="s">
        <v>332</v>
      </c>
      <c r="F121" s="84" t="s">
        <v>1356</v>
      </c>
      <c r="G121" s="97" t="s">
        <v>200</v>
      </c>
      <c r="H121" s="97" t="s">
        <v>177</v>
      </c>
      <c r="I121" s="94">
        <v>90906.999999999985</v>
      </c>
      <c r="J121" s="96">
        <v>10350</v>
      </c>
      <c r="K121" s="84"/>
      <c r="L121" s="94">
        <v>9408.8744999999981</v>
      </c>
      <c r="M121" s="95">
        <v>1.1022196679530966E-2</v>
      </c>
      <c r="N121" s="95">
        <f t="shared" si="2"/>
        <v>1.2818246656521868E-3</v>
      </c>
      <c r="O121" s="95">
        <f>L121/'סכום נכסי הקרן'!$C$42</f>
        <v>1.7312945716796562E-4</v>
      </c>
    </row>
    <row r="122" spans="2:15" s="132" customFormat="1">
      <c r="B122" s="87" t="s">
        <v>1357</v>
      </c>
      <c r="C122" s="84" t="s">
        <v>1358</v>
      </c>
      <c r="D122" s="97" t="s">
        <v>135</v>
      </c>
      <c r="E122" s="97" t="s">
        <v>332</v>
      </c>
      <c r="F122" s="84" t="s">
        <v>1359</v>
      </c>
      <c r="G122" s="97" t="s">
        <v>488</v>
      </c>
      <c r="H122" s="97" t="s">
        <v>177</v>
      </c>
      <c r="I122" s="94">
        <v>1716204.9999999998</v>
      </c>
      <c r="J122" s="96">
        <v>567.5</v>
      </c>
      <c r="K122" s="84"/>
      <c r="L122" s="94">
        <v>9739.4633800000011</v>
      </c>
      <c r="M122" s="95">
        <v>2.1995070642457835E-2</v>
      </c>
      <c r="N122" s="95">
        <f t="shared" si="2"/>
        <v>1.3268626753072559E-3</v>
      </c>
      <c r="O122" s="95">
        <f>L122/'סכום נכסי הקרן'!$C$42</f>
        <v>1.7921250922059594E-4</v>
      </c>
    </row>
    <row r="123" spans="2:15" s="132" customFormat="1">
      <c r="B123" s="87" t="s">
        <v>1360</v>
      </c>
      <c r="C123" s="84" t="s">
        <v>1361</v>
      </c>
      <c r="D123" s="97" t="s">
        <v>135</v>
      </c>
      <c r="E123" s="97" t="s">
        <v>332</v>
      </c>
      <c r="F123" s="84" t="s">
        <v>1362</v>
      </c>
      <c r="G123" s="97" t="s">
        <v>1230</v>
      </c>
      <c r="H123" s="97" t="s">
        <v>177</v>
      </c>
      <c r="I123" s="94">
        <v>1349224.9999999998</v>
      </c>
      <c r="J123" s="96">
        <v>292.8</v>
      </c>
      <c r="K123" s="84"/>
      <c r="L123" s="94">
        <v>3950.5307999999995</v>
      </c>
      <c r="M123" s="95">
        <v>5.2888777604474715E-3</v>
      </c>
      <c r="N123" s="95">
        <f t="shared" si="2"/>
        <v>5.382033549133497E-4</v>
      </c>
      <c r="O123" s="95">
        <f>L123/'סכום נכסי הקרן'!$C$42</f>
        <v>7.2692355810392517E-5</v>
      </c>
    </row>
    <row r="124" spans="2:15" s="132" customFormat="1">
      <c r="B124" s="87" t="s">
        <v>1363</v>
      </c>
      <c r="C124" s="84" t="s">
        <v>1364</v>
      </c>
      <c r="D124" s="97" t="s">
        <v>135</v>
      </c>
      <c r="E124" s="97" t="s">
        <v>332</v>
      </c>
      <c r="F124" s="84" t="s">
        <v>1365</v>
      </c>
      <c r="G124" s="97" t="s">
        <v>488</v>
      </c>
      <c r="H124" s="97" t="s">
        <v>177</v>
      </c>
      <c r="I124" s="94">
        <v>496846.99999999994</v>
      </c>
      <c r="J124" s="96">
        <v>1247</v>
      </c>
      <c r="K124" s="84"/>
      <c r="L124" s="94">
        <v>6195.6820899999993</v>
      </c>
      <c r="M124" s="95">
        <v>2.9579798813288333E-2</v>
      </c>
      <c r="N124" s="95">
        <f t="shared" si="2"/>
        <v>8.4407312729078195E-4</v>
      </c>
      <c r="O124" s="95">
        <f>L124/'סכום נכסי הקרן'!$C$42</f>
        <v>1.1400461096882382E-4</v>
      </c>
    </row>
    <row r="125" spans="2:15" s="132" customFormat="1">
      <c r="B125" s="87" t="s">
        <v>1366</v>
      </c>
      <c r="C125" s="84" t="s">
        <v>1367</v>
      </c>
      <c r="D125" s="97" t="s">
        <v>135</v>
      </c>
      <c r="E125" s="97" t="s">
        <v>332</v>
      </c>
      <c r="F125" s="84" t="s">
        <v>1368</v>
      </c>
      <c r="G125" s="97" t="s">
        <v>1155</v>
      </c>
      <c r="H125" s="97" t="s">
        <v>177</v>
      </c>
      <c r="I125" s="94">
        <v>2105668.9999999995</v>
      </c>
      <c r="J125" s="96">
        <v>11.1</v>
      </c>
      <c r="K125" s="84"/>
      <c r="L125" s="94">
        <v>233.72925999999995</v>
      </c>
      <c r="M125" s="95">
        <v>5.1138954655708252E-3</v>
      </c>
      <c r="N125" s="95">
        <f t="shared" si="2"/>
        <v>3.1842270885070578E-5</v>
      </c>
      <c r="O125" s="95">
        <f>L125/'סכום נכסי הקרן'!$C$42</f>
        <v>4.3007715649805187E-6</v>
      </c>
    </row>
    <row r="126" spans="2:15" s="132" customFormat="1">
      <c r="B126" s="83"/>
      <c r="C126" s="84"/>
      <c r="D126" s="84"/>
      <c r="E126" s="84"/>
      <c r="F126" s="84"/>
      <c r="G126" s="84"/>
      <c r="H126" s="84"/>
      <c r="I126" s="94"/>
      <c r="J126" s="96"/>
      <c r="K126" s="84"/>
      <c r="L126" s="84"/>
      <c r="M126" s="84"/>
      <c r="N126" s="95"/>
      <c r="O126" s="84"/>
    </row>
    <row r="127" spans="2:15" s="132" customFormat="1">
      <c r="B127" s="81" t="s">
        <v>249</v>
      </c>
      <c r="C127" s="82"/>
      <c r="D127" s="82"/>
      <c r="E127" s="82"/>
      <c r="F127" s="82"/>
      <c r="G127" s="82"/>
      <c r="H127" s="82"/>
      <c r="I127" s="91"/>
      <c r="J127" s="93"/>
      <c r="K127" s="91">
        <v>970.90095999999971</v>
      </c>
      <c r="L127" s="91">
        <f>L128+L148</f>
        <v>2026512.2236199998</v>
      </c>
      <c r="M127" s="82"/>
      <c r="N127" s="92">
        <f t="shared" ref="N127:N187" si="3">L127/$L$11</f>
        <v>0.27608332468264679</v>
      </c>
      <c r="O127" s="92">
        <f>L127/'סכום נכסי הקרן'!$C$42</f>
        <v>3.7289153045837478E-2</v>
      </c>
    </row>
    <row r="128" spans="2:15" s="132" customFormat="1">
      <c r="B128" s="102" t="s">
        <v>72</v>
      </c>
      <c r="C128" s="82"/>
      <c r="D128" s="82"/>
      <c r="E128" s="82"/>
      <c r="F128" s="82"/>
      <c r="G128" s="82"/>
      <c r="H128" s="82"/>
      <c r="I128" s="91"/>
      <c r="J128" s="93"/>
      <c r="K128" s="91">
        <v>186.42612999999997</v>
      </c>
      <c r="L128" s="91">
        <f>SUM(L129:L146)</f>
        <v>453377.61369999993</v>
      </c>
      <c r="M128" s="82"/>
      <c r="N128" s="92">
        <f t="shared" si="3"/>
        <v>6.1766219551040752E-2</v>
      </c>
      <c r="O128" s="92">
        <f>L128/'סכום נכסי הקרן'!$C$42</f>
        <v>8.3424452257269046E-3</v>
      </c>
    </row>
    <row r="129" spans="2:15" s="132" customFormat="1">
      <c r="B129" s="87" t="s">
        <v>1369</v>
      </c>
      <c r="C129" s="84" t="s">
        <v>1370</v>
      </c>
      <c r="D129" s="97" t="s">
        <v>1371</v>
      </c>
      <c r="E129" s="97" t="s">
        <v>872</v>
      </c>
      <c r="F129" s="84" t="s">
        <v>1372</v>
      </c>
      <c r="G129" s="97" t="s">
        <v>205</v>
      </c>
      <c r="H129" s="97" t="s">
        <v>176</v>
      </c>
      <c r="I129" s="94">
        <v>688616.99999999988</v>
      </c>
      <c r="J129" s="96">
        <v>618</v>
      </c>
      <c r="K129" s="84"/>
      <c r="L129" s="94">
        <v>15435.253649999999</v>
      </c>
      <c r="M129" s="95">
        <v>2.0440749988994738E-2</v>
      </c>
      <c r="N129" s="95">
        <f t="shared" si="3"/>
        <v>2.1028326872855989E-3</v>
      </c>
      <c r="O129" s="95">
        <f>L129/'סכום נכסי הקרן'!$C$42</f>
        <v>2.8401878308339222E-4</v>
      </c>
    </row>
    <row r="130" spans="2:15" s="132" customFormat="1">
      <c r="B130" s="87" t="s">
        <v>1373</v>
      </c>
      <c r="C130" s="84" t="s">
        <v>1374</v>
      </c>
      <c r="D130" s="97" t="s">
        <v>1375</v>
      </c>
      <c r="E130" s="97" t="s">
        <v>872</v>
      </c>
      <c r="F130" s="84" t="s">
        <v>1376</v>
      </c>
      <c r="G130" s="97" t="s">
        <v>904</v>
      </c>
      <c r="H130" s="97" t="s">
        <v>176</v>
      </c>
      <c r="I130" s="94">
        <v>100337.99999999999</v>
      </c>
      <c r="J130" s="96">
        <v>6598</v>
      </c>
      <c r="K130" s="94">
        <v>90.981479999999976</v>
      </c>
      <c r="L130" s="94">
        <v>24102.814079999993</v>
      </c>
      <c r="M130" s="95">
        <v>7.0938321880037317E-4</v>
      </c>
      <c r="N130" s="95">
        <f t="shared" si="3"/>
        <v>3.2836639068118951E-3</v>
      </c>
      <c r="O130" s="95">
        <f>L130/'סכום נכסי הקרן'!$C$42</f>
        <v>4.4350757552253441E-4</v>
      </c>
    </row>
    <row r="131" spans="2:15" s="132" customFormat="1">
      <c r="B131" s="87" t="s">
        <v>1377</v>
      </c>
      <c r="C131" s="84" t="s">
        <v>1378</v>
      </c>
      <c r="D131" s="97" t="s">
        <v>1371</v>
      </c>
      <c r="E131" s="97" t="s">
        <v>872</v>
      </c>
      <c r="F131" s="84" t="s">
        <v>1379</v>
      </c>
      <c r="G131" s="97" t="s">
        <v>904</v>
      </c>
      <c r="H131" s="97" t="s">
        <v>176</v>
      </c>
      <c r="I131" s="94">
        <v>72986.999999999985</v>
      </c>
      <c r="J131" s="96">
        <v>11767</v>
      </c>
      <c r="K131" s="84"/>
      <c r="L131" s="94">
        <v>31150.055309999996</v>
      </c>
      <c r="M131" s="95">
        <v>4.6722542355671107E-4</v>
      </c>
      <c r="N131" s="95">
        <f t="shared" si="3"/>
        <v>4.2437497952372387E-3</v>
      </c>
      <c r="O131" s="95">
        <f>L131/'סכום נכסי הקרן'!$C$42</f>
        <v>5.7318143276035888E-4</v>
      </c>
    </row>
    <row r="132" spans="2:15" s="132" customFormat="1">
      <c r="B132" s="87" t="s">
        <v>1380</v>
      </c>
      <c r="C132" s="84" t="s">
        <v>1381</v>
      </c>
      <c r="D132" s="97" t="s">
        <v>1375</v>
      </c>
      <c r="E132" s="97" t="s">
        <v>872</v>
      </c>
      <c r="F132" s="84" t="s">
        <v>1382</v>
      </c>
      <c r="G132" s="97" t="s">
        <v>874</v>
      </c>
      <c r="H132" s="97" t="s">
        <v>176</v>
      </c>
      <c r="I132" s="94">
        <v>999.99999999999989</v>
      </c>
      <c r="J132" s="96">
        <v>828</v>
      </c>
      <c r="K132" s="84"/>
      <c r="L132" s="94">
        <v>30.031559999999995</v>
      </c>
      <c r="M132" s="95">
        <v>9.367235732482238E-5</v>
      </c>
      <c r="N132" s="95">
        <f t="shared" si="3"/>
        <v>4.0913707963703404E-6</v>
      </c>
      <c r="O132" s="95">
        <f>L132/'סכום נכסי הקרן'!$C$42</f>
        <v>5.5260038601930445E-7</v>
      </c>
    </row>
    <row r="133" spans="2:15" s="132" customFormat="1">
      <c r="B133" s="87" t="s">
        <v>1383</v>
      </c>
      <c r="C133" s="84" t="s">
        <v>1384</v>
      </c>
      <c r="D133" s="97" t="s">
        <v>1371</v>
      </c>
      <c r="E133" s="97" t="s">
        <v>872</v>
      </c>
      <c r="F133" s="84" t="s">
        <v>1385</v>
      </c>
      <c r="G133" s="97" t="s">
        <v>1230</v>
      </c>
      <c r="H133" s="97" t="s">
        <v>176</v>
      </c>
      <c r="I133" s="94">
        <v>162365.99999999997</v>
      </c>
      <c r="J133" s="96">
        <v>565</v>
      </c>
      <c r="K133" s="84"/>
      <c r="L133" s="94">
        <v>3327.293369999999</v>
      </c>
      <c r="M133" s="95">
        <v>4.8867169879192145E-3</v>
      </c>
      <c r="N133" s="95">
        <f t="shared" si="3"/>
        <v>4.5329616326872965E-4</v>
      </c>
      <c r="O133" s="95">
        <f>L133/'סכום נכסי הקרן'!$C$42</f>
        <v>6.1224378642383949E-5</v>
      </c>
    </row>
    <row r="134" spans="2:15" s="132" customFormat="1">
      <c r="B134" s="87" t="s">
        <v>1386</v>
      </c>
      <c r="C134" s="84" t="s">
        <v>1387</v>
      </c>
      <c r="D134" s="97" t="s">
        <v>1371</v>
      </c>
      <c r="E134" s="97" t="s">
        <v>872</v>
      </c>
      <c r="F134" s="84" t="s">
        <v>1388</v>
      </c>
      <c r="G134" s="97" t="s">
        <v>655</v>
      </c>
      <c r="H134" s="97" t="s">
        <v>176</v>
      </c>
      <c r="I134" s="94">
        <v>109645.99999999999</v>
      </c>
      <c r="J134" s="96">
        <v>3440</v>
      </c>
      <c r="K134" s="94">
        <v>95.444649999999982</v>
      </c>
      <c r="L134" s="94">
        <v>13775.844499999997</v>
      </c>
      <c r="M134" s="95">
        <v>5.229177231317432E-3</v>
      </c>
      <c r="N134" s="95">
        <f t="shared" si="3"/>
        <v>1.8767619092261265E-3</v>
      </c>
      <c r="O134" s="95">
        <f>L134/'סכום נכסי הקרן'!$C$42</f>
        <v>2.5348456718338679E-4</v>
      </c>
    </row>
    <row r="135" spans="2:15" s="132" customFormat="1">
      <c r="B135" s="87" t="s">
        <v>1389</v>
      </c>
      <c r="C135" s="84" t="s">
        <v>1390</v>
      </c>
      <c r="D135" s="97" t="s">
        <v>1371</v>
      </c>
      <c r="E135" s="97" t="s">
        <v>872</v>
      </c>
      <c r="F135" s="84" t="s">
        <v>1229</v>
      </c>
      <c r="G135" s="97" t="s">
        <v>1230</v>
      </c>
      <c r="H135" s="97" t="s">
        <v>176</v>
      </c>
      <c r="I135" s="94">
        <v>136833.99999999997</v>
      </c>
      <c r="J135" s="96">
        <v>620</v>
      </c>
      <c r="K135" s="84"/>
      <c r="L135" s="94">
        <v>3077.0408899999993</v>
      </c>
      <c r="M135" s="95">
        <v>3.398122760307579E-3</v>
      </c>
      <c r="N135" s="95">
        <f t="shared" si="3"/>
        <v>4.1920283983194344E-4</v>
      </c>
      <c r="O135" s="95">
        <f>L135/'סכום נכסי הקרן'!$C$42</f>
        <v>5.6619569000450985E-5</v>
      </c>
    </row>
    <row r="136" spans="2:15" s="132" customFormat="1">
      <c r="B136" s="87" t="s">
        <v>1391</v>
      </c>
      <c r="C136" s="84" t="s">
        <v>1392</v>
      </c>
      <c r="D136" s="97" t="s">
        <v>1371</v>
      </c>
      <c r="E136" s="97" t="s">
        <v>872</v>
      </c>
      <c r="F136" s="84" t="s">
        <v>1393</v>
      </c>
      <c r="G136" s="97" t="s">
        <v>28</v>
      </c>
      <c r="H136" s="97" t="s">
        <v>176</v>
      </c>
      <c r="I136" s="94">
        <v>188380.99999999997</v>
      </c>
      <c r="J136" s="96">
        <v>2190</v>
      </c>
      <c r="K136" s="84"/>
      <c r="L136" s="94">
        <v>14963.347719999996</v>
      </c>
      <c r="M136" s="95">
        <v>5.4785281979262664E-3</v>
      </c>
      <c r="N136" s="95">
        <f t="shared" si="3"/>
        <v>2.038542249471646E-3</v>
      </c>
      <c r="O136" s="95">
        <f>L136/'סכום נכסי הקרן'!$C$42</f>
        <v>2.7533540469469711E-4</v>
      </c>
    </row>
    <row r="137" spans="2:15" s="132" customFormat="1">
      <c r="B137" s="87" t="s">
        <v>1394</v>
      </c>
      <c r="C137" s="84" t="s">
        <v>1395</v>
      </c>
      <c r="D137" s="97" t="s">
        <v>1371</v>
      </c>
      <c r="E137" s="97" t="s">
        <v>872</v>
      </c>
      <c r="F137" s="84" t="s">
        <v>1396</v>
      </c>
      <c r="G137" s="97" t="s">
        <v>932</v>
      </c>
      <c r="H137" s="97" t="s">
        <v>176</v>
      </c>
      <c r="I137" s="94">
        <v>574905.99999999988</v>
      </c>
      <c r="J137" s="96">
        <v>615</v>
      </c>
      <c r="K137" s="84"/>
      <c r="L137" s="94">
        <v>12823.881979999996</v>
      </c>
      <c r="M137" s="95">
        <v>2.1152706338927865E-2</v>
      </c>
      <c r="N137" s="95">
        <f t="shared" si="3"/>
        <v>1.7470706226740086E-3</v>
      </c>
      <c r="O137" s="95">
        <f>L137/'סכום נכסי הקרן'!$C$42</f>
        <v>2.3596783292023461E-4</v>
      </c>
    </row>
    <row r="138" spans="2:15" s="132" customFormat="1">
      <c r="B138" s="87" t="s">
        <v>1397</v>
      </c>
      <c r="C138" s="84" t="s">
        <v>1398</v>
      </c>
      <c r="D138" s="97" t="s">
        <v>1371</v>
      </c>
      <c r="E138" s="97" t="s">
        <v>872</v>
      </c>
      <c r="F138" s="84" t="s">
        <v>1399</v>
      </c>
      <c r="G138" s="97" t="s">
        <v>1102</v>
      </c>
      <c r="H138" s="97" t="s">
        <v>176</v>
      </c>
      <c r="I138" s="94">
        <v>40812.999999999993</v>
      </c>
      <c r="J138" s="96">
        <v>7345</v>
      </c>
      <c r="K138" s="84"/>
      <c r="L138" s="94">
        <v>10872.711759999998</v>
      </c>
      <c r="M138" s="95">
        <v>7.704889789285148E-4</v>
      </c>
      <c r="N138" s="95">
        <f t="shared" si="3"/>
        <v>1.481251569089863E-3</v>
      </c>
      <c r="O138" s="95">
        <f>L138/'סכום נכסי הקרן'!$C$42</f>
        <v>2.000650221184857E-4</v>
      </c>
    </row>
    <row r="139" spans="2:15" s="132" customFormat="1">
      <c r="B139" s="87" t="s">
        <v>1400</v>
      </c>
      <c r="C139" s="84" t="s">
        <v>1401</v>
      </c>
      <c r="D139" s="97" t="s">
        <v>1371</v>
      </c>
      <c r="E139" s="97" t="s">
        <v>872</v>
      </c>
      <c r="F139" s="84" t="s">
        <v>1121</v>
      </c>
      <c r="G139" s="97" t="s">
        <v>205</v>
      </c>
      <c r="H139" s="97" t="s">
        <v>176</v>
      </c>
      <c r="I139" s="94">
        <v>417040.99999999994</v>
      </c>
      <c r="J139" s="96">
        <v>11447</v>
      </c>
      <c r="K139" s="84"/>
      <c r="L139" s="94">
        <v>173148.20421999996</v>
      </c>
      <c r="M139" s="95">
        <v>6.7954270783041381E-3</v>
      </c>
      <c r="N139" s="95">
        <f t="shared" si="3"/>
        <v>2.3588967945377317E-2</v>
      </c>
      <c r="O139" s="95">
        <f>L139/'סכום נכסי הקרן'!$C$42</f>
        <v>3.1860404351462708E-3</v>
      </c>
    </row>
    <row r="140" spans="2:15" s="132" customFormat="1">
      <c r="B140" s="87" t="s">
        <v>1402</v>
      </c>
      <c r="C140" s="84" t="s">
        <v>1403</v>
      </c>
      <c r="D140" s="97" t="s">
        <v>1371</v>
      </c>
      <c r="E140" s="97" t="s">
        <v>872</v>
      </c>
      <c r="F140" s="84" t="s">
        <v>1211</v>
      </c>
      <c r="G140" s="97" t="s">
        <v>1102</v>
      </c>
      <c r="H140" s="97" t="s">
        <v>176</v>
      </c>
      <c r="I140" s="94">
        <v>346249.99999999994</v>
      </c>
      <c r="J140" s="96">
        <v>2631</v>
      </c>
      <c r="K140" s="84"/>
      <c r="L140" s="94">
        <v>33041.380619999996</v>
      </c>
      <c r="M140" s="95">
        <v>1.2355412678812258E-2</v>
      </c>
      <c r="N140" s="95">
        <f t="shared" si="3"/>
        <v>4.5014158352221769E-3</v>
      </c>
      <c r="O140" s="95">
        <f>L140/'סכום נכסי הקרן'!$C$42</f>
        <v>6.0798305799707924E-4</v>
      </c>
    </row>
    <row r="141" spans="2:15" s="132" customFormat="1">
      <c r="B141" s="87" t="s">
        <v>1406</v>
      </c>
      <c r="C141" s="84" t="s">
        <v>1407</v>
      </c>
      <c r="D141" s="97" t="s">
        <v>1371</v>
      </c>
      <c r="E141" s="97" t="s">
        <v>872</v>
      </c>
      <c r="F141" s="84" t="s">
        <v>609</v>
      </c>
      <c r="G141" s="97" t="s">
        <v>413</v>
      </c>
      <c r="H141" s="97" t="s">
        <v>176</v>
      </c>
      <c r="I141" s="94">
        <v>27407.999999999996</v>
      </c>
      <c r="J141" s="96">
        <v>516</v>
      </c>
      <c r="K141" s="84"/>
      <c r="L141" s="94">
        <v>512.94948999999997</v>
      </c>
      <c r="M141" s="95">
        <v>1.6503491266971782E-4</v>
      </c>
      <c r="N141" s="95">
        <f t="shared" si="3"/>
        <v>6.9882036211207812E-5</v>
      </c>
      <c r="O141" s="95">
        <f>L141/'סכום נכסי הקרן'!$C$42</f>
        <v>9.4386067917352732E-6</v>
      </c>
    </row>
    <row r="142" spans="2:15" s="132" customFormat="1">
      <c r="B142" s="87" t="s">
        <v>1410</v>
      </c>
      <c r="C142" s="84" t="s">
        <v>1411</v>
      </c>
      <c r="D142" s="97" t="s">
        <v>1371</v>
      </c>
      <c r="E142" s="97" t="s">
        <v>872</v>
      </c>
      <c r="F142" s="84" t="s">
        <v>1362</v>
      </c>
      <c r="G142" s="97" t="s">
        <v>1230</v>
      </c>
      <c r="H142" s="97" t="s">
        <v>176</v>
      </c>
      <c r="I142" s="94">
        <v>140149.99999999997</v>
      </c>
      <c r="J142" s="96">
        <v>883</v>
      </c>
      <c r="K142" s="84"/>
      <c r="L142" s="94">
        <v>4488.501369999999</v>
      </c>
      <c r="M142" s="95">
        <v>5.4937925827724214E-3</v>
      </c>
      <c r="N142" s="95">
        <f t="shared" si="3"/>
        <v>6.1149415563781109E-4</v>
      </c>
      <c r="O142" s="95">
        <f>L142/'סכום נכסי הקרן'!$C$42</f>
        <v>8.2591366872389465E-5</v>
      </c>
    </row>
    <row r="143" spans="2:15" s="132" customFormat="1">
      <c r="B143" s="87" t="s">
        <v>1414</v>
      </c>
      <c r="C143" s="84" t="s">
        <v>1415</v>
      </c>
      <c r="D143" s="97" t="s">
        <v>1371</v>
      </c>
      <c r="E143" s="97" t="s">
        <v>872</v>
      </c>
      <c r="F143" s="84" t="s">
        <v>1416</v>
      </c>
      <c r="G143" s="97" t="s">
        <v>1012</v>
      </c>
      <c r="H143" s="97" t="s">
        <v>176</v>
      </c>
      <c r="I143" s="94">
        <v>128472.99999999999</v>
      </c>
      <c r="J143" s="96">
        <v>3765</v>
      </c>
      <c r="K143" s="84"/>
      <c r="L143" s="94">
        <v>17543.829649999996</v>
      </c>
      <c r="M143" s="95">
        <v>2.8236808430289456E-3</v>
      </c>
      <c r="N143" s="95">
        <f t="shared" si="3"/>
        <v>2.3900960285281911E-3</v>
      </c>
      <c r="O143" s="95">
        <f>L143/'סכום נכסי הקרן'!$C$42</f>
        <v>3.2281796339740318E-4</v>
      </c>
    </row>
    <row r="144" spans="2:15" s="132" customFormat="1">
      <c r="B144" s="87" t="s">
        <v>1417</v>
      </c>
      <c r="C144" s="84" t="s">
        <v>1418</v>
      </c>
      <c r="D144" s="97" t="s">
        <v>1371</v>
      </c>
      <c r="E144" s="97" t="s">
        <v>872</v>
      </c>
      <c r="F144" s="84" t="s">
        <v>884</v>
      </c>
      <c r="G144" s="97" t="s">
        <v>488</v>
      </c>
      <c r="H144" s="97" t="s">
        <v>176</v>
      </c>
      <c r="I144" s="94">
        <v>814978.99999999988</v>
      </c>
      <c r="J144" s="96">
        <v>2154</v>
      </c>
      <c r="K144" s="84"/>
      <c r="L144" s="94">
        <v>63670.707059999986</v>
      </c>
      <c r="M144" s="95">
        <v>8.0034663699799175E-4</v>
      </c>
      <c r="N144" s="95">
        <f t="shared" si="3"/>
        <v>8.6742237649171348E-3</v>
      </c>
      <c r="O144" s="95">
        <f>L144/'סכום נכסי הקרן'!$C$42</f>
        <v>1.1715827382752693E-3</v>
      </c>
    </row>
    <row r="145" spans="2:15" s="132" customFormat="1">
      <c r="B145" s="87" t="s">
        <v>1419</v>
      </c>
      <c r="C145" s="84" t="s">
        <v>1420</v>
      </c>
      <c r="D145" s="97" t="s">
        <v>1371</v>
      </c>
      <c r="E145" s="97" t="s">
        <v>872</v>
      </c>
      <c r="F145" s="84" t="s">
        <v>1101</v>
      </c>
      <c r="G145" s="97" t="s">
        <v>1102</v>
      </c>
      <c r="H145" s="97" t="s">
        <v>176</v>
      </c>
      <c r="I145" s="94">
        <v>194867.99999999997</v>
      </c>
      <c r="J145" s="96">
        <v>2176</v>
      </c>
      <c r="K145" s="84"/>
      <c r="L145" s="94">
        <v>15379.668489999998</v>
      </c>
      <c r="M145" s="95">
        <v>1.966108252022735E-3</v>
      </c>
      <c r="N145" s="95">
        <f t="shared" si="3"/>
        <v>2.0952600037375058E-3</v>
      </c>
      <c r="O145" s="95">
        <f>L145/'סכום נכסי הקרן'!$C$42</f>
        <v>2.829959797101094E-4</v>
      </c>
    </row>
    <row r="146" spans="2:15" s="132" customFormat="1">
      <c r="B146" s="87" t="s">
        <v>1421</v>
      </c>
      <c r="C146" s="84" t="s">
        <v>1422</v>
      </c>
      <c r="D146" s="97" t="s">
        <v>1371</v>
      </c>
      <c r="E146" s="97" t="s">
        <v>872</v>
      </c>
      <c r="F146" s="84" t="s">
        <v>1423</v>
      </c>
      <c r="G146" s="97" t="s">
        <v>904</v>
      </c>
      <c r="H146" s="97" t="s">
        <v>176</v>
      </c>
      <c r="I146" s="94">
        <v>36931.999999999993</v>
      </c>
      <c r="J146" s="96">
        <v>11970</v>
      </c>
      <c r="K146" s="84"/>
      <c r="L146" s="94">
        <v>16034.097979999997</v>
      </c>
      <c r="M146" s="95">
        <v>7.6385344247703927E-4</v>
      </c>
      <c r="N146" s="95">
        <f t="shared" si="3"/>
        <v>2.1844166677159847E-3</v>
      </c>
      <c r="O146" s="95">
        <f>L146/'סכום נכסי הקרן'!$C$42</f>
        <v>2.9503791122470322E-4</v>
      </c>
    </row>
    <row r="147" spans="2:15" s="132" customFormat="1">
      <c r="B147" s="83"/>
      <c r="C147" s="84"/>
      <c r="D147" s="84"/>
      <c r="E147" s="84"/>
      <c r="F147" s="84"/>
      <c r="G147" s="84"/>
      <c r="H147" s="84"/>
      <c r="I147" s="94"/>
      <c r="J147" s="96"/>
      <c r="K147" s="84"/>
      <c r="L147" s="84"/>
      <c r="M147" s="84"/>
      <c r="N147" s="95"/>
      <c r="O147" s="84"/>
    </row>
    <row r="148" spans="2:15" s="132" customFormat="1">
      <c r="B148" s="102" t="s">
        <v>71</v>
      </c>
      <c r="C148" s="82"/>
      <c r="D148" s="82"/>
      <c r="E148" s="82"/>
      <c r="F148" s="82"/>
      <c r="G148" s="82"/>
      <c r="H148" s="82"/>
      <c r="I148" s="91"/>
      <c r="J148" s="93"/>
      <c r="K148" s="91">
        <v>784.47482999999977</v>
      </c>
      <c r="L148" s="91">
        <f>SUM(L149:L244)</f>
        <v>1573134.60992</v>
      </c>
      <c r="M148" s="82"/>
      <c r="N148" s="92">
        <f t="shared" si="3"/>
        <v>0.21431710513160607</v>
      </c>
      <c r="O148" s="92">
        <f>L148/'סכום נכסי הקרן'!$C$42</f>
        <v>2.8946707820110575E-2</v>
      </c>
    </row>
    <row r="149" spans="2:15" s="132" customFormat="1">
      <c r="B149" s="87" t="s">
        <v>1424</v>
      </c>
      <c r="C149" s="84" t="s">
        <v>1425</v>
      </c>
      <c r="D149" s="97" t="s">
        <v>154</v>
      </c>
      <c r="E149" s="97" t="s">
        <v>872</v>
      </c>
      <c r="F149" s="84"/>
      <c r="G149" s="97" t="s">
        <v>1426</v>
      </c>
      <c r="H149" s="97" t="s">
        <v>1427</v>
      </c>
      <c r="I149" s="94">
        <v>150066.99999999997</v>
      </c>
      <c r="J149" s="96">
        <v>2319</v>
      </c>
      <c r="K149" s="84"/>
      <c r="L149" s="94">
        <v>12935.011710000001</v>
      </c>
      <c r="M149" s="95">
        <v>6.9214362546933262E-5</v>
      </c>
      <c r="N149" s="95">
        <f t="shared" si="3"/>
        <v>1.7622104599628653E-3</v>
      </c>
      <c r="O149" s="95">
        <f>L149/'סכום נכסי הקרן'!$C$42</f>
        <v>2.3801269278419848E-4</v>
      </c>
    </row>
    <row r="150" spans="2:15" s="132" customFormat="1">
      <c r="B150" s="87" t="s">
        <v>1428</v>
      </c>
      <c r="C150" s="84" t="s">
        <v>1429</v>
      </c>
      <c r="D150" s="97" t="s">
        <v>28</v>
      </c>
      <c r="E150" s="97" t="s">
        <v>872</v>
      </c>
      <c r="F150" s="84"/>
      <c r="G150" s="97" t="s">
        <v>1007</v>
      </c>
      <c r="H150" s="97" t="s">
        <v>178</v>
      </c>
      <c r="I150" s="94">
        <v>15181.999999999998</v>
      </c>
      <c r="J150" s="96">
        <v>21000</v>
      </c>
      <c r="K150" s="84"/>
      <c r="L150" s="94">
        <v>13440.260229999996</v>
      </c>
      <c r="M150" s="95">
        <v>7.2566087214686139E-5</v>
      </c>
      <c r="N150" s="95">
        <f t="shared" si="3"/>
        <v>1.8310433490847529E-3</v>
      </c>
      <c r="O150" s="95">
        <f>L150/'סכום נכסי הקרן'!$C$42</f>
        <v>2.4730959668088848E-4</v>
      </c>
    </row>
    <row r="151" spans="2:15" s="132" customFormat="1">
      <c r="B151" s="87" t="s">
        <v>1430</v>
      </c>
      <c r="C151" s="84" t="s">
        <v>1431</v>
      </c>
      <c r="D151" s="97" t="s">
        <v>28</v>
      </c>
      <c r="E151" s="97" t="s">
        <v>872</v>
      </c>
      <c r="F151" s="84"/>
      <c r="G151" s="97" t="s">
        <v>1426</v>
      </c>
      <c r="H151" s="97" t="s">
        <v>178</v>
      </c>
      <c r="I151" s="94">
        <v>48130.999999999993</v>
      </c>
      <c r="J151" s="96">
        <v>10818</v>
      </c>
      <c r="K151" s="84"/>
      <c r="L151" s="94">
        <v>21949.834899999994</v>
      </c>
      <c r="M151" s="95">
        <v>6.2034594975941219E-5</v>
      </c>
      <c r="N151" s="95">
        <f t="shared" si="3"/>
        <v>2.9903512669674994E-3</v>
      </c>
      <c r="O151" s="95">
        <f>L151/'סכום נכסי הקרן'!$C$42</f>
        <v>4.0389134759566262E-4</v>
      </c>
    </row>
    <row r="152" spans="2:15" s="132" customFormat="1">
      <c r="B152" s="87" t="s">
        <v>1432</v>
      </c>
      <c r="C152" s="84" t="s">
        <v>1433</v>
      </c>
      <c r="D152" s="97" t="s">
        <v>1375</v>
      </c>
      <c r="E152" s="97" t="s">
        <v>872</v>
      </c>
      <c r="F152" s="84"/>
      <c r="G152" s="97" t="s">
        <v>959</v>
      </c>
      <c r="H152" s="97" t="s">
        <v>176</v>
      </c>
      <c r="I152" s="94">
        <v>12874.999999999998</v>
      </c>
      <c r="J152" s="96">
        <v>12579</v>
      </c>
      <c r="K152" s="94">
        <v>43.428789999999992</v>
      </c>
      <c r="L152" s="94">
        <v>5917.5230399999991</v>
      </c>
      <c r="M152" s="95">
        <v>1.2174092338206854E-4</v>
      </c>
      <c r="N152" s="95">
        <f t="shared" si="3"/>
        <v>8.0617793257175576E-4</v>
      </c>
      <c r="O152" s="95">
        <f>L152/'סכום נכסי הקרן'!$C$42</f>
        <v>1.0888630214954294E-4</v>
      </c>
    </row>
    <row r="153" spans="2:15" s="132" customFormat="1">
      <c r="B153" s="87" t="s">
        <v>1434</v>
      </c>
      <c r="C153" s="84" t="s">
        <v>1435</v>
      </c>
      <c r="D153" s="97" t="s">
        <v>1375</v>
      </c>
      <c r="E153" s="97" t="s">
        <v>872</v>
      </c>
      <c r="F153" s="84"/>
      <c r="G153" s="97" t="s">
        <v>890</v>
      </c>
      <c r="H153" s="97" t="s">
        <v>176</v>
      </c>
      <c r="I153" s="94">
        <v>28489.999999999996</v>
      </c>
      <c r="J153" s="96">
        <v>16476</v>
      </c>
      <c r="K153" s="84"/>
      <c r="L153" s="94">
        <v>17025.182979999998</v>
      </c>
      <c r="M153" s="95">
        <v>1.0990731045478017E-5</v>
      </c>
      <c r="N153" s="95">
        <f t="shared" si="3"/>
        <v>2.3194378329741564E-3</v>
      </c>
      <c r="O153" s="95">
        <f>L153/'סכום נכסי הקרן'!$C$42</f>
        <v>3.1327452475986235E-4</v>
      </c>
    </row>
    <row r="154" spans="2:15" s="132" customFormat="1">
      <c r="B154" s="87" t="s">
        <v>1436</v>
      </c>
      <c r="C154" s="84" t="s">
        <v>1437</v>
      </c>
      <c r="D154" s="97" t="s">
        <v>1371</v>
      </c>
      <c r="E154" s="97" t="s">
        <v>872</v>
      </c>
      <c r="F154" s="84"/>
      <c r="G154" s="97" t="s">
        <v>904</v>
      </c>
      <c r="H154" s="97" t="s">
        <v>176</v>
      </c>
      <c r="I154" s="94">
        <v>17399.999999999996</v>
      </c>
      <c r="J154" s="96">
        <v>119347</v>
      </c>
      <c r="K154" s="84"/>
      <c r="L154" s="94">
        <v>75319.653009999995</v>
      </c>
      <c r="M154" s="95">
        <v>4.9730839263531074E-5</v>
      </c>
      <c r="N154" s="95">
        <f t="shared" si="3"/>
        <v>1.0261226147355029E-2</v>
      </c>
      <c r="O154" s="95">
        <f>L154/'סכום נכסי הקרן'!$C$42</f>
        <v>1.3859309782164519E-3</v>
      </c>
    </row>
    <row r="155" spans="2:15" s="132" customFormat="1">
      <c r="B155" s="87" t="s">
        <v>1438</v>
      </c>
      <c r="C155" s="84" t="s">
        <v>1439</v>
      </c>
      <c r="D155" s="97" t="s">
        <v>1371</v>
      </c>
      <c r="E155" s="97" t="s">
        <v>872</v>
      </c>
      <c r="F155" s="84"/>
      <c r="G155" s="97" t="s">
        <v>890</v>
      </c>
      <c r="H155" s="97" t="s">
        <v>176</v>
      </c>
      <c r="I155" s="94">
        <v>7213.9999999999991</v>
      </c>
      <c r="J155" s="96">
        <v>200300</v>
      </c>
      <c r="K155" s="84"/>
      <c r="L155" s="94">
        <v>52408.851539999989</v>
      </c>
      <c r="M155" s="95">
        <v>1.4790631102512852E-5</v>
      </c>
      <c r="N155" s="95">
        <f t="shared" si="3"/>
        <v>7.1399569207215583E-3</v>
      </c>
      <c r="O155" s="95">
        <f>L155/'סכום נכסי הקרן'!$C$42</f>
        <v>9.6435721593658187E-4</v>
      </c>
    </row>
    <row r="156" spans="2:15" s="132" customFormat="1">
      <c r="B156" s="87" t="s">
        <v>1440</v>
      </c>
      <c r="C156" s="84" t="s">
        <v>1441</v>
      </c>
      <c r="D156" s="97" t="s">
        <v>1375</v>
      </c>
      <c r="E156" s="97" t="s">
        <v>872</v>
      </c>
      <c r="F156" s="84"/>
      <c r="G156" s="97" t="s">
        <v>1048</v>
      </c>
      <c r="H156" s="97" t="s">
        <v>176</v>
      </c>
      <c r="I156" s="94">
        <v>36516.999999999993</v>
      </c>
      <c r="J156" s="96">
        <v>10649</v>
      </c>
      <c r="K156" s="84"/>
      <c r="L156" s="94">
        <v>14104.297960000002</v>
      </c>
      <c r="M156" s="95">
        <v>4.2409639113911804E-5</v>
      </c>
      <c r="N156" s="95">
        <f t="shared" si="3"/>
        <v>1.9215089984286457E-3</v>
      </c>
      <c r="O156" s="95">
        <f>L156/'סכום נכסי הקרן'!$C$42</f>
        <v>2.5952832610851018E-4</v>
      </c>
    </row>
    <row r="157" spans="2:15" s="132" customFormat="1">
      <c r="B157" s="87" t="s">
        <v>1442</v>
      </c>
      <c r="C157" s="84" t="s">
        <v>1443</v>
      </c>
      <c r="D157" s="97" t="s">
        <v>1371</v>
      </c>
      <c r="E157" s="97" t="s">
        <v>872</v>
      </c>
      <c r="F157" s="84"/>
      <c r="G157" s="97" t="s">
        <v>939</v>
      </c>
      <c r="H157" s="97" t="s">
        <v>176</v>
      </c>
      <c r="I157" s="94">
        <v>40844.999999999993</v>
      </c>
      <c r="J157" s="96">
        <v>22574</v>
      </c>
      <c r="K157" s="84"/>
      <c r="L157" s="94">
        <v>33442.210529999997</v>
      </c>
      <c r="M157" s="95">
        <v>8.4566513027321732E-6</v>
      </c>
      <c r="N157" s="95">
        <f t="shared" si="3"/>
        <v>4.5560231812303686E-3</v>
      </c>
      <c r="O157" s="95">
        <f>L157/'סכום נכסי הקרן'!$C$42</f>
        <v>6.1535859103612487E-4</v>
      </c>
    </row>
    <row r="158" spans="2:15" s="132" customFormat="1">
      <c r="B158" s="87" t="s">
        <v>1444</v>
      </c>
      <c r="C158" s="84" t="s">
        <v>1445</v>
      </c>
      <c r="D158" s="97" t="s">
        <v>1375</v>
      </c>
      <c r="E158" s="97" t="s">
        <v>872</v>
      </c>
      <c r="F158" s="84"/>
      <c r="G158" s="97" t="s">
        <v>909</v>
      </c>
      <c r="H158" s="97" t="s">
        <v>176</v>
      </c>
      <c r="I158" s="94">
        <v>86754.999999999985</v>
      </c>
      <c r="J158" s="96">
        <v>8390</v>
      </c>
      <c r="K158" s="84"/>
      <c r="L158" s="94">
        <v>26400.006299999997</v>
      </c>
      <c r="M158" s="95">
        <v>3.2770136858146739E-4</v>
      </c>
      <c r="N158" s="95">
        <f t="shared" si="3"/>
        <v>3.5966235120590806E-3</v>
      </c>
      <c r="O158" s="95">
        <f>L158/'סכום נכסי הקרן'!$C$42</f>
        <v>4.8577741789943875E-4</v>
      </c>
    </row>
    <row r="159" spans="2:15" s="132" customFormat="1">
      <c r="B159" s="87" t="s">
        <v>1446</v>
      </c>
      <c r="C159" s="84" t="s">
        <v>1447</v>
      </c>
      <c r="D159" s="97" t="s">
        <v>28</v>
      </c>
      <c r="E159" s="97" t="s">
        <v>872</v>
      </c>
      <c r="F159" s="84"/>
      <c r="G159" s="97" t="s">
        <v>1012</v>
      </c>
      <c r="H159" s="97" t="s">
        <v>178</v>
      </c>
      <c r="I159" s="94">
        <v>17377.999999999996</v>
      </c>
      <c r="J159" s="96">
        <v>16090</v>
      </c>
      <c r="K159" s="84"/>
      <c r="L159" s="94">
        <v>11787.324319999998</v>
      </c>
      <c r="M159" s="95">
        <v>4.0276686046324051E-5</v>
      </c>
      <c r="N159" s="95">
        <f t="shared" si="3"/>
        <v>1.605854457450558E-3</v>
      </c>
      <c r="O159" s="95">
        <f>L159/'סכום נכסי הקרן'!$C$42</f>
        <v>2.1689449263930126E-4</v>
      </c>
    </row>
    <row r="160" spans="2:15" s="132" customFormat="1">
      <c r="B160" s="87" t="s">
        <v>1448</v>
      </c>
      <c r="C160" s="84" t="s">
        <v>1449</v>
      </c>
      <c r="D160" s="97" t="s">
        <v>138</v>
      </c>
      <c r="E160" s="97" t="s">
        <v>872</v>
      </c>
      <c r="F160" s="84"/>
      <c r="G160" s="97" t="s">
        <v>890</v>
      </c>
      <c r="H160" s="97" t="s">
        <v>179</v>
      </c>
      <c r="I160" s="94">
        <v>70800.999999999985</v>
      </c>
      <c r="J160" s="96">
        <v>5762</v>
      </c>
      <c r="K160" s="84"/>
      <c r="L160" s="94">
        <v>19330.964819999997</v>
      </c>
      <c r="M160" s="95">
        <v>8.4660053016294022E-4</v>
      </c>
      <c r="N160" s="95">
        <f t="shared" si="3"/>
        <v>2.6335676511713155E-3</v>
      </c>
      <c r="O160" s="95">
        <f>L160/'סכום נכסי הקרן'!$C$42</f>
        <v>3.5570242177421332E-4</v>
      </c>
    </row>
    <row r="161" spans="2:15" s="132" customFormat="1">
      <c r="B161" s="87" t="s">
        <v>1450</v>
      </c>
      <c r="C161" s="84" t="s">
        <v>1451</v>
      </c>
      <c r="D161" s="97" t="s">
        <v>138</v>
      </c>
      <c r="E161" s="97" t="s">
        <v>872</v>
      </c>
      <c r="F161" s="84"/>
      <c r="G161" s="97" t="s">
        <v>1426</v>
      </c>
      <c r="H161" s="97" t="s">
        <v>179</v>
      </c>
      <c r="I161" s="94">
        <v>373363.99999999994</v>
      </c>
      <c r="J161" s="96">
        <v>629.79999999999995</v>
      </c>
      <c r="K161" s="84"/>
      <c r="L161" s="94">
        <v>11142.329099999997</v>
      </c>
      <c r="M161" s="95">
        <v>1.1686536928290429E-4</v>
      </c>
      <c r="N161" s="95">
        <f t="shared" si="3"/>
        <v>1.5179830779116174E-3</v>
      </c>
      <c r="O161" s="95">
        <f>L161/'סכום נכסי הקרן'!$C$42</f>
        <v>2.0502615787571901E-4</v>
      </c>
    </row>
    <row r="162" spans="2:15" s="132" customFormat="1">
      <c r="B162" s="87" t="s">
        <v>1452</v>
      </c>
      <c r="C162" s="84" t="s">
        <v>1453</v>
      </c>
      <c r="D162" s="97" t="s">
        <v>1375</v>
      </c>
      <c r="E162" s="97" t="s">
        <v>872</v>
      </c>
      <c r="F162" s="84"/>
      <c r="G162" s="97" t="s">
        <v>926</v>
      </c>
      <c r="H162" s="97" t="s">
        <v>176</v>
      </c>
      <c r="I162" s="94">
        <v>440770.99999999994</v>
      </c>
      <c r="J162" s="96">
        <v>2946</v>
      </c>
      <c r="K162" s="84"/>
      <c r="L162" s="94">
        <v>47097.007239999999</v>
      </c>
      <c r="M162" s="95">
        <v>4.4128952781606434E-5</v>
      </c>
      <c r="N162" s="95">
        <f t="shared" si="3"/>
        <v>6.4162940592556129E-3</v>
      </c>
      <c r="O162" s="95">
        <f>L162/'סכום נכסי הקרן'!$C$42</f>
        <v>8.6661579955147109E-4</v>
      </c>
    </row>
    <row r="163" spans="2:15" s="132" customFormat="1">
      <c r="B163" s="87" t="s">
        <v>1454</v>
      </c>
      <c r="C163" s="84" t="s">
        <v>1455</v>
      </c>
      <c r="D163" s="97" t="s">
        <v>1375</v>
      </c>
      <c r="E163" s="97" t="s">
        <v>872</v>
      </c>
      <c r="F163" s="84"/>
      <c r="G163" s="97" t="s">
        <v>932</v>
      </c>
      <c r="H163" s="97" t="s">
        <v>176</v>
      </c>
      <c r="I163" s="94">
        <v>16777.999999999996</v>
      </c>
      <c r="J163" s="96">
        <v>26100</v>
      </c>
      <c r="K163" s="84"/>
      <c r="L163" s="94">
        <v>15882.843359999997</v>
      </c>
      <c r="M163" s="95">
        <v>6.2706592490052469E-5</v>
      </c>
      <c r="N163" s="95">
        <f t="shared" si="3"/>
        <v>2.1638103876864393E-3</v>
      </c>
      <c r="O163" s="95">
        <f>L163/'סכום נכסי הקרן'!$C$42</f>
        <v>2.9225472708777517E-4</v>
      </c>
    </row>
    <row r="164" spans="2:15" s="132" customFormat="1">
      <c r="B164" s="87" t="s">
        <v>1456</v>
      </c>
      <c r="C164" s="84" t="s">
        <v>1457</v>
      </c>
      <c r="D164" s="97" t="s">
        <v>1375</v>
      </c>
      <c r="E164" s="97" t="s">
        <v>872</v>
      </c>
      <c r="F164" s="84"/>
      <c r="G164" s="97" t="s">
        <v>1048</v>
      </c>
      <c r="H164" s="97" t="s">
        <v>176</v>
      </c>
      <c r="I164" s="94">
        <v>6128.9999999999991</v>
      </c>
      <c r="J164" s="96">
        <v>47133</v>
      </c>
      <c r="K164" s="84"/>
      <c r="L164" s="94">
        <v>10477.610759999998</v>
      </c>
      <c r="M164" s="95">
        <v>3.8406132588985843E-5</v>
      </c>
      <c r="N164" s="95">
        <f t="shared" si="3"/>
        <v>1.4274247051834683E-3</v>
      </c>
      <c r="O164" s="95">
        <f>L164/'סכום נכסי הקרן'!$C$42</f>
        <v>1.9279490477804072E-4</v>
      </c>
    </row>
    <row r="165" spans="2:15" s="132" customFormat="1">
      <c r="B165" s="87" t="s">
        <v>1458</v>
      </c>
      <c r="C165" s="84" t="s">
        <v>1459</v>
      </c>
      <c r="D165" s="97" t="s">
        <v>28</v>
      </c>
      <c r="E165" s="97" t="s">
        <v>872</v>
      </c>
      <c r="F165" s="84"/>
      <c r="G165" s="97" t="s">
        <v>926</v>
      </c>
      <c r="H165" s="97" t="s">
        <v>178</v>
      </c>
      <c r="I165" s="94">
        <v>61866.999999999993</v>
      </c>
      <c r="J165" s="96">
        <v>5271</v>
      </c>
      <c r="K165" s="84"/>
      <c r="L165" s="94">
        <v>13747.111939999997</v>
      </c>
      <c r="M165" s="95">
        <v>4.9501577238573881E-5</v>
      </c>
      <c r="N165" s="95">
        <f t="shared" si="3"/>
        <v>1.8728475086126064E-3</v>
      </c>
      <c r="O165" s="95">
        <f>L165/'סכום נכסי הקרן'!$C$42</f>
        <v>2.5295586924870331E-4</v>
      </c>
    </row>
    <row r="166" spans="2:15" s="132" customFormat="1">
      <c r="B166" s="87" t="s">
        <v>1460</v>
      </c>
      <c r="C166" s="84" t="s">
        <v>1461</v>
      </c>
      <c r="D166" s="97" t="s">
        <v>1371</v>
      </c>
      <c r="E166" s="97" t="s">
        <v>872</v>
      </c>
      <c r="F166" s="84"/>
      <c r="G166" s="97" t="s">
        <v>890</v>
      </c>
      <c r="H166" s="97" t="s">
        <v>176</v>
      </c>
      <c r="I166" s="94">
        <v>1240.9999999999998</v>
      </c>
      <c r="J166" s="96">
        <v>198400</v>
      </c>
      <c r="K166" s="84"/>
      <c r="L166" s="94">
        <v>8930.1962799999983</v>
      </c>
      <c r="M166" s="95">
        <v>2.6141711331216406E-5</v>
      </c>
      <c r="N166" s="95">
        <f t="shared" si="3"/>
        <v>1.2166116001249036E-3</v>
      </c>
      <c r="O166" s="95">
        <f>L166/'סכום נכסי הקרן'!$C$42</f>
        <v>1.6432146420486168E-4</v>
      </c>
    </row>
    <row r="167" spans="2:15" s="132" customFormat="1">
      <c r="B167" s="87" t="s">
        <v>1462</v>
      </c>
      <c r="C167" s="84" t="s">
        <v>1463</v>
      </c>
      <c r="D167" s="97" t="s">
        <v>1375</v>
      </c>
      <c r="E167" s="97" t="s">
        <v>872</v>
      </c>
      <c r="F167" s="84"/>
      <c r="G167" s="97" t="s">
        <v>959</v>
      </c>
      <c r="H167" s="97" t="s">
        <v>176</v>
      </c>
      <c r="I167" s="94">
        <v>12978.999999999998</v>
      </c>
      <c r="J167" s="96">
        <v>12309</v>
      </c>
      <c r="K167" s="94">
        <v>44.72108999999999</v>
      </c>
      <c r="L167" s="94">
        <v>5839.1622800000005</v>
      </c>
      <c r="M167" s="95">
        <v>8.4050099117466821E-5</v>
      </c>
      <c r="N167" s="95">
        <f t="shared" si="3"/>
        <v>7.9550239906482569E-4</v>
      </c>
      <c r="O167" s="95">
        <f>L167/'סכום נכסי הקרן'!$C$42</f>
        <v>1.0744441280963634E-4</v>
      </c>
    </row>
    <row r="168" spans="2:15" s="132" customFormat="1">
      <c r="B168" s="87" t="s">
        <v>1464</v>
      </c>
      <c r="C168" s="84" t="s">
        <v>1465</v>
      </c>
      <c r="D168" s="97" t="s">
        <v>138</v>
      </c>
      <c r="E168" s="97" t="s">
        <v>872</v>
      </c>
      <c r="F168" s="84"/>
      <c r="G168" s="97" t="s">
        <v>874</v>
      </c>
      <c r="H168" s="97" t="s">
        <v>179</v>
      </c>
      <c r="I168" s="94">
        <v>102971.99999999999</v>
      </c>
      <c r="J168" s="96">
        <v>589.29999999999995</v>
      </c>
      <c r="K168" s="84"/>
      <c r="L168" s="94">
        <v>2875.38814</v>
      </c>
      <c r="M168" s="95">
        <v>5.1337125800434722E-6</v>
      </c>
      <c r="N168" s="95">
        <f t="shared" si="3"/>
        <v>3.9173053495141885E-4</v>
      </c>
      <c r="O168" s="95">
        <f>L168/'סכום נכסי הקרן'!$C$42</f>
        <v>5.2909026241704723E-5</v>
      </c>
    </row>
    <row r="169" spans="2:15" s="132" customFormat="1">
      <c r="B169" s="87" t="s">
        <v>1466</v>
      </c>
      <c r="C169" s="84" t="s">
        <v>1467</v>
      </c>
      <c r="D169" s="97" t="s">
        <v>138</v>
      </c>
      <c r="E169" s="97" t="s">
        <v>872</v>
      </c>
      <c r="F169" s="84"/>
      <c r="G169" s="97" t="s">
        <v>959</v>
      </c>
      <c r="H169" s="97" t="s">
        <v>179</v>
      </c>
      <c r="I169" s="94">
        <v>341227.99999999994</v>
      </c>
      <c r="J169" s="96">
        <v>616.79999999999995</v>
      </c>
      <c r="K169" s="84"/>
      <c r="L169" s="94">
        <v>9973.093939999997</v>
      </c>
      <c r="M169" s="95">
        <v>3.4984673315792804E-4</v>
      </c>
      <c r="N169" s="95">
        <f t="shared" si="3"/>
        <v>1.3586914997280864E-3</v>
      </c>
      <c r="O169" s="95">
        <f>L169/'סכום נכסי הקרן'!$C$42</f>
        <v>1.8351146464089059E-4</v>
      </c>
    </row>
    <row r="170" spans="2:15" s="132" customFormat="1">
      <c r="B170" s="87" t="s">
        <v>1468</v>
      </c>
      <c r="C170" s="84" t="s">
        <v>1469</v>
      </c>
      <c r="D170" s="97" t="s">
        <v>28</v>
      </c>
      <c r="E170" s="97" t="s">
        <v>872</v>
      </c>
      <c r="F170" s="84"/>
      <c r="G170" s="97" t="s">
        <v>1470</v>
      </c>
      <c r="H170" s="97" t="s">
        <v>178</v>
      </c>
      <c r="I170" s="94">
        <v>113210.99999999999</v>
      </c>
      <c r="J170" s="96">
        <v>1650</v>
      </c>
      <c r="K170" s="84"/>
      <c r="L170" s="94">
        <v>7874.6628099999989</v>
      </c>
      <c r="M170" s="95">
        <v>1.4344072571654062E-4</v>
      </c>
      <c r="N170" s="95">
        <f t="shared" si="3"/>
        <v>1.0728102520181303E-3</v>
      </c>
      <c r="O170" s="95">
        <f>L170/'סכום נכסי הקרן'!$C$42</f>
        <v>1.4489895658360271E-4</v>
      </c>
    </row>
    <row r="171" spans="2:15" s="132" customFormat="1">
      <c r="B171" s="87" t="s">
        <v>1471</v>
      </c>
      <c r="C171" s="84" t="s">
        <v>1472</v>
      </c>
      <c r="D171" s="97" t="s">
        <v>1375</v>
      </c>
      <c r="E171" s="97" t="s">
        <v>872</v>
      </c>
      <c r="F171" s="84"/>
      <c r="G171" s="97" t="s">
        <v>969</v>
      </c>
      <c r="H171" s="97" t="s">
        <v>176</v>
      </c>
      <c r="I171" s="94">
        <v>41373.999999999993</v>
      </c>
      <c r="J171" s="96">
        <v>5444</v>
      </c>
      <c r="K171" s="84"/>
      <c r="L171" s="94">
        <v>8169.4568399999989</v>
      </c>
      <c r="M171" s="95">
        <v>1.7721436131237875E-4</v>
      </c>
      <c r="N171" s="95">
        <f t="shared" si="3"/>
        <v>1.1129717249914399E-3</v>
      </c>
      <c r="O171" s="95">
        <f>L171/'סכום נכסי הקרן'!$C$42</f>
        <v>1.5032335993708109E-4</v>
      </c>
    </row>
    <row r="172" spans="2:15" s="132" customFormat="1">
      <c r="B172" s="87" t="s">
        <v>1473</v>
      </c>
      <c r="C172" s="84" t="s">
        <v>1474</v>
      </c>
      <c r="D172" s="97" t="s">
        <v>1375</v>
      </c>
      <c r="E172" s="97" t="s">
        <v>872</v>
      </c>
      <c r="F172" s="84"/>
      <c r="G172" s="97" t="s">
        <v>874</v>
      </c>
      <c r="H172" s="97" t="s">
        <v>176</v>
      </c>
      <c r="I172" s="94">
        <v>46247.999999999993</v>
      </c>
      <c r="J172" s="96">
        <v>6949</v>
      </c>
      <c r="K172" s="84"/>
      <c r="L172" s="94">
        <v>11656.35656</v>
      </c>
      <c r="M172" s="95">
        <v>1.7990349582507422E-4</v>
      </c>
      <c r="N172" s="95">
        <f t="shared" si="3"/>
        <v>1.5880119721274502E-3</v>
      </c>
      <c r="O172" s="95">
        <f>L172/'סכום נכסי הקרן'!$C$42</f>
        <v>2.1448460002193199E-4</v>
      </c>
    </row>
    <row r="173" spans="2:15" s="132" customFormat="1">
      <c r="B173" s="87" t="s">
        <v>1475</v>
      </c>
      <c r="C173" s="84" t="s">
        <v>1476</v>
      </c>
      <c r="D173" s="97" t="s">
        <v>1375</v>
      </c>
      <c r="E173" s="97" t="s">
        <v>872</v>
      </c>
      <c r="F173" s="84"/>
      <c r="G173" s="97" t="s">
        <v>874</v>
      </c>
      <c r="H173" s="97" t="s">
        <v>176</v>
      </c>
      <c r="I173" s="94">
        <v>59186.999999999993</v>
      </c>
      <c r="J173" s="96">
        <v>12228</v>
      </c>
      <c r="K173" s="84"/>
      <c r="L173" s="94">
        <v>26250.000319999996</v>
      </c>
      <c r="M173" s="95">
        <v>3.0888547126679364E-5</v>
      </c>
      <c r="N173" s="95">
        <f t="shared" si="3"/>
        <v>3.5761873413822018E-3</v>
      </c>
      <c r="O173" s="95">
        <f>L173/'סכום נכסי הקרן'!$C$42</f>
        <v>4.8301720955684163E-4</v>
      </c>
    </row>
    <row r="174" spans="2:15" s="132" customFormat="1">
      <c r="B174" s="87" t="s">
        <v>1477</v>
      </c>
      <c r="C174" s="84" t="s">
        <v>1478</v>
      </c>
      <c r="D174" s="97" t="s">
        <v>1479</v>
      </c>
      <c r="E174" s="97" t="s">
        <v>872</v>
      </c>
      <c r="F174" s="84"/>
      <c r="G174" s="97" t="s">
        <v>874</v>
      </c>
      <c r="H174" s="97" t="s">
        <v>181</v>
      </c>
      <c r="I174" s="94">
        <v>1828288.9999999998</v>
      </c>
      <c r="J174" s="96">
        <v>784</v>
      </c>
      <c r="K174" s="84"/>
      <c r="L174" s="94">
        <v>6641.4162899999992</v>
      </c>
      <c r="M174" s="95">
        <v>7.1659842824949507E-5</v>
      </c>
      <c r="N174" s="95">
        <f t="shared" si="3"/>
        <v>9.0479804097570195E-4</v>
      </c>
      <c r="O174" s="95">
        <f>L174/'סכום נכסי הקרן'!$C$42</f>
        <v>1.2220641237314667E-4</v>
      </c>
    </row>
    <row r="175" spans="2:15" s="132" customFormat="1">
      <c r="B175" s="87" t="s">
        <v>1480</v>
      </c>
      <c r="C175" s="84" t="s">
        <v>1481</v>
      </c>
      <c r="D175" s="97" t="s">
        <v>1371</v>
      </c>
      <c r="E175" s="97" t="s">
        <v>872</v>
      </c>
      <c r="F175" s="84"/>
      <c r="G175" s="97" t="s">
        <v>939</v>
      </c>
      <c r="H175" s="97" t="s">
        <v>176</v>
      </c>
      <c r="I175" s="94">
        <v>176090.99999999997</v>
      </c>
      <c r="J175" s="96">
        <v>4865</v>
      </c>
      <c r="K175" s="84"/>
      <c r="L175" s="94">
        <v>31071.882069999996</v>
      </c>
      <c r="M175" s="95">
        <v>3.8520702001031758E-5</v>
      </c>
      <c r="N175" s="95">
        <f t="shared" si="3"/>
        <v>4.2330998086500069E-3</v>
      </c>
      <c r="O175" s="95">
        <f>L175/'סכום נכסי הקרן'!$C$42</f>
        <v>5.7174299391134871E-4</v>
      </c>
    </row>
    <row r="176" spans="2:15" s="132" customFormat="1">
      <c r="B176" s="87" t="s">
        <v>1482</v>
      </c>
      <c r="C176" s="84" t="s">
        <v>1483</v>
      </c>
      <c r="D176" s="97" t="s">
        <v>1375</v>
      </c>
      <c r="E176" s="97" t="s">
        <v>872</v>
      </c>
      <c r="F176" s="84"/>
      <c r="G176" s="97" t="s">
        <v>926</v>
      </c>
      <c r="H176" s="97" t="s">
        <v>176</v>
      </c>
      <c r="I176" s="94">
        <v>83936.999999999985</v>
      </c>
      <c r="J176" s="96">
        <v>7174</v>
      </c>
      <c r="K176" s="84"/>
      <c r="L176" s="94">
        <v>21840.489659999996</v>
      </c>
      <c r="M176" s="95">
        <v>3.335326213627327E-5</v>
      </c>
      <c r="N176" s="95">
        <f t="shared" si="3"/>
        <v>2.9754545409346827E-3</v>
      </c>
      <c r="O176" s="95">
        <f>L176/'סכום נכסי הקרן'!$C$42</f>
        <v>4.0187932351721405E-4</v>
      </c>
    </row>
    <row r="177" spans="2:15" s="132" customFormat="1">
      <c r="B177" s="87" t="s">
        <v>1484</v>
      </c>
      <c r="C177" s="84" t="s">
        <v>1485</v>
      </c>
      <c r="D177" s="97" t="s">
        <v>1479</v>
      </c>
      <c r="E177" s="97" t="s">
        <v>872</v>
      </c>
      <c r="F177" s="84"/>
      <c r="G177" s="97" t="s">
        <v>874</v>
      </c>
      <c r="H177" s="97" t="s">
        <v>181</v>
      </c>
      <c r="I177" s="94">
        <v>1075539.9999999998</v>
      </c>
      <c r="J177" s="96">
        <v>1550</v>
      </c>
      <c r="K177" s="94">
        <v>149.50220999999996</v>
      </c>
      <c r="L177" s="94">
        <v>7873.7831099999985</v>
      </c>
      <c r="M177" s="95">
        <v>2.4089614431456824E-5</v>
      </c>
      <c r="N177" s="95">
        <f t="shared" si="3"/>
        <v>1.0726904054670498E-3</v>
      </c>
      <c r="O177" s="95">
        <f>L177/'סכום נכסי הקרן'!$C$42</f>
        <v>1.4488276952706681E-4</v>
      </c>
    </row>
    <row r="178" spans="2:15" s="132" customFormat="1">
      <c r="B178" s="87" t="s">
        <v>1486</v>
      </c>
      <c r="C178" s="84" t="s">
        <v>1487</v>
      </c>
      <c r="D178" s="97" t="s">
        <v>28</v>
      </c>
      <c r="E178" s="97" t="s">
        <v>872</v>
      </c>
      <c r="F178" s="84"/>
      <c r="G178" s="97" t="s">
        <v>1426</v>
      </c>
      <c r="H178" s="97" t="s">
        <v>178</v>
      </c>
      <c r="I178" s="94">
        <v>84497.999999999985</v>
      </c>
      <c r="J178" s="96">
        <v>3714.5</v>
      </c>
      <c r="K178" s="84"/>
      <c r="L178" s="94">
        <v>13231.411859999998</v>
      </c>
      <c r="M178" s="95">
        <v>1.5290548764473061E-4</v>
      </c>
      <c r="N178" s="95">
        <f t="shared" si="3"/>
        <v>1.8025907438292304E-3</v>
      </c>
      <c r="O178" s="95">
        <f>L178/'סכום נכסי הקרן'!$C$42</f>
        <v>2.4346664979829228E-4</v>
      </c>
    </row>
    <row r="179" spans="2:15" s="132" customFormat="1">
      <c r="B179" s="87" t="s">
        <v>1488</v>
      </c>
      <c r="C179" s="84" t="s">
        <v>1489</v>
      </c>
      <c r="D179" s="97" t="s">
        <v>28</v>
      </c>
      <c r="E179" s="97" t="s">
        <v>872</v>
      </c>
      <c r="F179" s="84"/>
      <c r="G179" s="97" t="s">
        <v>926</v>
      </c>
      <c r="H179" s="97" t="s">
        <v>178</v>
      </c>
      <c r="I179" s="94">
        <v>138341.99999999997</v>
      </c>
      <c r="J179" s="96">
        <v>1238.5999999999999</v>
      </c>
      <c r="K179" s="84"/>
      <c r="L179" s="94">
        <v>7223.4475099999991</v>
      </c>
      <c r="M179" s="95">
        <v>4.8262701210952333E-5</v>
      </c>
      <c r="N179" s="95">
        <f t="shared" si="3"/>
        <v>9.8409147548539117E-4</v>
      </c>
      <c r="O179" s="95">
        <f>L179/'סכום נכסי הקרן'!$C$42</f>
        <v>1.329161682715178E-4</v>
      </c>
    </row>
    <row r="180" spans="2:15" s="132" customFormat="1">
      <c r="B180" s="87" t="s">
        <v>1490</v>
      </c>
      <c r="C180" s="84" t="s">
        <v>1491</v>
      </c>
      <c r="D180" s="97" t="s">
        <v>1371</v>
      </c>
      <c r="E180" s="97" t="s">
        <v>872</v>
      </c>
      <c r="F180" s="84"/>
      <c r="G180" s="97" t="s">
        <v>1057</v>
      </c>
      <c r="H180" s="97" t="s">
        <v>176</v>
      </c>
      <c r="I180" s="94">
        <v>38488.999999999993</v>
      </c>
      <c r="J180" s="96">
        <v>3717</v>
      </c>
      <c r="K180" s="84"/>
      <c r="L180" s="94">
        <v>5188.9172499999995</v>
      </c>
      <c r="M180" s="95">
        <v>7.0593765298922927E-5</v>
      </c>
      <c r="N180" s="95">
        <f t="shared" si="3"/>
        <v>7.0691580795111196E-4</v>
      </c>
      <c r="O180" s="95">
        <f>L180/'סכום נכסי הקרן'!$C$42</f>
        <v>9.5479478101444866E-5</v>
      </c>
    </row>
    <row r="181" spans="2:15" s="132" customFormat="1">
      <c r="B181" s="87" t="s">
        <v>1492</v>
      </c>
      <c r="C181" s="84" t="s">
        <v>1493</v>
      </c>
      <c r="D181" s="97" t="s">
        <v>28</v>
      </c>
      <c r="E181" s="97" t="s">
        <v>872</v>
      </c>
      <c r="F181" s="84"/>
      <c r="G181" s="97" t="s">
        <v>921</v>
      </c>
      <c r="H181" s="97" t="s">
        <v>178</v>
      </c>
      <c r="I181" s="94">
        <v>24974.999999999996</v>
      </c>
      <c r="J181" s="96">
        <v>6670</v>
      </c>
      <c r="K181" s="84"/>
      <c r="L181" s="94">
        <v>7022.4834800000008</v>
      </c>
      <c r="M181" s="95">
        <v>3.6456916172594554E-5</v>
      </c>
      <c r="N181" s="95">
        <f t="shared" si="3"/>
        <v>9.5671299886070408E-4</v>
      </c>
      <c r="O181" s="95">
        <f>L181/'סכום נכסי הקרן'!$C$42</f>
        <v>1.2921829841214339E-4</v>
      </c>
    </row>
    <row r="182" spans="2:15" s="132" customFormat="1">
      <c r="B182" s="87" t="s">
        <v>1494</v>
      </c>
      <c r="C182" s="84" t="s">
        <v>1495</v>
      </c>
      <c r="D182" s="97" t="s">
        <v>28</v>
      </c>
      <c r="E182" s="97" t="s">
        <v>872</v>
      </c>
      <c r="F182" s="84"/>
      <c r="G182" s="97" t="s">
        <v>904</v>
      </c>
      <c r="H182" s="97" t="s">
        <v>178</v>
      </c>
      <c r="I182" s="94">
        <v>26794.999999999996</v>
      </c>
      <c r="J182" s="96">
        <v>4132</v>
      </c>
      <c r="K182" s="84"/>
      <c r="L182" s="94">
        <v>4667.3833299999988</v>
      </c>
      <c r="M182" s="95">
        <v>1.441129931059076E-4</v>
      </c>
      <c r="N182" s="95">
        <f t="shared" si="3"/>
        <v>6.3586426585324728E-4</v>
      </c>
      <c r="O182" s="95">
        <f>L182/'סכום נכסי הקרן'!$C$42</f>
        <v>8.5882912171664281E-5</v>
      </c>
    </row>
    <row r="183" spans="2:15" s="132" customFormat="1">
      <c r="B183" s="87" t="s">
        <v>1496</v>
      </c>
      <c r="C183" s="84" t="s">
        <v>1497</v>
      </c>
      <c r="D183" s="97" t="s">
        <v>1375</v>
      </c>
      <c r="E183" s="97" t="s">
        <v>872</v>
      </c>
      <c r="F183" s="84"/>
      <c r="G183" s="97" t="s">
        <v>900</v>
      </c>
      <c r="H183" s="97" t="s">
        <v>176</v>
      </c>
      <c r="I183" s="94">
        <v>22107.999999999996</v>
      </c>
      <c r="J183" s="96">
        <v>5783</v>
      </c>
      <c r="K183" s="84"/>
      <c r="L183" s="94">
        <v>4637.1399499999989</v>
      </c>
      <c r="M183" s="95">
        <v>3.1978878133250025E-5</v>
      </c>
      <c r="N183" s="95">
        <f t="shared" si="3"/>
        <v>6.3174403760950866E-4</v>
      </c>
      <c r="O183" s="95">
        <f>L183/'סכום נכסי הקרן'!$C$42</f>
        <v>8.532641415882284E-5</v>
      </c>
    </row>
    <row r="184" spans="2:15" s="132" customFormat="1">
      <c r="B184" s="87" t="s">
        <v>1498</v>
      </c>
      <c r="C184" s="84" t="s">
        <v>1499</v>
      </c>
      <c r="D184" s="97" t="s">
        <v>28</v>
      </c>
      <c r="E184" s="97" t="s">
        <v>872</v>
      </c>
      <c r="F184" s="84"/>
      <c r="G184" s="97" t="s">
        <v>900</v>
      </c>
      <c r="H184" s="97" t="s">
        <v>178</v>
      </c>
      <c r="I184" s="94">
        <v>87489.999999999985</v>
      </c>
      <c r="J184" s="96">
        <v>3060</v>
      </c>
      <c r="K184" s="84"/>
      <c r="L184" s="94">
        <v>11285.979029999997</v>
      </c>
      <c r="M184" s="95">
        <v>7.0755779831527786E-5</v>
      </c>
      <c r="N184" s="95">
        <f t="shared" si="3"/>
        <v>1.5375533276256728E-3</v>
      </c>
      <c r="O184" s="95">
        <f>L184/'סכום נכסי הקרן'!$C$42</f>
        <v>2.0766941073270165E-4</v>
      </c>
    </row>
    <row r="185" spans="2:15" s="132" customFormat="1">
      <c r="B185" s="87" t="s">
        <v>1500</v>
      </c>
      <c r="C185" s="84" t="s">
        <v>1501</v>
      </c>
      <c r="D185" s="97" t="s">
        <v>28</v>
      </c>
      <c r="E185" s="97" t="s">
        <v>872</v>
      </c>
      <c r="F185" s="84"/>
      <c r="G185" s="97" t="s">
        <v>959</v>
      </c>
      <c r="H185" s="97" t="s">
        <v>178</v>
      </c>
      <c r="I185" s="94">
        <v>75981.999999999985</v>
      </c>
      <c r="J185" s="96">
        <v>4127</v>
      </c>
      <c r="K185" s="84"/>
      <c r="L185" s="94">
        <v>13219.182109999998</v>
      </c>
      <c r="M185" s="95">
        <v>2.1288531055354225E-4</v>
      </c>
      <c r="N185" s="95">
        <f t="shared" si="3"/>
        <v>1.8009246151966549E-3</v>
      </c>
      <c r="O185" s="95">
        <f>L185/'סכום נכסי הקרן'!$C$42</f>
        <v>2.4324161438318498E-4</v>
      </c>
    </row>
    <row r="186" spans="2:15" s="132" customFormat="1">
      <c r="B186" s="87" t="s">
        <v>1502</v>
      </c>
      <c r="C186" s="84" t="s">
        <v>1503</v>
      </c>
      <c r="D186" s="97" t="s">
        <v>28</v>
      </c>
      <c r="E186" s="97" t="s">
        <v>872</v>
      </c>
      <c r="F186" s="84"/>
      <c r="G186" s="97" t="s">
        <v>1426</v>
      </c>
      <c r="H186" s="97" t="s">
        <v>178</v>
      </c>
      <c r="I186" s="94">
        <v>43591.999999999993</v>
      </c>
      <c r="J186" s="96">
        <v>9616</v>
      </c>
      <c r="K186" s="84"/>
      <c r="L186" s="94">
        <v>17670.980409999996</v>
      </c>
      <c r="M186" s="95">
        <v>4.4481632653061218E-4</v>
      </c>
      <c r="N186" s="95">
        <f t="shared" si="3"/>
        <v>2.4074185021592744E-3</v>
      </c>
      <c r="O186" s="95">
        <f>L186/'סכום נכסי הקרן'!$C$42</f>
        <v>3.2515762071319522E-4</v>
      </c>
    </row>
    <row r="187" spans="2:15" s="132" customFormat="1">
      <c r="B187" s="87" t="s">
        <v>1504</v>
      </c>
      <c r="C187" s="84" t="s">
        <v>1505</v>
      </c>
      <c r="D187" s="97" t="s">
        <v>138</v>
      </c>
      <c r="E187" s="97" t="s">
        <v>872</v>
      </c>
      <c r="F187" s="84"/>
      <c r="G187" s="97" t="s">
        <v>874</v>
      </c>
      <c r="H187" s="97" t="s">
        <v>179</v>
      </c>
      <c r="I187" s="94">
        <v>581309.99999999988</v>
      </c>
      <c r="J187" s="96">
        <v>577</v>
      </c>
      <c r="K187" s="84"/>
      <c r="L187" s="94">
        <v>15893.681009999998</v>
      </c>
      <c r="M187" s="95">
        <v>3.803806329505987E-3</v>
      </c>
      <c r="N187" s="95">
        <f t="shared" si="3"/>
        <v>2.1652868625918818E-3</v>
      </c>
      <c r="O187" s="95">
        <f>L187/'סכום נכסי הקרן'!$C$42</f>
        <v>2.92454146950531E-4</v>
      </c>
    </row>
    <row r="188" spans="2:15" s="132" customFormat="1">
      <c r="B188" s="87" t="s">
        <v>1506</v>
      </c>
      <c r="C188" s="84" t="s">
        <v>1507</v>
      </c>
      <c r="D188" s="97" t="s">
        <v>28</v>
      </c>
      <c r="E188" s="97" t="s">
        <v>872</v>
      </c>
      <c r="F188" s="84"/>
      <c r="G188" s="97" t="s">
        <v>874</v>
      </c>
      <c r="H188" s="97" t="s">
        <v>178</v>
      </c>
      <c r="I188" s="94">
        <v>218463.99999999997</v>
      </c>
      <c r="J188" s="96">
        <v>1628.2</v>
      </c>
      <c r="K188" s="84"/>
      <c r="L188" s="94">
        <v>14995.019249999998</v>
      </c>
      <c r="M188" s="95">
        <v>6.0113610111347835E-5</v>
      </c>
      <c r="N188" s="95">
        <f t="shared" ref="N188:N244" si="4">L188/$L$11</f>
        <v>2.0428570427397405E-3</v>
      </c>
      <c r="O188" s="95">
        <f>L188/'סכום נכסי הקרן'!$C$42</f>
        <v>2.7591818160351646E-4</v>
      </c>
    </row>
    <row r="189" spans="2:15" s="132" customFormat="1">
      <c r="B189" s="87" t="s">
        <v>1508</v>
      </c>
      <c r="C189" s="84" t="s">
        <v>1509</v>
      </c>
      <c r="D189" s="97" t="s">
        <v>28</v>
      </c>
      <c r="E189" s="97" t="s">
        <v>872</v>
      </c>
      <c r="F189" s="84"/>
      <c r="G189" s="97" t="s">
        <v>939</v>
      </c>
      <c r="H189" s="97" t="s">
        <v>183</v>
      </c>
      <c r="I189" s="94">
        <v>744771.99999999988</v>
      </c>
      <c r="J189" s="96">
        <v>7888</v>
      </c>
      <c r="K189" s="84"/>
      <c r="L189" s="94">
        <v>24051.273729999997</v>
      </c>
      <c r="M189" s="95">
        <v>2.4240757380138438E-4</v>
      </c>
      <c r="N189" s="95">
        <f t="shared" si="4"/>
        <v>3.2766422708121437E-3</v>
      </c>
      <c r="O189" s="95">
        <f>L189/'סכום נכסי הקרן'!$C$42</f>
        <v>4.4255919930413057E-4</v>
      </c>
    </row>
    <row r="190" spans="2:15" s="132" customFormat="1">
      <c r="B190" s="87" t="s">
        <v>1510</v>
      </c>
      <c r="C190" s="84" t="s">
        <v>1511</v>
      </c>
      <c r="D190" s="97" t="s">
        <v>1371</v>
      </c>
      <c r="E190" s="97" t="s">
        <v>872</v>
      </c>
      <c r="F190" s="84"/>
      <c r="G190" s="97" t="s">
        <v>890</v>
      </c>
      <c r="H190" s="97" t="s">
        <v>176</v>
      </c>
      <c r="I190" s="94">
        <v>15670.999999999998</v>
      </c>
      <c r="J190" s="96">
        <v>13048</v>
      </c>
      <c r="K190" s="84"/>
      <c r="L190" s="94">
        <v>7416.3157899999987</v>
      </c>
      <c r="M190" s="95">
        <v>1.1467891167071059E-4</v>
      </c>
      <c r="N190" s="95">
        <f t="shared" si="4"/>
        <v>1.0103670218885143E-3</v>
      </c>
      <c r="O190" s="95">
        <f>L190/'סכום נכסי הקרן'!$C$42</f>
        <v>1.36465071025117E-4</v>
      </c>
    </row>
    <row r="191" spans="2:15" s="132" customFormat="1">
      <c r="B191" s="87" t="s">
        <v>1512</v>
      </c>
      <c r="C191" s="84" t="s">
        <v>1513</v>
      </c>
      <c r="D191" s="97" t="s">
        <v>1375</v>
      </c>
      <c r="E191" s="97" t="s">
        <v>872</v>
      </c>
      <c r="F191" s="84"/>
      <c r="G191" s="97" t="s">
        <v>874</v>
      </c>
      <c r="H191" s="97" t="s">
        <v>176</v>
      </c>
      <c r="I191" s="94">
        <v>70961.999999999985</v>
      </c>
      <c r="J191" s="96">
        <v>8502</v>
      </c>
      <c r="K191" s="84"/>
      <c r="L191" s="94">
        <v>21882.377370000002</v>
      </c>
      <c r="M191" s="95">
        <v>1.6760788549142631E-5</v>
      </c>
      <c r="N191" s="95">
        <f t="shared" si="4"/>
        <v>2.9811611427036501E-3</v>
      </c>
      <c r="O191" s="95">
        <f>L191/'סכום נכסי הקרן'!$C$42</f>
        <v>4.0265008483349163E-4</v>
      </c>
    </row>
    <row r="192" spans="2:15" s="132" customFormat="1">
      <c r="B192" s="87" t="s">
        <v>1514</v>
      </c>
      <c r="C192" s="84" t="s">
        <v>1515</v>
      </c>
      <c r="D192" s="97" t="s">
        <v>1371</v>
      </c>
      <c r="E192" s="97" t="s">
        <v>872</v>
      </c>
      <c r="F192" s="84"/>
      <c r="G192" s="97" t="s">
        <v>939</v>
      </c>
      <c r="H192" s="97" t="s">
        <v>176</v>
      </c>
      <c r="I192" s="94">
        <v>130766.99999999999</v>
      </c>
      <c r="J192" s="96">
        <v>16446</v>
      </c>
      <c r="K192" s="84"/>
      <c r="L192" s="94">
        <v>78002.047349999979</v>
      </c>
      <c r="M192" s="95">
        <v>5.4222377725099751E-5</v>
      </c>
      <c r="N192" s="95">
        <f t="shared" si="4"/>
        <v>1.0626664035597432E-2</v>
      </c>
      <c r="O192" s="95">
        <f>L192/'סכום נכסי הקרן'!$C$42</f>
        <v>1.435288792054294E-3</v>
      </c>
    </row>
    <row r="193" spans="2:15" s="132" customFormat="1">
      <c r="B193" s="87" t="s">
        <v>1516</v>
      </c>
      <c r="C193" s="84" t="s">
        <v>1517</v>
      </c>
      <c r="D193" s="97" t="s">
        <v>28</v>
      </c>
      <c r="E193" s="97" t="s">
        <v>872</v>
      </c>
      <c r="F193" s="84"/>
      <c r="G193" s="97" t="s">
        <v>959</v>
      </c>
      <c r="H193" s="97" t="s">
        <v>178</v>
      </c>
      <c r="I193" s="94">
        <v>17089.999999999996</v>
      </c>
      <c r="J193" s="96">
        <v>14380</v>
      </c>
      <c r="K193" s="84"/>
      <c r="L193" s="94">
        <v>10360.01406</v>
      </c>
      <c r="M193" s="95">
        <v>2.2421612912959792E-4</v>
      </c>
      <c r="N193" s="95">
        <f t="shared" si="4"/>
        <v>1.4114038356672156E-3</v>
      </c>
      <c r="O193" s="95">
        <f>L193/'סכום נכסי הקרן'!$C$42</f>
        <v>1.9063104842776803E-4</v>
      </c>
    </row>
    <row r="194" spans="2:15" s="132" customFormat="1">
      <c r="B194" s="87" t="s">
        <v>1518</v>
      </c>
      <c r="C194" s="84" t="s">
        <v>1519</v>
      </c>
      <c r="D194" s="97" t="s">
        <v>1375</v>
      </c>
      <c r="E194" s="97" t="s">
        <v>872</v>
      </c>
      <c r="F194" s="84"/>
      <c r="G194" s="97" t="s">
        <v>1426</v>
      </c>
      <c r="H194" s="97" t="s">
        <v>176</v>
      </c>
      <c r="I194" s="94">
        <v>14753.999999999998</v>
      </c>
      <c r="J194" s="96">
        <v>20472</v>
      </c>
      <c r="K194" s="84"/>
      <c r="L194" s="94">
        <v>10955.131819999999</v>
      </c>
      <c r="M194" s="95">
        <v>4.9797248178549364E-5</v>
      </c>
      <c r="N194" s="95">
        <f t="shared" si="4"/>
        <v>1.4924801242005229E-3</v>
      </c>
      <c r="O194" s="95">
        <f>L194/'סכום נכסי הקרן'!$C$42</f>
        <v>2.0158160523876765E-4</v>
      </c>
    </row>
    <row r="195" spans="2:15" s="132" customFormat="1">
      <c r="B195" s="87" t="s">
        <v>1520</v>
      </c>
      <c r="C195" s="84" t="s">
        <v>1521</v>
      </c>
      <c r="D195" s="97" t="s">
        <v>1375</v>
      </c>
      <c r="E195" s="97" t="s">
        <v>872</v>
      </c>
      <c r="F195" s="84"/>
      <c r="G195" s="97" t="s">
        <v>1048</v>
      </c>
      <c r="H195" s="97" t="s">
        <v>176</v>
      </c>
      <c r="I195" s="94">
        <v>19609.999999999996</v>
      </c>
      <c r="J195" s="96">
        <v>22424</v>
      </c>
      <c r="K195" s="84"/>
      <c r="L195" s="94">
        <v>15949.175399999998</v>
      </c>
      <c r="M195" s="95">
        <v>5.1939283872384074E-5</v>
      </c>
      <c r="N195" s="95">
        <f t="shared" si="4"/>
        <v>2.1728471800248885E-3</v>
      </c>
      <c r="O195" s="95">
        <f>L195/'סכום נכסי הקרן'!$C$42</f>
        <v>2.9347528009632511E-4</v>
      </c>
    </row>
    <row r="196" spans="2:15" s="132" customFormat="1">
      <c r="B196" s="87" t="s">
        <v>1522</v>
      </c>
      <c r="C196" s="84" t="s">
        <v>1523</v>
      </c>
      <c r="D196" s="97" t="s">
        <v>139</v>
      </c>
      <c r="E196" s="97" t="s">
        <v>872</v>
      </c>
      <c r="F196" s="84"/>
      <c r="G196" s="97" t="s">
        <v>874</v>
      </c>
      <c r="H196" s="97" t="s">
        <v>186</v>
      </c>
      <c r="I196" s="94">
        <v>290888.99999999994</v>
      </c>
      <c r="J196" s="96">
        <f>141700/100</f>
        <v>1417</v>
      </c>
      <c r="K196" s="84"/>
      <c r="L196" s="94">
        <v>13174.407609999998</v>
      </c>
      <c r="M196" s="95">
        <v>1.9892245464683735E-4</v>
      </c>
      <c r="N196" s="95">
        <f t="shared" si="4"/>
        <v>1.7948247295522834E-3</v>
      </c>
      <c r="O196" s="95">
        <f>L196/'סכום נכסי הקרן'!$C$42</f>
        <v>2.4241773423896933E-4</v>
      </c>
    </row>
    <row r="197" spans="2:15" s="132" customFormat="1">
      <c r="B197" s="87" t="s">
        <v>1524</v>
      </c>
      <c r="C197" s="84" t="s">
        <v>1525</v>
      </c>
      <c r="D197" s="97" t="s">
        <v>1375</v>
      </c>
      <c r="E197" s="97" t="s">
        <v>872</v>
      </c>
      <c r="F197" s="84"/>
      <c r="G197" s="97" t="s">
        <v>926</v>
      </c>
      <c r="H197" s="97" t="s">
        <v>176</v>
      </c>
      <c r="I197" s="94">
        <v>30502.999999999996</v>
      </c>
      <c r="J197" s="96">
        <v>11284</v>
      </c>
      <c r="K197" s="84"/>
      <c r="L197" s="94">
        <v>12483.983550000001</v>
      </c>
      <c r="M197" s="95">
        <v>9.0758856981913771E-6</v>
      </c>
      <c r="N197" s="95">
        <f t="shared" si="4"/>
        <v>1.7007643198967265E-3</v>
      </c>
      <c r="O197" s="95">
        <f>L197/'סכום נכסי הקרן'!$C$42</f>
        <v>2.2971347904633151E-4</v>
      </c>
    </row>
    <row r="198" spans="2:15" s="132" customFormat="1">
      <c r="B198" s="87" t="s">
        <v>1526</v>
      </c>
      <c r="C198" s="84" t="s">
        <v>1527</v>
      </c>
      <c r="D198" s="97" t="s">
        <v>138</v>
      </c>
      <c r="E198" s="97" t="s">
        <v>872</v>
      </c>
      <c r="F198" s="84"/>
      <c r="G198" s="97" t="s">
        <v>904</v>
      </c>
      <c r="H198" s="97" t="s">
        <v>179</v>
      </c>
      <c r="I198" s="94">
        <v>170136.99999999997</v>
      </c>
      <c r="J198" s="96">
        <v>670.2</v>
      </c>
      <c r="K198" s="84"/>
      <c r="L198" s="94">
        <v>5403.113339999999</v>
      </c>
      <c r="M198" s="95">
        <v>2.4990013769470118E-4</v>
      </c>
      <c r="N198" s="95">
        <f t="shared" si="4"/>
        <v>7.3609696361943923E-4</v>
      </c>
      <c r="O198" s="95">
        <f>L198/'סכום נכסי הקרן'!$C$42</f>
        <v>9.9420826536818365E-5</v>
      </c>
    </row>
    <row r="199" spans="2:15" s="132" customFormat="1">
      <c r="B199" s="87" t="s">
        <v>1528</v>
      </c>
      <c r="C199" s="84" t="s">
        <v>1529</v>
      </c>
      <c r="D199" s="97" t="s">
        <v>1375</v>
      </c>
      <c r="E199" s="97" t="s">
        <v>872</v>
      </c>
      <c r="F199" s="84"/>
      <c r="G199" s="97" t="s">
        <v>1426</v>
      </c>
      <c r="H199" s="97" t="s">
        <v>176</v>
      </c>
      <c r="I199" s="94">
        <v>12557.999999999998</v>
      </c>
      <c r="J199" s="96">
        <v>34596</v>
      </c>
      <c r="K199" s="84"/>
      <c r="L199" s="94">
        <v>15757.739729999998</v>
      </c>
      <c r="M199" s="95">
        <v>4.4097032771132326E-5</v>
      </c>
      <c r="N199" s="95">
        <f t="shared" si="4"/>
        <v>2.1467668062573721E-3</v>
      </c>
      <c r="O199" s="95">
        <f>L199/'סכום נכסי הקרן'!$C$42</f>
        <v>2.8995273830562682E-4</v>
      </c>
    </row>
    <row r="200" spans="2:15" s="132" customFormat="1">
      <c r="B200" s="87" t="s">
        <v>1530</v>
      </c>
      <c r="C200" s="84" t="s">
        <v>1531</v>
      </c>
      <c r="D200" s="97" t="s">
        <v>1375</v>
      </c>
      <c r="E200" s="97" t="s">
        <v>872</v>
      </c>
      <c r="F200" s="84"/>
      <c r="G200" s="97" t="s">
        <v>904</v>
      </c>
      <c r="H200" s="97" t="s">
        <v>176</v>
      </c>
      <c r="I200" s="94">
        <v>29853.999999999996</v>
      </c>
      <c r="J200" s="96">
        <v>22261</v>
      </c>
      <c r="K200" s="84"/>
      <c r="L200" s="94">
        <v>24104.312749999997</v>
      </c>
      <c r="M200" s="95">
        <v>2.9124297881164692E-5</v>
      </c>
      <c r="N200" s="95">
        <f t="shared" si="4"/>
        <v>3.2838680791782795E-3</v>
      </c>
      <c r="O200" s="95">
        <f>L200/'סכום נכסי הקרן'!$C$42</f>
        <v>4.4353515203272961E-4</v>
      </c>
    </row>
    <row r="201" spans="2:15" s="132" customFormat="1">
      <c r="B201" s="87" t="s">
        <v>1532</v>
      </c>
      <c r="C201" s="84" t="s">
        <v>1533</v>
      </c>
      <c r="D201" s="97" t="s">
        <v>1375</v>
      </c>
      <c r="E201" s="97" t="s">
        <v>872</v>
      </c>
      <c r="F201" s="84"/>
      <c r="G201" s="97" t="s">
        <v>932</v>
      </c>
      <c r="H201" s="97" t="s">
        <v>176</v>
      </c>
      <c r="I201" s="94">
        <v>40439.999999999993</v>
      </c>
      <c r="J201" s="96">
        <v>7094</v>
      </c>
      <c r="K201" s="94">
        <v>70.404419999999988</v>
      </c>
      <c r="L201" s="94">
        <v>10475.591349999997</v>
      </c>
      <c r="M201" s="95">
        <v>1.52057210483153E-5</v>
      </c>
      <c r="N201" s="95">
        <f t="shared" si="4"/>
        <v>1.4271495894352389E-3</v>
      </c>
      <c r="O201" s="95">
        <f>L201/'סכום נכסי הקרן'!$C$42</f>
        <v>1.9275774631056413E-4</v>
      </c>
    </row>
    <row r="202" spans="2:15" s="132" customFormat="1">
      <c r="B202" s="87" t="s">
        <v>1534</v>
      </c>
      <c r="C202" s="84" t="s">
        <v>1535</v>
      </c>
      <c r="D202" s="97" t="s">
        <v>1371</v>
      </c>
      <c r="E202" s="97" t="s">
        <v>872</v>
      </c>
      <c r="F202" s="84"/>
      <c r="G202" s="97" t="s">
        <v>946</v>
      </c>
      <c r="H202" s="97" t="s">
        <v>176</v>
      </c>
      <c r="I202" s="94">
        <v>125452.99999999999</v>
      </c>
      <c r="J202" s="96">
        <v>11437</v>
      </c>
      <c r="K202" s="84"/>
      <c r="L202" s="94">
        <v>52040.412200000006</v>
      </c>
      <c r="M202" s="95">
        <v>1.6360125806325019E-5</v>
      </c>
      <c r="N202" s="95">
        <f t="shared" si="4"/>
        <v>7.0897623269039244E-3</v>
      </c>
      <c r="O202" s="95">
        <f>L202/'סכום נכסי הקרן'!$C$42</f>
        <v>9.5757769061359868E-4</v>
      </c>
    </row>
    <row r="203" spans="2:15" s="132" customFormat="1">
      <c r="B203" s="87" t="s">
        <v>1536</v>
      </c>
      <c r="C203" s="84" t="s">
        <v>1537</v>
      </c>
      <c r="D203" s="97" t="s">
        <v>1375</v>
      </c>
      <c r="E203" s="97" t="s">
        <v>872</v>
      </c>
      <c r="F203" s="84"/>
      <c r="G203" s="97" t="s">
        <v>1048</v>
      </c>
      <c r="H203" s="97" t="s">
        <v>176</v>
      </c>
      <c r="I203" s="94">
        <v>15042.999999999998</v>
      </c>
      <c r="J203" s="96">
        <v>16720</v>
      </c>
      <c r="K203" s="84"/>
      <c r="L203" s="94">
        <v>9122.5926799999997</v>
      </c>
      <c r="M203" s="95">
        <v>7.8389786347055746E-5</v>
      </c>
      <c r="N203" s="95">
        <f t="shared" si="4"/>
        <v>1.2428228596228048E-3</v>
      </c>
      <c r="O203" s="95">
        <f>L203/'סכום נכסי הקרן'!$C$42</f>
        <v>1.6786168405720121E-4</v>
      </c>
    </row>
    <row r="204" spans="2:15" s="132" customFormat="1">
      <c r="B204" s="87" t="s">
        <v>1538</v>
      </c>
      <c r="C204" s="84" t="s">
        <v>1539</v>
      </c>
      <c r="D204" s="97" t="s">
        <v>1375</v>
      </c>
      <c r="E204" s="97" t="s">
        <v>872</v>
      </c>
      <c r="F204" s="84"/>
      <c r="G204" s="97" t="s">
        <v>969</v>
      </c>
      <c r="H204" s="97" t="s">
        <v>176</v>
      </c>
      <c r="I204" s="94">
        <v>60779.999999999993</v>
      </c>
      <c r="J204" s="96">
        <v>3248</v>
      </c>
      <c r="K204" s="84"/>
      <c r="L204" s="94">
        <v>7160.1854599999988</v>
      </c>
      <c r="M204" s="95">
        <v>1.5768259734276233E-4</v>
      </c>
      <c r="N204" s="95">
        <f t="shared" si="4"/>
        <v>9.7547292540379289E-4</v>
      </c>
      <c r="O204" s="95">
        <f>L204/'סכום נכסי הקרן'!$C$42</f>
        <v>1.3175210509097131E-4</v>
      </c>
    </row>
    <row r="205" spans="2:15" s="132" customFormat="1">
      <c r="B205" s="87" t="s">
        <v>1540</v>
      </c>
      <c r="C205" s="84" t="s">
        <v>1541</v>
      </c>
      <c r="D205" s="97" t="s">
        <v>1371</v>
      </c>
      <c r="E205" s="97" t="s">
        <v>872</v>
      </c>
      <c r="F205" s="84"/>
      <c r="G205" s="97" t="s">
        <v>953</v>
      </c>
      <c r="H205" s="97" t="s">
        <v>176</v>
      </c>
      <c r="I205" s="94">
        <v>94653.999999999985</v>
      </c>
      <c r="J205" s="96">
        <v>3660</v>
      </c>
      <c r="K205" s="84"/>
      <c r="L205" s="94">
        <v>12565.148119999998</v>
      </c>
      <c r="M205" s="95">
        <v>1.8359195481410458E-4</v>
      </c>
      <c r="N205" s="95">
        <f t="shared" si="4"/>
        <v>1.7118218324401291E-3</v>
      </c>
      <c r="O205" s="95">
        <f>L205/'סכום נכסי הקרן'!$C$42</f>
        <v>2.3120696032779306E-4</v>
      </c>
    </row>
    <row r="206" spans="2:15" s="132" customFormat="1">
      <c r="B206" s="87" t="s">
        <v>1542</v>
      </c>
      <c r="C206" s="84" t="s">
        <v>1543</v>
      </c>
      <c r="D206" s="97" t="s">
        <v>28</v>
      </c>
      <c r="E206" s="97" t="s">
        <v>872</v>
      </c>
      <c r="F206" s="84"/>
      <c r="G206" s="97" t="s">
        <v>1048</v>
      </c>
      <c r="H206" s="97" t="s">
        <v>178</v>
      </c>
      <c r="I206" s="94">
        <v>225987.99999999997</v>
      </c>
      <c r="J206" s="96">
        <v>584.4</v>
      </c>
      <c r="K206" s="84"/>
      <c r="L206" s="94">
        <v>5567.4327699999985</v>
      </c>
      <c r="M206" s="95">
        <v>7.173565005246985E-5</v>
      </c>
      <c r="N206" s="95">
        <f t="shared" si="4"/>
        <v>7.5848313727069872E-4</v>
      </c>
      <c r="O206" s="95">
        <f>L206/'סכום נכסי הקרן'!$C$42</f>
        <v>1.0244441174013353E-4</v>
      </c>
    </row>
    <row r="207" spans="2:15" s="132" customFormat="1">
      <c r="B207" s="87" t="s">
        <v>1544</v>
      </c>
      <c r="C207" s="84" t="s">
        <v>1545</v>
      </c>
      <c r="D207" s="97" t="s">
        <v>1371</v>
      </c>
      <c r="E207" s="97" t="s">
        <v>872</v>
      </c>
      <c r="F207" s="84"/>
      <c r="G207" s="97" t="s">
        <v>946</v>
      </c>
      <c r="H207" s="97" t="s">
        <v>176</v>
      </c>
      <c r="I207" s="94">
        <v>16517.999999999996</v>
      </c>
      <c r="J207" s="96">
        <v>37413</v>
      </c>
      <c r="K207" s="84"/>
      <c r="L207" s="94">
        <v>22414.42237</v>
      </c>
      <c r="M207" s="95">
        <v>3.7932518811450949E-5</v>
      </c>
      <c r="N207" s="95">
        <f t="shared" si="4"/>
        <v>3.053644669212258E-3</v>
      </c>
      <c r="O207" s="95">
        <f>L207/'סכום נכסי הקרן'!$C$42</f>
        <v>4.124400615240012E-4</v>
      </c>
    </row>
    <row r="208" spans="2:15" s="132" customFormat="1">
      <c r="B208" s="87" t="s">
        <v>1546</v>
      </c>
      <c r="C208" s="84" t="s">
        <v>1547</v>
      </c>
      <c r="D208" s="97" t="s">
        <v>1375</v>
      </c>
      <c r="E208" s="97" t="s">
        <v>872</v>
      </c>
      <c r="F208" s="84"/>
      <c r="G208" s="97" t="s">
        <v>1007</v>
      </c>
      <c r="H208" s="97" t="s">
        <v>176</v>
      </c>
      <c r="I208" s="94">
        <v>27148.999999999996</v>
      </c>
      <c r="J208" s="96">
        <v>8472</v>
      </c>
      <c r="K208" s="94">
        <v>19.693879999999996</v>
      </c>
      <c r="L208" s="94">
        <v>8362.0233999999982</v>
      </c>
      <c r="M208" s="95">
        <v>2.1202059945255934E-5</v>
      </c>
      <c r="N208" s="95">
        <f t="shared" si="4"/>
        <v>1.1392061663571729E-3</v>
      </c>
      <c r="O208" s="95">
        <f>L208/'סכום נכסי הקרן'!$C$42</f>
        <v>1.5386671084493967E-4</v>
      </c>
    </row>
    <row r="209" spans="2:15" s="132" customFormat="1">
      <c r="B209" s="87" t="s">
        <v>1548</v>
      </c>
      <c r="C209" s="84" t="s">
        <v>1549</v>
      </c>
      <c r="D209" s="97" t="s">
        <v>28</v>
      </c>
      <c r="E209" s="97" t="s">
        <v>872</v>
      </c>
      <c r="F209" s="84"/>
      <c r="G209" s="97" t="s">
        <v>939</v>
      </c>
      <c r="H209" s="97" t="s">
        <v>178</v>
      </c>
      <c r="I209" s="94">
        <v>439802.99999999994</v>
      </c>
      <c r="J209" s="96">
        <v>477.7</v>
      </c>
      <c r="K209" s="84"/>
      <c r="L209" s="94">
        <v>8856.7181499999988</v>
      </c>
      <c r="M209" s="95">
        <v>7.8040820961769287E-5</v>
      </c>
      <c r="N209" s="95">
        <f t="shared" si="4"/>
        <v>1.2066012551660036E-3</v>
      </c>
      <c r="O209" s="95">
        <f>L209/'סכום נכסי הקרן'!$C$42</f>
        <v>1.6296941845692263E-4</v>
      </c>
    </row>
    <row r="210" spans="2:15" s="132" customFormat="1">
      <c r="B210" s="87" t="s">
        <v>1550</v>
      </c>
      <c r="C210" s="84" t="s">
        <v>1551</v>
      </c>
      <c r="D210" s="97" t="s">
        <v>1375</v>
      </c>
      <c r="E210" s="97" t="s">
        <v>872</v>
      </c>
      <c r="F210" s="84"/>
      <c r="G210" s="97" t="s">
        <v>1426</v>
      </c>
      <c r="H210" s="97" t="s">
        <v>176</v>
      </c>
      <c r="I210" s="94">
        <v>9550.9999999999982</v>
      </c>
      <c r="J210" s="96">
        <v>31737</v>
      </c>
      <c r="K210" s="84"/>
      <c r="L210" s="94">
        <v>10994.165560000001</v>
      </c>
      <c r="M210" s="95">
        <v>5.4851897894332054E-5</v>
      </c>
      <c r="N210" s="95">
        <f t="shared" si="4"/>
        <v>1.497797913349975E-3</v>
      </c>
      <c r="O210" s="95">
        <f>L210/'סכום נכסי הקרן'!$C$42</f>
        <v>2.0229985163661639E-4</v>
      </c>
    </row>
    <row r="211" spans="2:15" s="132" customFormat="1">
      <c r="B211" s="87" t="s">
        <v>1552</v>
      </c>
      <c r="C211" s="84" t="s">
        <v>1553</v>
      </c>
      <c r="D211" s="97" t="s">
        <v>1375</v>
      </c>
      <c r="E211" s="97" t="s">
        <v>872</v>
      </c>
      <c r="F211" s="84"/>
      <c r="G211" s="97" t="s">
        <v>969</v>
      </c>
      <c r="H211" s="97" t="s">
        <v>176</v>
      </c>
      <c r="I211" s="94">
        <v>33109.999999999993</v>
      </c>
      <c r="J211" s="96">
        <v>5770</v>
      </c>
      <c r="K211" s="94">
        <v>48.035989999999991</v>
      </c>
      <c r="L211" s="94">
        <v>6977.2272599999988</v>
      </c>
      <c r="M211" s="95">
        <v>5.3864429646807021E-5</v>
      </c>
      <c r="N211" s="95">
        <f t="shared" si="4"/>
        <v>9.5054748575175733E-4</v>
      </c>
      <c r="O211" s="95">
        <f>L211/'סכום נכסי הקרן'!$C$42</f>
        <v>1.2838555430421907E-4</v>
      </c>
    </row>
    <row r="212" spans="2:15" s="132" customFormat="1">
      <c r="B212" s="87" t="s">
        <v>1554</v>
      </c>
      <c r="C212" s="84" t="s">
        <v>1555</v>
      </c>
      <c r="D212" s="97" t="s">
        <v>1371</v>
      </c>
      <c r="E212" s="97" t="s">
        <v>872</v>
      </c>
      <c r="F212" s="84"/>
      <c r="G212" s="97" t="s">
        <v>904</v>
      </c>
      <c r="H212" s="97" t="s">
        <v>176</v>
      </c>
      <c r="I212" s="94">
        <v>41096.999999999993</v>
      </c>
      <c r="J212" s="96">
        <v>5156</v>
      </c>
      <c r="K212" s="84"/>
      <c r="L212" s="94">
        <v>7685.4727099999991</v>
      </c>
      <c r="M212" s="95">
        <v>1.0847433380491983E-5</v>
      </c>
      <c r="N212" s="95">
        <f t="shared" si="4"/>
        <v>1.0470358050662441E-3</v>
      </c>
      <c r="O212" s="95">
        <f>L212/'סכום נכסי הקרן'!$C$42</f>
        <v>1.4141773475260125E-4</v>
      </c>
    </row>
    <row r="213" spans="2:15" s="132" customFormat="1">
      <c r="B213" s="87" t="s">
        <v>1404</v>
      </c>
      <c r="C213" s="84" t="s">
        <v>1405</v>
      </c>
      <c r="D213" s="97" t="s">
        <v>1375</v>
      </c>
      <c r="E213" s="97" t="s">
        <v>872</v>
      </c>
      <c r="F213" s="84"/>
      <c r="G213" s="97" t="s">
        <v>912</v>
      </c>
      <c r="H213" s="97" t="s">
        <v>176</v>
      </c>
      <c r="I213" s="94">
        <v>293622.99999999994</v>
      </c>
      <c r="J213" s="96">
        <v>5411</v>
      </c>
      <c r="K213" s="84"/>
      <c r="L213" s="94">
        <v>57625.560309999986</v>
      </c>
      <c r="M213" s="95">
        <v>5.799371907696557E-3</v>
      </c>
      <c r="N213" s="95">
        <f>L213/$L$11</f>
        <v>7.8506589260368669E-3</v>
      </c>
      <c r="O213" s="95">
        <f>L213/'סכום נכסי הקרן'!$C$42</f>
        <v>1.0603480762199733E-3</v>
      </c>
    </row>
    <row r="214" spans="2:15" s="132" customFormat="1">
      <c r="B214" s="87" t="s">
        <v>1556</v>
      </c>
      <c r="C214" s="84" t="s">
        <v>1557</v>
      </c>
      <c r="D214" s="97" t="s">
        <v>1371</v>
      </c>
      <c r="E214" s="97" t="s">
        <v>872</v>
      </c>
      <c r="F214" s="84"/>
      <c r="G214" s="97" t="s">
        <v>939</v>
      </c>
      <c r="H214" s="97" t="s">
        <v>176</v>
      </c>
      <c r="I214" s="94">
        <v>38346.999999999993</v>
      </c>
      <c r="J214" s="96">
        <v>8784</v>
      </c>
      <c r="K214" s="84"/>
      <c r="L214" s="94">
        <v>12217.188539999997</v>
      </c>
      <c r="M214" s="95">
        <v>3.2396629761041973E-5</v>
      </c>
      <c r="N214" s="95">
        <f t="shared" si="4"/>
        <v>1.6644173131967301E-3</v>
      </c>
      <c r="O214" s="95">
        <f>L214/'סכום נכסי הקרן'!$C$42</f>
        <v>2.2480427601079069E-4</v>
      </c>
    </row>
    <row r="215" spans="2:15" s="132" customFormat="1">
      <c r="B215" s="87" t="s">
        <v>1408</v>
      </c>
      <c r="C215" s="84" t="s">
        <v>1409</v>
      </c>
      <c r="D215" s="97" t="s">
        <v>1371</v>
      </c>
      <c r="E215" s="97" t="s">
        <v>872</v>
      </c>
      <c r="F215" s="84"/>
      <c r="G215" s="97" t="s">
        <v>969</v>
      </c>
      <c r="H215" s="97" t="s">
        <v>176</v>
      </c>
      <c r="I215" s="94">
        <v>183485.99999999997</v>
      </c>
      <c r="J215" s="96">
        <v>7080</v>
      </c>
      <c r="K215" s="84"/>
      <c r="L215" s="94">
        <v>47117.663509999991</v>
      </c>
      <c r="M215" s="95">
        <v>1.3409525223834658E-3</v>
      </c>
      <c r="N215" s="95">
        <f>L215/$L$11</f>
        <v>6.4191081807944183E-3</v>
      </c>
      <c r="O215" s="95">
        <f>L215/'סכום נכסי הקרן'!$C$42</f>
        <v>8.669958884571328E-4</v>
      </c>
    </row>
    <row r="216" spans="2:15" s="132" customFormat="1">
      <c r="B216" s="87" t="s">
        <v>1558</v>
      </c>
      <c r="C216" s="84" t="s">
        <v>1559</v>
      </c>
      <c r="D216" s="97" t="s">
        <v>1479</v>
      </c>
      <c r="E216" s="97" t="s">
        <v>872</v>
      </c>
      <c r="F216" s="84"/>
      <c r="G216" s="97" t="s">
        <v>874</v>
      </c>
      <c r="H216" s="97" t="s">
        <v>181</v>
      </c>
      <c r="I216" s="94">
        <v>2454414.9999999995</v>
      </c>
      <c r="J216" s="96">
        <v>634</v>
      </c>
      <c r="K216" s="94">
        <v>86.378449999999987</v>
      </c>
      <c r="L216" s="94">
        <v>7296.4080699999986</v>
      </c>
      <c r="M216" s="95">
        <v>1.1632905032963802E-4</v>
      </c>
      <c r="N216" s="95">
        <f t="shared" si="4"/>
        <v>9.9403130892963517E-4</v>
      </c>
      <c r="O216" s="95">
        <f>L216/'סכום נכסי הקרן'!$C$42</f>
        <v>1.3425869039225294E-4</v>
      </c>
    </row>
    <row r="217" spans="2:15" s="132" customFormat="1">
      <c r="B217" s="87" t="s">
        <v>1560</v>
      </c>
      <c r="C217" s="84" t="s">
        <v>1561</v>
      </c>
      <c r="D217" s="97" t="s">
        <v>1375</v>
      </c>
      <c r="E217" s="97" t="s">
        <v>872</v>
      </c>
      <c r="F217" s="84"/>
      <c r="G217" s="97" t="s">
        <v>932</v>
      </c>
      <c r="H217" s="97" t="s">
        <v>176</v>
      </c>
      <c r="I217" s="94">
        <v>190519.99999999997</v>
      </c>
      <c r="J217" s="96">
        <v>4407</v>
      </c>
      <c r="K217" s="84"/>
      <c r="L217" s="94">
        <v>30453.076879999997</v>
      </c>
      <c r="M217" s="95">
        <v>3.2500245841961708E-5</v>
      </c>
      <c r="N217" s="95">
        <f t="shared" si="4"/>
        <v>4.1487964463535294E-3</v>
      </c>
      <c r="O217" s="95">
        <f>L217/'סכום נכסי הקרן'!$C$42</f>
        <v>5.6035657286413213E-4</v>
      </c>
    </row>
    <row r="218" spans="2:15" s="132" customFormat="1">
      <c r="B218" s="87" t="s">
        <v>1562</v>
      </c>
      <c r="C218" s="84" t="s">
        <v>1563</v>
      </c>
      <c r="D218" s="97" t="s">
        <v>1375</v>
      </c>
      <c r="E218" s="97" t="s">
        <v>872</v>
      </c>
      <c r="F218" s="84"/>
      <c r="G218" s="97" t="s">
        <v>959</v>
      </c>
      <c r="H218" s="97" t="s">
        <v>176</v>
      </c>
      <c r="I218" s="94">
        <v>75767.999999999985</v>
      </c>
      <c r="J218" s="96">
        <v>6779</v>
      </c>
      <c r="K218" s="84"/>
      <c r="L218" s="94">
        <v>18629.406239999993</v>
      </c>
      <c r="M218" s="95">
        <v>1.2035940358713053E-4</v>
      </c>
      <c r="N218" s="95">
        <f t="shared" si="4"/>
        <v>2.5379903223161021E-3</v>
      </c>
      <c r="O218" s="95">
        <f>L218/'סכום נכסי הקרן'!$C$42</f>
        <v>3.4279328411625758E-4</v>
      </c>
    </row>
    <row r="219" spans="2:15" s="132" customFormat="1">
      <c r="B219" s="87" t="s">
        <v>1564</v>
      </c>
      <c r="C219" s="84" t="s">
        <v>1565</v>
      </c>
      <c r="D219" s="97" t="s">
        <v>28</v>
      </c>
      <c r="E219" s="97" t="s">
        <v>872</v>
      </c>
      <c r="F219" s="84"/>
      <c r="G219" s="97" t="s">
        <v>962</v>
      </c>
      <c r="H219" s="97" t="s">
        <v>178</v>
      </c>
      <c r="I219" s="94">
        <v>28561.999999999996</v>
      </c>
      <c r="J219" s="96">
        <v>5148</v>
      </c>
      <c r="K219" s="84"/>
      <c r="L219" s="94">
        <v>6198.4991900000005</v>
      </c>
      <c r="M219" s="95">
        <v>1.2141136731503546E-4</v>
      </c>
      <c r="N219" s="95">
        <f t="shared" si="4"/>
        <v>8.4445691689979518E-4</v>
      </c>
      <c r="O219" s="95">
        <f>L219/'סכום נכסי הקרן'!$C$42</f>
        <v>1.1405644745508879E-4</v>
      </c>
    </row>
    <row r="220" spans="2:15" s="132" customFormat="1">
      <c r="B220" s="87" t="s">
        <v>1566</v>
      </c>
      <c r="C220" s="84" t="s">
        <v>1567</v>
      </c>
      <c r="D220" s="97" t="s">
        <v>1375</v>
      </c>
      <c r="E220" s="97" t="s">
        <v>872</v>
      </c>
      <c r="F220" s="84"/>
      <c r="G220" s="97" t="s">
        <v>1426</v>
      </c>
      <c r="H220" s="97" t="s">
        <v>176</v>
      </c>
      <c r="I220" s="94">
        <v>19322.999999999996</v>
      </c>
      <c r="J220" s="96">
        <v>20666</v>
      </c>
      <c r="K220" s="84"/>
      <c r="L220" s="94">
        <v>14483.667109999997</v>
      </c>
      <c r="M220" s="95">
        <v>6.7738203743952869E-5</v>
      </c>
      <c r="N220" s="95">
        <f t="shared" si="4"/>
        <v>1.9731926226344417E-3</v>
      </c>
      <c r="O220" s="95">
        <f>L220/'סכום נכסי הקרן'!$C$42</f>
        <v>2.6650896709864898E-4</v>
      </c>
    </row>
    <row r="221" spans="2:15" s="132" customFormat="1">
      <c r="B221" s="87" t="s">
        <v>1568</v>
      </c>
      <c r="C221" s="84" t="s">
        <v>1569</v>
      </c>
      <c r="D221" s="97" t="s">
        <v>138</v>
      </c>
      <c r="E221" s="97" t="s">
        <v>872</v>
      </c>
      <c r="F221" s="84"/>
      <c r="G221" s="97" t="s">
        <v>874</v>
      </c>
      <c r="H221" s="97" t="s">
        <v>179</v>
      </c>
      <c r="I221" s="94">
        <v>170522.99999999997</v>
      </c>
      <c r="J221" s="96">
        <v>2636.5</v>
      </c>
      <c r="K221" s="84"/>
      <c r="L221" s="94">
        <v>21303.532629999994</v>
      </c>
      <c r="M221" s="95">
        <v>3.7451738183041526E-5</v>
      </c>
      <c r="N221" s="95">
        <f t="shared" si="4"/>
        <v>2.9023018205482703E-3</v>
      </c>
      <c r="O221" s="95">
        <f>L221/'סכום נכסי הקרן'!$C$42</f>
        <v>3.9199896225546878E-4</v>
      </c>
    </row>
    <row r="222" spans="2:15" s="132" customFormat="1">
      <c r="B222" s="87" t="s">
        <v>1412</v>
      </c>
      <c r="C222" s="84" t="s">
        <v>1413</v>
      </c>
      <c r="D222" s="97" t="s">
        <v>1371</v>
      </c>
      <c r="E222" s="97" t="s">
        <v>872</v>
      </c>
      <c r="F222" s="84"/>
      <c r="G222" s="97" t="s">
        <v>904</v>
      </c>
      <c r="H222" s="97" t="s">
        <v>176</v>
      </c>
      <c r="I222" s="94">
        <v>343764.99999999994</v>
      </c>
      <c r="J222" s="96">
        <v>1321</v>
      </c>
      <c r="K222" s="84"/>
      <c r="L222" s="94">
        <v>16470.699009999997</v>
      </c>
      <c r="M222" s="95">
        <v>6.9034224721246928E-3</v>
      </c>
      <c r="N222" s="95">
        <f>L222/$L$11</f>
        <v>2.2438973175326182E-3</v>
      </c>
      <c r="O222" s="95">
        <f>L222/'סכום נכסי הקרן'!$C$42</f>
        <v>3.0307165631534872E-4</v>
      </c>
    </row>
    <row r="223" spans="2:15" s="132" customFormat="1">
      <c r="B223" s="87" t="s">
        <v>1570</v>
      </c>
      <c r="C223" s="84" t="s">
        <v>1571</v>
      </c>
      <c r="D223" s="97" t="s">
        <v>1375</v>
      </c>
      <c r="E223" s="97" t="s">
        <v>872</v>
      </c>
      <c r="F223" s="84"/>
      <c r="G223" s="97" t="s">
        <v>1048</v>
      </c>
      <c r="H223" s="97" t="s">
        <v>176</v>
      </c>
      <c r="I223" s="94">
        <v>13871.999999999998</v>
      </c>
      <c r="J223" s="96">
        <v>19539</v>
      </c>
      <c r="K223" s="84"/>
      <c r="L223" s="94">
        <v>9830.8024399999977</v>
      </c>
      <c r="M223" s="95">
        <v>5.5157057654075538E-5</v>
      </c>
      <c r="N223" s="95">
        <f t="shared" si="4"/>
        <v>1.3393063166849235E-3</v>
      </c>
      <c r="O223" s="95">
        <f>L223/'סכום נכסי הקרן'!$C$42</f>
        <v>1.8089320778619291E-4</v>
      </c>
    </row>
    <row r="224" spans="2:15" s="132" customFormat="1">
      <c r="B224" s="87" t="s">
        <v>1572</v>
      </c>
      <c r="C224" s="84" t="s">
        <v>1573</v>
      </c>
      <c r="D224" s="97" t="s">
        <v>138</v>
      </c>
      <c r="E224" s="97" t="s">
        <v>872</v>
      </c>
      <c r="F224" s="84"/>
      <c r="G224" s="97" t="s">
        <v>959</v>
      </c>
      <c r="H224" s="97" t="s">
        <v>179</v>
      </c>
      <c r="I224" s="94">
        <v>329879.99999999994</v>
      </c>
      <c r="J224" s="96">
        <v>637.79999999999995</v>
      </c>
      <c r="K224" s="84"/>
      <c r="L224" s="94">
        <v>9969.6838299999981</v>
      </c>
      <c r="M224" s="95">
        <v>3.2548505279751764E-4</v>
      </c>
      <c r="N224" s="95">
        <f t="shared" si="4"/>
        <v>1.358226920982713E-3</v>
      </c>
      <c r="O224" s="95">
        <f>L224/'סכום נכסי הקרן'!$C$42</f>
        <v>1.8344871638198006E-4</v>
      </c>
    </row>
    <row r="225" spans="2:15" s="132" customFormat="1">
      <c r="B225" s="87" t="s">
        <v>1574</v>
      </c>
      <c r="C225" s="84" t="s">
        <v>1575</v>
      </c>
      <c r="D225" s="97" t="s">
        <v>28</v>
      </c>
      <c r="E225" s="97" t="s">
        <v>872</v>
      </c>
      <c r="F225" s="84"/>
      <c r="G225" s="97" t="s">
        <v>1426</v>
      </c>
      <c r="H225" s="97" t="s">
        <v>178</v>
      </c>
      <c r="I225" s="94">
        <v>21828.999999999996</v>
      </c>
      <c r="J225" s="96">
        <v>11010</v>
      </c>
      <c r="K225" s="84"/>
      <c r="L225" s="94">
        <v>10131.658799999999</v>
      </c>
      <c r="M225" s="95">
        <v>2.5681176470588231E-5</v>
      </c>
      <c r="N225" s="95">
        <f t="shared" si="4"/>
        <v>1.3802936954693185E-3</v>
      </c>
      <c r="O225" s="95">
        <f>L225/'סכום נכסי הקרן'!$C$42</f>
        <v>1.864291619847881E-4</v>
      </c>
    </row>
    <row r="226" spans="2:15" s="132" customFormat="1">
      <c r="B226" s="87" t="s">
        <v>1576</v>
      </c>
      <c r="C226" s="84" t="s">
        <v>1577</v>
      </c>
      <c r="D226" s="97" t="s">
        <v>1375</v>
      </c>
      <c r="E226" s="97" t="s">
        <v>872</v>
      </c>
      <c r="F226" s="84"/>
      <c r="G226" s="97" t="s">
        <v>959</v>
      </c>
      <c r="H226" s="97" t="s">
        <v>176</v>
      </c>
      <c r="I226" s="94">
        <v>23943.999999999996</v>
      </c>
      <c r="J226" s="96">
        <v>17675</v>
      </c>
      <c r="K226" s="84"/>
      <c r="L226" s="94">
        <v>15349.833959999996</v>
      </c>
      <c r="M226" s="95">
        <v>7.7436126086646503E-5</v>
      </c>
      <c r="N226" s="95">
        <f t="shared" si="4"/>
        <v>2.0911954754624031E-3</v>
      </c>
      <c r="O226" s="95">
        <f>L226/'סכום נכסי הקרן'!$C$42</f>
        <v>2.8244700480521917E-4</v>
      </c>
    </row>
    <row r="227" spans="2:15" s="132" customFormat="1">
      <c r="B227" s="87" t="s">
        <v>1578</v>
      </c>
      <c r="C227" s="84" t="s">
        <v>1579</v>
      </c>
      <c r="D227" s="97" t="s">
        <v>1375</v>
      </c>
      <c r="E227" s="97" t="s">
        <v>872</v>
      </c>
      <c r="F227" s="84"/>
      <c r="G227" s="97" t="s">
        <v>959</v>
      </c>
      <c r="H227" s="97" t="s">
        <v>176</v>
      </c>
      <c r="I227" s="94">
        <v>16694.999999999996</v>
      </c>
      <c r="J227" s="96">
        <v>9753</v>
      </c>
      <c r="K227" s="94">
        <v>49.19912999999999</v>
      </c>
      <c r="L227" s="94">
        <v>5954.9102999999986</v>
      </c>
      <c r="M227" s="95">
        <v>1.9285707305134817E-4</v>
      </c>
      <c r="N227" s="95">
        <f t="shared" si="4"/>
        <v>8.1127141235503382E-4</v>
      </c>
      <c r="O227" s="95">
        <f>L227/'סכום נכסי הקרן'!$C$42</f>
        <v>1.0957425223632511E-4</v>
      </c>
    </row>
    <row r="228" spans="2:15" s="132" customFormat="1">
      <c r="B228" s="87" t="s">
        <v>1580</v>
      </c>
      <c r="C228" s="84" t="s">
        <v>1581</v>
      </c>
      <c r="D228" s="97" t="s">
        <v>28</v>
      </c>
      <c r="E228" s="97" t="s">
        <v>872</v>
      </c>
      <c r="F228" s="84"/>
      <c r="G228" s="97" t="s">
        <v>926</v>
      </c>
      <c r="H228" s="97" t="s">
        <v>178</v>
      </c>
      <c r="I228" s="94">
        <v>64034.999999999993</v>
      </c>
      <c r="J228" s="96">
        <v>3697</v>
      </c>
      <c r="K228" s="84"/>
      <c r="L228" s="94">
        <v>9979.9016299999985</v>
      </c>
      <c r="M228" s="95">
        <v>7.9259306868616721E-5</v>
      </c>
      <c r="N228" s="95">
        <f t="shared" si="4"/>
        <v>1.3596189501854301E-3</v>
      </c>
      <c r="O228" s="95">
        <f>L228/'סכום נכסי הקרן'!$C$42</f>
        <v>1.8363673059849987E-4</v>
      </c>
    </row>
    <row r="229" spans="2:15" s="132" customFormat="1">
      <c r="B229" s="87" t="s">
        <v>1582</v>
      </c>
      <c r="C229" s="84" t="s">
        <v>1583</v>
      </c>
      <c r="D229" s="97" t="s">
        <v>1375</v>
      </c>
      <c r="E229" s="97" t="s">
        <v>872</v>
      </c>
      <c r="F229" s="84"/>
      <c r="G229" s="97" t="s">
        <v>900</v>
      </c>
      <c r="H229" s="97" t="s">
        <v>176</v>
      </c>
      <c r="I229" s="94">
        <v>41551.999999999993</v>
      </c>
      <c r="J229" s="96">
        <v>6245</v>
      </c>
      <c r="K229" s="84"/>
      <c r="L229" s="94">
        <v>9411.7835500000001</v>
      </c>
      <c r="M229" s="95">
        <v>7.2514150878611922E-5</v>
      </c>
      <c r="N229" s="95">
        <f t="shared" si="4"/>
        <v>1.2822209821344204E-3</v>
      </c>
      <c r="O229" s="95">
        <f>L229/'סכום נכסי הקרן'!$C$42</f>
        <v>1.731829855944926E-4</v>
      </c>
    </row>
    <row r="230" spans="2:15" s="132" customFormat="1">
      <c r="B230" s="87" t="s">
        <v>1584</v>
      </c>
      <c r="C230" s="84" t="s">
        <v>1585</v>
      </c>
      <c r="D230" s="97" t="s">
        <v>28</v>
      </c>
      <c r="E230" s="97" t="s">
        <v>872</v>
      </c>
      <c r="F230" s="84"/>
      <c r="G230" s="97" t="s">
        <v>1426</v>
      </c>
      <c r="H230" s="97" t="s">
        <v>178</v>
      </c>
      <c r="I230" s="94">
        <v>27951.999999999996</v>
      </c>
      <c r="J230" s="96">
        <v>12235</v>
      </c>
      <c r="K230" s="84"/>
      <c r="L230" s="94">
        <v>14417.045099999998</v>
      </c>
      <c r="M230" s="95">
        <v>1.311775395969554E-4</v>
      </c>
      <c r="N230" s="95">
        <f t="shared" si="4"/>
        <v>1.9641163260281556E-3</v>
      </c>
      <c r="O230" s="95">
        <f>L230/'סכום נכסי הקרן'!$C$42</f>
        <v>2.6528307845205914E-4</v>
      </c>
    </row>
    <row r="231" spans="2:15" s="132" customFormat="1">
      <c r="B231" s="87" t="s">
        <v>1586</v>
      </c>
      <c r="C231" s="84" t="s">
        <v>1587</v>
      </c>
      <c r="D231" s="97" t="s">
        <v>28</v>
      </c>
      <c r="E231" s="97" t="s">
        <v>872</v>
      </c>
      <c r="F231" s="84"/>
      <c r="G231" s="97" t="s">
        <v>874</v>
      </c>
      <c r="H231" s="97" t="s">
        <v>178</v>
      </c>
      <c r="I231" s="94">
        <v>65053.999999999993</v>
      </c>
      <c r="J231" s="96">
        <v>5584</v>
      </c>
      <c r="K231" s="94">
        <v>175.51464999999996</v>
      </c>
      <c r="L231" s="94">
        <v>15489.167959999997</v>
      </c>
      <c r="M231" s="95">
        <v>2.4399649656377306E-5</v>
      </c>
      <c r="N231" s="95">
        <f t="shared" si="4"/>
        <v>2.1101777414033488E-3</v>
      </c>
      <c r="O231" s="95">
        <f>L231/'סכום נכסי הקרן'!$C$42</f>
        <v>2.8501084172163687E-4</v>
      </c>
    </row>
    <row r="232" spans="2:15" s="132" customFormat="1">
      <c r="B232" s="87" t="s">
        <v>1588</v>
      </c>
      <c r="C232" s="84" t="s">
        <v>1589</v>
      </c>
      <c r="D232" s="97" t="s">
        <v>1371</v>
      </c>
      <c r="E232" s="97" t="s">
        <v>872</v>
      </c>
      <c r="F232" s="84"/>
      <c r="G232" s="97" t="s">
        <v>890</v>
      </c>
      <c r="H232" s="97" t="s">
        <v>176</v>
      </c>
      <c r="I232" s="94">
        <v>34106.999999999993</v>
      </c>
      <c r="J232" s="96">
        <v>5107</v>
      </c>
      <c r="K232" s="84"/>
      <c r="L232" s="94">
        <v>6317.6699599999993</v>
      </c>
      <c r="M232" s="95">
        <v>2.7340876252518264E-4</v>
      </c>
      <c r="N232" s="95">
        <f t="shared" si="4"/>
        <v>8.6069223095470819E-4</v>
      </c>
      <c r="O232" s="95">
        <f>L232/'סכום נכסי הקרן'!$C$42</f>
        <v>1.1624926772497211E-4</v>
      </c>
    </row>
    <row r="233" spans="2:15" s="132" customFormat="1">
      <c r="B233" s="87" t="s">
        <v>1590</v>
      </c>
      <c r="C233" s="84" t="s">
        <v>1591</v>
      </c>
      <c r="D233" s="97" t="s">
        <v>1375</v>
      </c>
      <c r="E233" s="97" t="s">
        <v>872</v>
      </c>
      <c r="F233" s="84"/>
      <c r="G233" s="97" t="s">
        <v>900</v>
      </c>
      <c r="H233" s="97" t="s">
        <v>176</v>
      </c>
      <c r="I233" s="94">
        <v>10299.999999999998</v>
      </c>
      <c r="J233" s="96">
        <v>8906</v>
      </c>
      <c r="K233" s="84"/>
      <c r="L233" s="94">
        <v>3327.1123899999993</v>
      </c>
      <c r="M233" s="95">
        <v>3.7783748800255919E-5</v>
      </c>
      <c r="N233" s="95">
        <f t="shared" si="4"/>
        <v>4.5327150733055245E-4</v>
      </c>
      <c r="O233" s="95">
        <f>L233/'סכום נכסי הקרן'!$C$42</f>
        <v>6.1221048491773668E-5</v>
      </c>
    </row>
    <row r="234" spans="2:15" s="132" customFormat="1">
      <c r="B234" s="87" t="s">
        <v>1592</v>
      </c>
      <c r="C234" s="84" t="s">
        <v>1593</v>
      </c>
      <c r="D234" s="97" t="s">
        <v>1375</v>
      </c>
      <c r="E234" s="97" t="s">
        <v>872</v>
      </c>
      <c r="F234" s="84"/>
      <c r="G234" s="97" t="s">
        <v>926</v>
      </c>
      <c r="H234" s="97" t="s">
        <v>176</v>
      </c>
      <c r="I234" s="94">
        <v>72724.999999999985</v>
      </c>
      <c r="J234" s="96">
        <v>5281</v>
      </c>
      <c r="K234" s="94">
        <v>97.596219999999988</v>
      </c>
      <c r="L234" s="94">
        <v>14027.478719999997</v>
      </c>
      <c r="M234" s="95">
        <v>4.4642718860703613E-5</v>
      </c>
      <c r="N234" s="95">
        <f t="shared" si="4"/>
        <v>1.9110434749881257E-3</v>
      </c>
      <c r="O234" s="95">
        <f>L234/'סכום נכסי הקרן'!$C$42</f>
        <v>2.5811480174688155E-4</v>
      </c>
    </row>
    <row r="235" spans="2:15" s="132" customFormat="1">
      <c r="B235" s="87" t="s">
        <v>1594</v>
      </c>
      <c r="C235" s="84" t="s">
        <v>1595</v>
      </c>
      <c r="D235" s="97" t="s">
        <v>1371</v>
      </c>
      <c r="E235" s="97" t="s">
        <v>872</v>
      </c>
      <c r="F235" s="84"/>
      <c r="G235" s="97" t="s">
        <v>904</v>
      </c>
      <c r="H235" s="97" t="s">
        <v>176</v>
      </c>
      <c r="I235" s="94">
        <v>6889.9999999999991</v>
      </c>
      <c r="J235" s="96">
        <v>7325</v>
      </c>
      <c r="K235" s="84"/>
      <c r="L235" s="94">
        <v>1830.5196999999998</v>
      </c>
      <c r="M235" s="95">
        <v>2.3579495394007377E-4</v>
      </c>
      <c r="N235" s="95">
        <f t="shared" si="4"/>
        <v>2.4938214474241752E-4</v>
      </c>
      <c r="O235" s="95">
        <f>L235/'סכום נכסי הקרן'!$C$42</f>
        <v>3.3682762162070212E-5</v>
      </c>
    </row>
    <row r="236" spans="2:15" s="132" customFormat="1">
      <c r="B236" s="87" t="s">
        <v>1596</v>
      </c>
      <c r="C236" s="84" t="s">
        <v>1597</v>
      </c>
      <c r="D236" s="97" t="s">
        <v>28</v>
      </c>
      <c r="E236" s="97" t="s">
        <v>872</v>
      </c>
      <c r="F236" s="84"/>
      <c r="G236" s="97" t="s">
        <v>1426</v>
      </c>
      <c r="H236" s="97" t="s">
        <v>178</v>
      </c>
      <c r="I236" s="94">
        <v>96636.999999999985</v>
      </c>
      <c r="J236" s="96">
        <v>8202</v>
      </c>
      <c r="K236" s="84"/>
      <c r="L236" s="94">
        <v>33413.548509999993</v>
      </c>
      <c r="M236" s="95">
        <v>1.6189564401489776E-4</v>
      </c>
      <c r="N236" s="95">
        <f t="shared" si="4"/>
        <v>4.5521183906835905E-3</v>
      </c>
      <c r="O236" s="95">
        <f>L236/'סכום נכסי הקרן'!$C$42</f>
        <v>6.1483119108367171E-4</v>
      </c>
    </row>
    <row r="237" spans="2:15" s="132" customFormat="1">
      <c r="B237" s="87" t="s">
        <v>1598</v>
      </c>
      <c r="C237" s="84" t="s">
        <v>1599</v>
      </c>
      <c r="D237" s="97" t="s">
        <v>1375</v>
      </c>
      <c r="E237" s="97" t="s">
        <v>872</v>
      </c>
      <c r="F237" s="84"/>
      <c r="G237" s="97" t="s">
        <v>904</v>
      </c>
      <c r="H237" s="97" t="s">
        <v>176</v>
      </c>
      <c r="I237" s="94">
        <v>43768.999999999993</v>
      </c>
      <c r="J237" s="96">
        <v>15009</v>
      </c>
      <c r="K237" s="84"/>
      <c r="L237" s="94">
        <v>23826.811969999995</v>
      </c>
      <c r="M237" s="95">
        <v>2.4635574830134712E-5</v>
      </c>
      <c r="N237" s="95">
        <f t="shared" si="4"/>
        <v>3.2460625643378248E-3</v>
      </c>
      <c r="O237" s="95">
        <f>L237/'סכום נכסי הקרן'!$C$42</f>
        <v>4.3842895581286428E-4</v>
      </c>
    </row>
    <row r="238" spans="2:15" s="132" customFormat="1">
      <c r="B238" s="87" t="s">
        <v>1600</v>
      </c>
      <c r="C238" s="84" t="s">
        <v>1601</v>
      </c>
      <c r="D238" s="97" t="s">
        <v>28</v>
      </c>
      <c r="E238" s="97" t="s">
        <v>872</v>
      </c>
      <c r="F238" s="84"/>
      <c r="G238" s="97" t="s">
        <v>909</v>
      </c>
      <c r="H238" s="97" t="s">
        <v>178</v>
      </c>
      <c r="I238" s="94">
        <v>5094.9999999999991</v>
      </c>
      <c r="J238" s="96">
        <v>15100</v>
      </c>
      <c r="K238" s="84"/>
      <c r="L238" s="94">
        <v>3243.2507799999994</v>
      </c>
      <c r="M238" s="95">
        <v>2.4708367909489486E-5</v>
      </c>
      <c r="N238" s="95">
        <f t="shared" si="4"/>
        <v>4.4184656163706869E-4</v>
      </c>
      <c r="O238" s="95">
        <f>L238/'סכום נכסי הקרן'!$C$42</f>
        <v>5.9677939906731789E-5</v>
      </c>
    </row>
    <row r="239" spans="2:15" s="132" customFormat="1">
      <c r="B239" s="87" t="s">
        <v>1602</v>
      </c>
      <c r="C239" s="84" t="s">
        <v>1603</v>
      </c>
      <c r="D239" s="97" t="s">
        <v>28</v>
      </c>
      <c r="E239" s="97" t="s">
        <v>872</v>
      </c>
      <c r="F239" s="84"/>
      <c r="G239" s="97" t="s">
        <v>959</v>
      </c>
      <c r="H239" s="97" t="s">
        <v>178</v>
      </c>
      <c r="I239" s="94">
        <v>80399.999999999985</v>
      </c>
      <c r="J239" s="96">
        <v>4210</v>
      </c>
      <c r="K239" s="84"/>
      <c r="L239" s="94">
        <v>14269.131499999998</v>
      </c>
      <c r="M239" s="95">
        <v>1.5518900675665523E-4</v>
      </c>
      <c r="N239" s="95">
        <f t="shared" si="4"/>
        <v>1.9439652122190158E-3</v>
      </c>
      <c r="O239" s="95">
        <f>L239/'סכום נכסי הקרן'!$C$42</f>
        <v>2.6256137127276158E-4</v>
      </c>
    </row>
    <row r="240" spans="2:15" s="132" customFormat="1">
      <c r="B240" s="87" t="s">
        <v>1604</v>
      </c>
      <c r="C240" s="84" t="s">
        <v>1605</v>
      </c>
      <c r="D240" s="97" t="s">
        <v>1375</v>
      </c>
      <c r="E240" s="97" t="s">
        <v>872</v>
      </c>
      <c r="F240" s="84"/>
      <c r="G240" s="97" t="s">
        <v>1470</v>
      </c>
      <c r="H240" s="97" t="s">
        <v>176</v>
      </c>
      <c r="I240" s="94">
        <v>68334.999999999985</v>
      </c>
      <c r="J240" s="96">
        <v>9391</v>
      </c>
      <c r="K240" s="84"/>
      <c r="L240" s="94">
        <v>23275.691629999994</v>
      </c>
      <c r="M240" s="95">
        <v>2.3332602605911252E-5</v>
      </c>
      <c r="N240" s="95">
        <f t="shared" si="4"/>
        <v>3.1709802954060177E-3</v>
      </c>
      <c r="O240" s="95">
        <f>L240/'סכום נכסי הקרן'!$C$42</f>
        <v>4.2828798036479928E-4</v>
      </c>
    </row>
    <row r="241" spans="2:15" s="132" customFormat="1">
      <c r="B241" s="87" t="s">
        <v>1606</v>
      </c>
      <c r="C241" s="84" t="s">
        <v>1607</v>
      </c>
      <c r="D241" s="97" t="s">
        <v>1375</v>
      </c>
      <c r="E241" s="97" t="s">
        <v>872</v>
      </c>
      <c r="F241" s="84"/>
      <c r="G241" s="97" t="s">
        <v>926</v>
      </c>
      <c r="H241" s="97" t="s">
        <v>176</v>
      </c>
      <c r="I241" s="94">
        <v>114996.99999999999</v>
      </c>
      <c r="J241" s="96">
        <v>5256</v>
      </c>
      <c r="K241" s="84"/>
      <c r="L241" s="94">
        <v>21922.466889999996</v>
      </c>
      <c r="M241" s="95">
        <v>2.387743460189001E-5</v>
      </c>
      <c r="N241" s="95">
        <f t="shared" si="4"/>
        <v>2.9866227667873966E-3</v>
      </c>
      <c r="O241" s="95">
        <f>L241/'סכום נכסי הקרן'!$C$42</f>
        <v>4.0338775827527504E-4</v>
      </c>
    </row>
    <row r="242" spans="2:15" s="132" customFormat="1">
      <c r="B242" s="87" t="s">
        <v>1608</v>
      </c>
      <c r="C242" s="84" t="s">
        <v>1609</v>
      </c>
      <c r="D242" s="97" t="s">
        <v>150</v>
      </c>
      <c r="E242" s="97" t="s">
        <v>872</v>
      </c>
      <c r="F242" s="84"/>
      <c r="G242" s="97" t="s">
        <v>874</v>
      </c>
      <c r="H242" s="97" t="s">
        <v>180</v>
      </c>
      <c r="I242" s="94">
        <v>116795.99999999999</v>
      </c>
      <c r="J242" s="96">
        <v>3858</v>
      </c>
      <c r="K242" s="84"/>
      <c r="L242" s="94">
        <v>11790.372599999997</v>
      </c>
      <c r="M242" s="95">
        <v>1.2476185092548514E-4</v>
      </c>
      <c r="N242" s="95">
        <f t="shared" si="4"/>
        <v>1.6062697420302185E-3</v>
      </c>
      <c r="O242" s="95">
        <f>L242/'סכום נכסי הקרן'!$C$42</f>
        <v>2.1695058298907646E-4</v>
      </c>
    </row>
    <row r="243" spans="2:15" s="132" customFormat="1">
      <c r="B243" s="87" t="s">
        <v>1610</v>
      </c>
      <c r="C243" s="84" t="s">
        <v>1611</v>
      </c>
      <c r="D243" s="97" t="s">
        <v>138</v>
      </c>
      <c r="E243" s="97" t="s">
        <v>872</v>
      </c>
      <c r="F243" s="84"/>
      <c r="G243" s="97" t="s">
        <v>962</v>
      </c>
      <c r="H243" s="97" t="s">
        <v>179</v>
      </c>
      <c r="I243" s="94">
        <v>96936.999999999985</v>
      </c>
      <c r="J243" s="96">
        <v>1124.5</v>
      </c>
      <c r="K243" s="84"/>
      <c r="L243" s="94">
        <v>5165.2330499999989</v>
      </c>
      <c r="M243" s="95">
        <v>7.6826268756223235E-5</v>
      </c>
      <c r="N243" s="95">
        <f t="shared" si="4"/>
        <v>7.0368917422927409E-4</v>
      </c>
      <c r="O243" s="95">
        <f>L243/'סכום נכסי הקרן'!$C$42</f>
        <v>9.5043673299344722E-5</v>
      </c>
    </row>
    <row r="244" spans="2:15" s="132" customFormat="1">
      <c r="B244" s="87" t="s">
        <v>1612</v>
      </c>
      <c r="C244" s="84" t="s">
        <v>1613</v>
      </c>
      <c r="D244" s="97" t="s">
        <v>28</v>
      </c>
      <c r="E244" s="97" t="s">
        <v>872</v>
      </c>
      <c r="F244" s="84"/>
      <c r="G244" s="97" t="s">
        <v>890</v>
      </c>
      <c r="H244" s="97" t="s">
        <v>178</v>
      </c>
      <c r="I244" s="94">
        <v>71500.999999999985</v>
      </c>
      <c r="J244" s="96">
        <v>3382</v>
      </c>
      <c r="K244" s="84"/>
      <c r="L244" s="94">
        <v>10194.011399999999</v>
      </c>
      <c r="M244" s="95">
        <v>2.8544571043635157E-4</v>
      </c>
      <c r="N244" s="95">
        <f t="shared" si="4"/>
        <v>1.3887883459875654E-3</v>
      </c>
      <c r="O244" s="95">
        <f>L244/'סכום נכסי הקרן'!$C$42</f>
        <v>1.8757649068930118E-4</v>
      </c>
    </row>
    <row r="245" spans="2:15" s="132" customFormat="1">
      <c r="B245" s="145"/>
      <c r="C245" s="145"/>
      <c r="D245" s="145"/>
    </row>
    <row r="246" spans="2:15" s="132" customFormat="1">
      <c r="B246" s="145"/>
      <c r="C246" s="145"/>
      <c r="D246" s="145"/>
    </row>
    <row r="247" spans="2:15" s="132" customFormat="1">
      <c r="B247" s="145"/>
      <c r="C247" s="145"/>
      <c r="D247" s="145"/>
    </row>
    <row r="248" spans="2:15" s="132" customFormat="1">
      <c r="B248" s="146" t="s">
        <v>273</v>
      </c>
      <c r="C248" s="145"/>
      <c r="D248" s="145"/>
    </row>
    <row r="249" spans="2:15" s="132" customFormat="1">
      <c r="B249" s="146" t="s">
        <v>127</v>
      </c>
      <c r="C249" s="145"/>
      <c r="D249" s="145"/>
    </row>
    <row r="250" spans="2:15" s="132" customFormat="1">
      <c r="B250" s="146" t="s">
        <v>255</v>
      </c>
      <c r="C250" s="145"/>
      <c r="D250" s="145"/>
    </row>
    <row r="251" spans="2:15" s="132" customFormat="1">
      <c r="B251" s="146" t="s">
        <v>263</v>
      </c>
      <c r="C251" s="145"/>
      <c r="D251" s="145"/>
    </row>
    <row r="252" spans="2:15" s="132" customFormat="1">
      <c r="B252" s="146" t="s">
        <v>270</v>
      </c>
      <c r="C252" s="145"/>
      <c r="D252" s="145"/>
    </row>
    <row r="253" spans="2:15" s="132" customFormat="1">
      <c r="B253" s="145"/>
      <c r="C253" s="145"/>
      <c r="D253" s="145"/>
    </row>
    <row r="254" spans="2:15" s="132" customFormat="1">
      <c r="B254" s="145"/>
      <c r="C254" s="145"/>
      <c r="D254" s="145"/>
    </row>
    <row r="255" spans="2:15" s="132" customFormat="1">
      <c r="B255" s="145"/>
      <c r="C255" s="145"/>
      <c r="D255" s="145"/>
    </row>
    <row r="256" spans="2:15" s="132" customFormat="1">
      <c r="B256" s="145"/>
      <c r="C256" s="145"/>
      <c r="D256" s="145"/>
    </row>
    <row r="257" spans="2:4" s="132" customFormat="1">
      <c r="B257" s="145"/>
      <c r="C257" s="145"/>
      <c r="D257" s="145"/>
    </row>
    <row r="258" spans="2:4" s="132" customFormat="1">
      <c r="B258" s="145"/>
      <c r="C258" s="145"/>
      <c r="D258" s="145"/>
    </row>
    <row r="259" spans="2:4" s="132" customFormat="1">
      <c r="B259" s="145"/>
      <c r="C259" s="145"/>
      <c r="D259" s="145"/>
    </row>
    <row r="260" spans="2:4" s="132" customFormat="1">
      <c r="B260" s="145"/>
      <c r="C260" s="145"/>
      <c r="D260" s="145"/>
    </row>
    <row r="261" spans="2:4" s="132" customFormat="1">
      <c r="B261" s="145"/>
      <c r="C261" s="145"/>
      <c r="D261" s="145"/>
    </row>
    <row r="262" spans="2:4" s="132" customFormat="1">
      <c r="B262" s="145"/>
      <c r="C262" s="145"/>
      <c r="D262" s="145"/>
    </row>
    <row r="263" spans="2:4" s="132" customFormat="1">
      <c r="B263" s="145"/>
      <c r="C263" s="145"/>
      <c r="D263" s="145"/>
    </row>
    <row r="264" spans="2:4" s="132" customFormat="1">
      <c r="B264" s="145"/>
      <c r="C264" s="145"/>
      <c r="D264" s="145"/>
    </row>
    <row r="265" spans="2:4" s="132" customFormat="1">
      <c r="B265" s="145"/>
      <c r="C265" s="145"/>
      <c r="D265" s="145"/>
    </row>
    <row r="266" spans="2:4" s="132" customFormat="1">
      <c r="B266" s="145"/>
      <c r="C266" s="145"/>
      <c r="D266" s="145"/>
    </row>
    <row r="267" spans="2:4" s="132" customFormat="1">
      <c r="B267" s="145"/>
      <c r="C267" s="145"/>
      <c r="D267" s="145"/>
    </row>
    <row r="268" spans="2:4" s="132" customFormat="1">
      <c r="B268" s="145"/>
      <c r="C268" s="145"/>
      <c r="D268" s="145"/>
    </row>
    <row r="269" spans="2:4" s="132" customFormat="1">
      <c r="B269" s="145"/>
      <c r="C269" s="145"/>
      <c r="D269" s="145"/>
    </row>
    <row r="270" spans="2:4" s="132" customFormat="1">
      <c r="B270" s="145"/>
      <c r="C270" s="145"/>
      <c r="D270" s="145"/>
    </row>
    <row r="271" spans="2:4" s="132" customFormat="1">
      <c r="B271" s="145"/>
      <c r="C271" s="145"/>
      <c r="D271" s="145"/>
    </row>
    <row r="272" spans="2:4" s="132" customFormat="1">
      <c r="B272" s="145"/>
      <c r="C272" s="145"/>
      <c r="D272" s="145"/>
    </row>
    <row r="273" spans="2:4" s="132" customFormat="1">
      <c r="B273" s="151"/>
      <c r="C273" s="145"/>
      <c r="D273" s="145"/>
    </row>
    <row r="274" spans="2:4" s="132" customFormat="1">
      <c r="B274" s="151"/>
      <c r="C274" s="145"/>
      <c r="D274" s="145"/>
    </row>
    <row r="275" spans="2:4" s="132" customFormat="1">
      <c r="B275" s="148"/>
      <c r="C275" s="145"/>
      <c r="D275" s="145"/>
    </row>
    <row r="276" spans="2:4" s="132" customFormat="1">
      <c r="B276" s="145"/>
      <c r="C276" s="145"/>
      <c r="D276" s="145"/>
    </row>
    <row r="277" spans="2:4" s="132" customFormat="1">
      <c r="B277" s="145"/>
      <c r="C277" s="145"/>
      <c r="D277" s="145"/>
    </row>
    <row r="278" spans="2:4" s="132" customFormat="1">
      <c r="B278" s="145"/>
      <c r="C278" s="145"/>
      <c r="D278" s="145"/>
    </row>
    <row r="279" spans="2:4" s="132" customFormat="1">
      <c r="B279" s="145"/>
      <c r="C279" s="145"/>
      <c r="D279" s="145"/>
    </row>
    <row r="280" spans="2:4" s="132" customFormat="1">
      <c r="B280" s="145"/>
      <c r="C280" s="145"/>
      <c r="D280" s="145"/>
    </row>
    <row r="281" spans="2:4" s="132" customFormat="1">
      <c r="B281" s="145"/>
      <c r="C281" s="145"/>
      <c r="D281" s="145"/>
    </row>
    <row r="282" spans="2:4" s="132" customFormat="1">
      <c r="B282" s="145"/>
      <c r="C282" s="145"/>
      <c r="D282" s="145"/>
    </row>
    <row r="283" spans="2:4" s="132" customFormat="1">
      <c r="B283" s="145"/>
      <c r="C283" s="145"/>
      <c r="D283" s="145"/>
    </row>
    <row r="284" spans="2:4" s="132" customFormat="1">
      <c r="B284" s="145"/>
      <c r="C284" s="145"/>
      <c r="D284" s="145"/>
    </row>
    <row r="285" spans="2:4" s="132" customFormat="1">
      <c r="B285" s="145"/>
      <c r="C285" s="145"/>
      <c r="D285" s="145"/>
    </row>
    <row r="286" spans="2:4" s="132" customFormat="1">
      <c r="B286" s="145"/>
      <c r="C286" s="145"/>
      <c r="D286" s="145"/>
    </row>
    <row r="287" spans="2:4" s="132" customFormat="1">
      <c r="B287" s="145"/>
      <c r="C287" s="145"/>
      <c r="D287" s="145"/>
    </row>
    <row r="288" spans="2:4" s="132" customFormat="1">
      <c r="B288" s="145"/>
      <c r="C288" s="145"/>
      <c r="D288" s="145"/>
    </row>
    <row r="289" spans="2:7" s="132" customFormat="1">
      <c r="B289" s="145"/>
      <c r="C289" s="145"/>
      <c r="D289" s="145"/>
    </row>
    <row r="290" spans="2:7" s="132" customFormat="1">
      <c r="B290" s="145"/>
      <c r="C290" s="145"/>
      <c r="D290" s="145"/>
    </row>
    <row r="291" spans="2:7" s="132" customFormat="1">
      <c r="B291" s="145"/>
      <c r="C291" s="145"/>
      <c r="D291" s="145"/>
    </row>
    <row r="292" spans="2:7" s="132" customFormat="1">
      <c r="B292" s="145"/>
      <c r="C292" s="145"/>
      <c r="D292" s="145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6" type="noConversion"/>
  <dataValidations count="4">
    <dataValidation allowBlank="1" showInputMessage="1" showErrorMessage="1" sqref="A1 B34 K9 B71:I71 B250 B252"/>
    <dataValidation type="list" allowBlank="1" showInputMessage="1" showErrorMessage="1" sqref="E12:E70 E72:E357">
      <formula1>$AS$6:$AS$23</formula1>
    </dataValidation>
    <dataValidation type="list" allowBlank="1" showInputMessage="1" showErrorMessage="1" sqref="H12:H70 H72:H357">
      <formula1>$AW$6:$AW$19</formula1>
    </dataValidation>
    <dataValidation type="list" allowBlank="1" showInputMessage="1" showErrorMessage="1" sqref="G12:G70 G72:G363">
      <formula1>$AU$6:$AU$29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C255"/>
  <sheetViews>
    <sheetView rightToLeft="1" topLeftCell="B1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52" style="2" bestFit="1" customWidth="1"/>
    <col min="3" max="3" width="41.7109375" style="2" bestFit="1" customWidth="1"/>
    <col min="4" max="4" width="9.7109375" style="2" bestFit="1" customWidth="1"/>
    <col min="5" max="5" width="6.5703125" style="2" bestFit="1" customWidth="1"/>
    <col min="6" max="6" width="5.28515625" style="2" bestFit="1" customWidth="1"/>
    <col min="7" max="7" width="12.28515625" style="2" bestFit="1" customWidth="1"/>
    <col min="8" max="8" width="14.28515625" style="1" bestFit="1" customWidth="1"/>
    <col min="9" max="9" width="10.7109375" style="1" bestFit="1" customWidth="1"/>
    <col min="10" max="10" width="9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5">
      <c r="B1" s="57" t="s">
        <v>192</v>
      </c>
      <c r="C1" s="78" t="s" vm="1">
        <v>274</v>
      </c>
    </row>
    <row r="2" spans="2:55">
      <c r="B2" s="57" t="s">
        <v>191</v>
      </c>
      <c r="C2" s="78" t="s">
        <v>275</v>
      </c>
    </row>
    <row r="3" spans="2:55">
      <c r="B3" s="57" t="s">
        <v>193</v>
      </c>
      <c r="C3" s="78" t="s">
        <v>276</v>
      </c>
    </row>
    <row r="4" spans="2:55">
      <c r="B4" s="57" t="s">
        <v>194</v>
      </c>
      <c r="C4" s="78">
        <v>2102</v>
      </c>
    </row>
    <row r="6" spans="2:55" ht="26.25" customHeight="1">
      <c r="B6" s="192" t="s">
        <v>222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4"/>
      <c r="BC6" s="3"/>
    </row>
    <row r="7" spans="2:55" ht="26.25" customHeight="1">
      <c r="B7" s="192" t="s">
        <v>105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4"/>
      <c r="AZ7" s="3"/>
      <c r="BC7" s="3"/>
    </row>
    <row r="8" spans="2:55" s="3" customFormat="1" ht="74.25" customHeight="1">
      <c r="B8" s="23" t="s">
        <v>130</v>
      </c>
      <c r="C8" s="31" t="s">
        <v>49</v>
      </c>
      <c r="D8" s="31" t="s">
        <v>134</v>
      </c>
      <c r="E8" s="31" t="s">
        <v>132</v>
      </c>
      <c r="F8" s="31" t="s">
        <v>73</v>
      </c>
      <c r="G8" s="31" t="s">
        <v>116</v>
      </c>
      <c r="H8" s="31" t="s">
        <v>257</v>
      </c>
      <c r="I8" s="31" t="s">
        <v>256</v>
      </c>
      <c r="J8" s="31" t="s">
        <v>272</v>
      </c>
      <c r="K8" s="31" t="s">
        <v>70</v>
      </c>
      <c r="L8" s="31" t="s">
        <v>65</v>
      </c>
      <c r="M8" s="31" t="s">
        <v>195</v>
      </c>
      <c r="N8" s="15" t="s">
        <v>197</v>
      </c>
      <c r="AZ8" s="1"/>
      <c r="BA8" s="1"/>
      <c r="BC8" s="4"/>
    </row>
    <row r="9" spans="2:55" s="3" customFormat="1" ht="26.25" customHeight="1">
      <c r="B9" s="16"/>
      <c r="C9" s="17"/>
      <c r="D9" s="17"/>
      <c r="E9" s="17"/>
      <c r="F9" s="17"/>
      <c r="G9" s="17"/>
      <c r="H9" s="33" t="s">
        <v>264</v>
      </c>
      <c r="I9" s="33"/>
      <c r="J9" s="17" t="s">
        <v>260</v>
      </c>
      <c r="K9" s="33" t="s">
        <v>260</v>
      </c>
      <c r="L9" s="33" t="s">
        <v>20</v>
      </c>
      <c r="M9" s="18" t="s">
        <v>20</v>
      </c>
      <c r="N9" s="18" t="s">
        <v>20</v>
      </c>
      <c r="AZ9" s="1"/>
      <c r="BC9" s="4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AZ10" s="1"/>
      <c r="BA10" s="3"/>
      <c r="BC10" s="1"/>
    </row>
    <row r="11" spans="2:55" s="141" customFormat="1" ht="18" customHeight="1">
      <c r="B11" s="79" t="s">
        <v>32</v>
      </c>
      <c r="C11" s="80"/>
      <c r="D11" s="80"/>
      <c r="E11" s="80"/>
      <c r="F11" s="80"/>
      <c r="G11" s="80"/>
      <c r="H11" s="88"/>
      <c r="I11" s="90"/>
      <c r="J11" s="88">
        <v>1288.6535399999998</v>
      </c>
      <c r="K11" s="88">
        <v>5245121.8489599992</v>
      </c>
      <c r="L11" s="80"/>
      <c r="M11" s="89">
        <f>K11/$K$11</f>
        <v>1</v>
      </c>
      <c r="N11" s="89">
        <f>K11/'סכום נכסי הקרן'!$C$42</f>
        <v>9.6513679557558241E-2</v>
      </c>
      <c r="AZ11" s="132"/>
      <c r="BA11" s="148"/>
      <c r="BC11" s="132"/>
    </row>
    <row r="12" spans="2:55" s="132" customFormat="1" ht="20.25">
      <c r="B12" s="81" t="s">
        <v>249</v>
      </c>
      <c r="C12" s="82"/>
      <c r="D12" s="82"/>
      <c r="E12" s="82"/>
      <c r="F12" s="82"/>
      <c r="G12" s="82"/>
      <c r="H12" s="91"/>
      <c r="I12" s="93"/>
      <c r="J12" s="91">
        <v>1288.6535399999996</v>
      </c>
      <c r="K12" s="91">
        <v>5245121.8489600029</v>
      </c>
      <c r="L12" s="82"/>
      <c r="M12" s="92">
        <f t="shared" ref="M12:M69" si="0">K12/$K$11</f>
        <v>1.0000000000000007</v>
      </c>
      <c r="N12" s="92">
        <f>K12/'סכום נכסי הקרן'!$C$42</f>
        <v>9.651367955755831E-2</v>
      </c>
      <c r="BA12" s="141"/>
    </row>
    <row r="13" spans="2:55" s="132" customFormat="1">
      <c r="B13" s="102" t="s">
        <v>75</v>
      </c>
      <c r="C13" s="82"/>
      <c r="D13" s="82"/>
      <c r="E13" s="82"/>
      <c r="F13" s="82"/>
      <c r="G13" s="82"/>
      <c r="H13" s="91"/>
      <c r="I13" s="93"/>
      <c r="J13" s="91">
        <v>1288.6535399999996</v>
      </c>
      <c r="K13" s="91">
        <v>5010819.5351500018</v>
      </c>
      <c r="L13" s="82"/>
      <c r="M13" s="92">
        <f t="shared" si="0"/>
        <v>0.95532948126715977</v>
      </c>
      <c r="N13" s="92">
        <f>K13/'סכום נכסי הקרן'!$C$42</f>
        <v>9.2202363426906991E-2</v>
      </c>
    </row>
    <row r="14" spans="2:55" s="132" customFormat="1">
      <c r="B14" s="87" t="s">
        <v>1614</v>
      </c>
      <c r="C14" s="84" t="s">
        <v>1615</v>
      </c>
      <c r="D14" s="97" t="s">
        <v>28</v>
      </c>
      <c r="E14" s="84"/>
      <c r="F14" s="97" t="s">
        <v>1616</v>
      </c>
      <c r="G14" s="97" t="s">
        <v>176</v>
      </c>
      <c r="H14" s="94">
        <v>1199478.9999999998</v>
      </c>
      <c r="I14" s="96">
        <v>3261.35</v>
      </c>
      <c r="J14" s="84"/>
      <c r="K14" s="94">
        <v>141885.36874999997</v>
      </c>
      <c r="L14" s="95">
        <v>4.9348467457438094E-2</v>
      </c>
      <c r="M14" s="95">
        <f t="shared" si="0"/>
        <v>2.7050919470656902E-2</v>
      </c>
      <c r="N14" s="95">
        <f>K14/'סכום נכסי הקרן'!$C$42</f>
        <v>2.6107837735282928E-3</v>
      </c>
    </row>
    <row r="15" spans="2:55" s="132" customFormat="1">
      <c r="B15" s="87" t="s">
        <v>1617</v>
      </c>
      <c r="C15" s="84" t="s">
        <v>1618</v>
      </c>
      <c r="D15" s="97" t="s">
        <v>28</v>
      </c>
      <c r="E15" s="84"/>
      <c r="F15" s="97" t="s">
        <v>1616</v>
      </c>
      <c r="G15" s="97" t="s">
        <v>178</v>
      </c>
      <c r="H15" s="94">
        <v>599778.99999999988</v>
      </c>
      <c r="I15" s="96">
        <v>1219.9000000000001</v>
      </c>
      <c r="J15" s="84"/>
      <c r="K15" s="94">
        <v>30844.297469999994</v>
      </c>
      <c r="L15" s="95">
        <v>4.3608093328949583E-2</v>
      </c>
      <c r="M15" s="95">
        <f t="shared" si="0"/>
        <v>5.8805683372476448E-3</v>
      </c>
      <c r="N15" s="95">
        <f>K15/'סכום נכסי הקרן'!$C$42</f>
        <v>5.675552881174422E-4</v>
      </c>
    </row>
    <row r="16" spans="2:55" s="132" customFormat="1" ht="20.25">
      <c r="B16" s="87" t="s">
        <v>1619</v>
      </c>
      <c r="C16" s="84" t="s">
        <v>1620</v>
      </c>
      <c r="D16" s="97" t="s">
        <v>1375</v>
      </c>
      <c r="E16" s="84"/>
      <c r="F16" s="97" t="s">
        <v>1616</v>
      </c>
      <c r="G16" s="97" t="s">
        <v>176</v>
      </c>
      <c r="H16" s="94">
        <v>289411.99999999994</v>
      </c>
      <c r="I16" s="96">
        <v>4900</v>
      </c>
      <c r="J16" s="84"/>
      <c r="K16" s="94">
        <v>51435.168869999987</v>
      </c>
      <c r="L16" s="95">
        <v>7.1371639950678157E-3</v>
      </c>
      <c r="M16" s="95">
        <f t="shared" si="0"/>
        <v>9.806286746264728E-3</v>
      </c>
      <c r="N16" s="95">
        <f>K16/'סכום נכסי הקרן'!$C$42</f>
        <v>9.4644081667852439E-4</v>
      </c>
      <c r="AZ16" s="141"/>
    </row>
    <row r="17" spans="2:14" s="132" customFormat="1">
      <c r="B17" s="87" t="s">
        <v>1621</v>
      </c>
      <c r="C17" s="84" t="s">
        <v>1622</v>
      </c>
      <c r="D17" s="97" t="s">
        <v>1375</v>
      </c>
      <c r="E17" s="84"/>
      <c r="F17" s="97" t="s">
        <v>1616</v>
      </c>
      <c r="G17" s="97" t="s">
        <v>176</v>
      </c>
      <c r="H17" s="94">
        <v>162532.99999999997</v>
      </c>
      <c r="I17" s="96">
        <v>11722</v>
      </c>
      <c r="J17" s="84"/>
      <c r="K17" s="94">
        <v>69102.032930000001</v>
      </c>
      <c r="L17" s="95">
        <v>1.1709595968255842E-3</v>
      </c>
      <c r="M17" s="95">
        <f t="shared" si="0"/>
        <v>1.3174533389286567E-2</v>
      </c>
      <c r="N17" s="95">
        <f>K17/'סכום נכסי הקרן'!$C$42</f>
        <v>1.2715226938539554E-3</v>
      </c>
    </row>
    <row r="18" spans="2:14" s="132" customFormat="1">
      <c r="B18" s="87" t="s">
        <v>1623</v>
      </c>
      <c r="C18" s="84" t="s">
        <v>1624</v>
      </c>
      <c r="D18" s="97" t="s">
        <v>1375</v>
      </c>
      <c r="E18" s="84"/>
      <c r="F18" s="97" t="s">
        <v>1616</v>
      </c>
      <c r="G18" s="97" t="s">
        <v>176</v>
      </c>
      <c r="H18" s="94">
        <v>112937.99999999999</v>
      </c>
      <c r="I18" s="96">
        <v>5393</v>
      </c>
      <c r="J18" s="84"/>
      <c r="K18" s="94">
        <v>22091.136969999996</v>
      </c>
      <c r="L18" s="95">
        <v>6.6056504087173796E-4</v>
      </c>
      <c r="M18" s="95">
        <f t="shared" si="0"/>
        <v>4.2117490510502091E-3</v>
      </c>
      <c r="N18" s="95">
        <f>K18/'סכום נכסי הקרן'!$C$42</f>
        <v>4.0649139828990988E-4</v>
      </c>
    </row>
    <row r="19" spans="2:14" s="132" customFormat="1">
      <c r="B19" s="87" t="s">
        <v>1625</v>
      </c>
      <c r="C19" s="84" t="s">
        <v>1626</v>
      </c>
      <c r="D19" s="97" t="s">
        <v>139</v>
      </c>
      <c r="E19" s="84"/>
      <c r="F19" s="97" t="s">
        <v>1616</v>
      </c>
      <c r="G19" s="97" t="s">
        <v>186</v>
      </c>
      <c r="H19" s="94">
        <v>15485918.999999998</v>
      </c>
      <c r="I19" s="96">
        <v>1899</v>
      </c>
      <c r="J19" s="84"/>
      <c r="K19" s="94">
        <v>939930.83089999983</v>
      </c>
      <c r="L19" s="95">
        <v>7.005320289478755E-3</v>
      </c>
      <c r="M19" s="95">
        <f t="shared" si="0"/>
        <v>0.17920095242141401</v>
      </c>
      <c r="N19" s="95">
        <f>K19/'סכום נכסי הקרן'!$C$42</f>
        <v>1.729534329840959E-2</v>
      </c>
    </row>
    <row r="20" spans="2:14" s="132" customFormat="1">
      <c r="B20" s="87" t="s">
        <v>1627</v>
      </c>
      <c r="C20" s="84" t="s">
        <v>1628</v>
      </c>
      <c r="D20" s="97" t="s">
        <v>28</v>
      </c>
      <c r="E20" s="84"/>
      <c r="F20" s="97" t="s">
        <v>1616</v>
      </c>
      <c r="G20" s="97" t="s">
        <v>178</v>
      </c>
      <c r="H20" s="94">
        <v>198926</v>
      </c>
      <c r="I20" s="96">
        <v>13060</v>
      </c>
      <c r="J20" s="84"/>
      <c r="K20" s="94">
        <v>109520.17339999997</v>
      </c>
      <c r="L20" s="95">
        <v>0.10451252252583576</v>
      </c>
      <c r="M20" s="95">
        <f t="shared" si="0"/>
        <v>2.0880386872559612E-2</v>
      </c>
      <c r="N20" s="95">
        <f>K20/'סכום נכסי הקרן'!$C$42</f>
        <v>2.0152429676560642E-3</v>
      </c>
    </row>
    <row r="21" spans="2:14" s="132" customFormat="1">
      <c r="B21" s="87" t="s">
        <v>1629</v>
      </c>
      <c r="C21" s="84" t="s">
        <v>1630</v>
      </c>
      <c r="D21" s="97" t="s">
        <v>28</v>
      </c>
      <c r="E21" s="84"/>
      <c r="F21" s="97" t="s">
        <v>1616</v>
      </c>
      <c r="G21" s="97" t="s">
        <v>178</v>
      </c>
      <c r="H21" s="94">
        <v>1799245.9999999998</v>
      </c>
      <c r="I21" s="96">
        <v>854.4</v>
      </c>
      <c r="J21" s="84"/>
      <c r="K21" s="94">
        <v>64805.39785999999</v>
      </c>
      <c r="L21" s="95">
        <v>5.3469420505200586E-2</v>
      </c>
      <c r="M21" s="95">
        <f t="shared" si="0"/>
        <v>1.2355365561783771E-2</v>
      </c>
      <c r="N21" s="95">
        <f>K21/'סכום נכסי הקרן'!$C$42</f>
        <v>1.1924617926464894E-3</v>
      </c>
    </row>
    <row r="22" spans="2:14" s="132" customFormat="1">
      <c r="B22" s="87" t="s">
        <v>1631</v>
      </c>
      <c r="C22" s="84" t="s">
        <v>1632</v>
      </c>
      <c r="D22" s="97" t="s">
        <v>28</v>
      </c>
      <c r="E22" s="84"/>
      <c r="F22" s="97" t="s">
        <v>1616</v>
      </c>
      <c r="G22" s="97" t="s">
        <v>178</v>
      </c>
      <c r="H22" s="94">
        <v>1840613.9999999998</v>
      </c>
      <c r="I22" s="96">
        <v>3994.5</v>
      </c>
      <c r="J22" s="84"/>
      <c r="K22" s="94">
        <v>309944.93405999994</v>
      </c>
      <c r="L22" s="95">
        <v>3.4738477646395635E-2</v>
      </c>
      <c r="M22" s="95">
        <f t="shared" si="0"/>
        <v>5.9092036941230587E-2</v>
      </c>
      <c r="N22" s="95">
        <f>K22/'סכום נכסי הקרן'!$C$42</f>
        <v>5.7031899177493227E-3</v>
      </c>
    </row>
    <row r="23" spans="2:14" s="132" customFormat="1">
      <c r="B23" s="87" t="s">
        <v>1633</v>
      </c>
      <c r="C23" s="84" t="s">
        <v>1634</v>
      </c>
      <c r="D23" s="97" t="s">
        <v>28</v>
      </c>
      <c r="E23" s="84"/>
      <c r="F23" s="97" t="s">
        <v>1616</v>
      </c>
      <c r="G23" s="97" t="s">
        <v>178</v>
      </c>
      <c r="H23" s="94">
        <v>1423867.9999999998</v>
      </c>
      <c r="I23" s="96">
        <v>3598.5</v>
      </c>
      <c r="J23" s="84"/>
      <c r="K23" s="94">
        <v>215998.44898999995</v>
      </c>
      <c r="L23" s="95">
        <v>0.14140572706561871</v>
      </c>
      <c r="M23" s="95">
        <f t="shared" si="0"/>
        <v>4.1180825767246576E-2</v>
      </c>
      <c r="N23" s="95">
        <f>K23/'סכום נכסי הקרן'!$C$42</f>
        <v>3.9745130220156738E-3</v>
      </c>
    </row>
    <row r="24" spans="2:14" s="132" customFormat="1">
      <c r="B24" s="87" t="s">
        <v>1635</v>
      </c>
      <c r="C24" s="84" t="s">
        <v>1636</v>
      </c>
      <c r="D24" s="97" t="s">
        <v>138</v>
      </c>
      <c r="E24" s="84"/>
      <c r="F24" s="97" t="s">
        <v>1616</v>
      </c>
      <c r="G24" s="97" t="s">
        <v>176</v>
      </c>
      <c r="H24" s="94">
        <v>799079.99999999988</v>
      </c>
      <c r="I24" s="96">
        <v>4221.5</v>
      </c>
      <c r="J24" s="84"/>
      <c r="K24" s="94">
        <v>122350.1793</v>
      </c>
      <c r="L24" s="95">
        <v>0.10631482775728637</v>
      </c>
      <c r="M24" s="95">
        <f t="shared" si="0"/>
        <v>2.3326470351543796E-2</v>
      </c>
      <c r="N24" s="95">
        <f>K24/'סכום נכסי הקרן'!$C$42</f>
        <v>2.2513234847177811E-3</v>
      </c>
    </row>
    <row r="25" spans="2:14" s="132" customFormat="1">
      <c r="B25" s="87" t="s">
        <v>1637</v>
      </c>
      <c r="C25" s="84" t="s">
        <v>1638</v>
      </c>
      <c r="D25" s="97" t="s">
        <v>1375</v>
      </c>
      <c r="E25" s="84"/>
      <c r="F25" s="97" t="s">
        <v>1616</v>
      </c>
      <c r="G25" s="97" t="s">
        <v>176</v>
      </c>
      <c r="H25" s="94">
        <v>280590.99999999994</v>
      </c>
      <c r="I25" s="96">
        <v>9515</v>
      </c>
      <c r="J25" s="84"/>
      <c r="K25" s="94">
        <v>96834.493449999994</v>
      </c>
      <c r="L25" s="95">
        <v>1.3609999710717596E-3</v>
      </c>
      <c r="M25" s="95">
        <f t="shared" si="0"/>
        <v>1.8461819618013318E-2</v>
      </c>
      <c r="N25" s="95">
        <f>K25/'סכום נכסי הקרן'!$C$42</f>
        <v>1.7818181426623794E-3</v>
      </c>
    </row>
    <row r="26" spans="2:14" s="132" customFormat="1">
      <c r="B26" s="87" t="s">
        <v>1639</v>
      </c>
      <c r="C26" s="84" t="s">
        <v>1640</v>
      </c>
      <c r="D26" s="97" t="s">
        <v>28</v>
      </c>
      <c r="E26" s="84"/>
      <c r="F26" s="97" t="s">
        <v>1616</v>
      </c>
      <c r="G26" s="97" t="s">
        <v>185</v>
      </c>
      <c r="H26" s="94">
        <v>2073614.9999999998</v>
      </c>
      <c r="I26" s="96">
        <v>3395</v>
      </c>
      <c r="J26" s="84"/>
      <c r="K26" s="94">
        <v>196195.61199</v>
      </c>
      <c r="L26" s="95">
        <v>3.4295427000199406E-2</v>
      </c>
      <c r="M26" s="95">
        <f t="shared" si="0"/>
        <v>3.7405348748742913E-2</v>
      </c>
      <c r="N26" s="95">
        <f>K26/'סכום נכסי הקרן'!$C$42</f>
        <v>3.6101278428748852E-3</v>
      </c>
    </row>
    <row r="27" spans="2:14" s="132" customFormat="1">
      <c r="B27" s="87" t="s">
        <v>1641</v>
      </c>
      <c r="C27" s="84" t="s">
        <v>1642</v>
      </c>
      <c r="D27" s="97" t="s">
        <v>1375</v>
      </c>
      <c r="E27" s="84"/>
      <c r="F27" s="97" t="s">
        <v>1616</v>
      </c>
      <c r="G27" s="97" t="s">
        <v>176</v>
      </c>
      <c r="H27" s="94">
        <v>271701.99999999994</v>
      </c>
      <c r="I27" s="96">
        <v>7840</v>
      </c>
      <c r="J27" s="84"/>
      <c r="K27" s="94">
        <v>77260.311269999977</v>
      </c>
      <c r="L27" s="95">
        <v>1.6439289431012364E-3</v>
      </c>
      <c r="M27" s="95">
        <f t="shared" si="0"/>
        <v>1.472993640468412E-2</v>
      </c>
      <c r="N27" s="95">
        <f>K27/'סכום נכסי הקרן'!$C$42</f>
        <v>1.4216403620648946E-3</v>
      </c>
    </row>
    <row r="28" spans="2:14" s="132" customFormat="1">
      <c r="B28" s="87" t="s">
        <v>1643</v>
      </c>
      <c r="C28" s="84" t="s">
        <v>1644</v>
      </c>
      <c r="D28" s="97" t="s">
        <v>28</v>
      </c>
      <c r="E28" s="84"/>
      <c r="F28" s="97" t="s">
        <v>1616</v>
      </c>
      <c r="G28" s="97" t="s">
        <v>178</v>
      </c>
      <c r="H28" s="94">
        <v>333536</v>
      </c>
      <c r="I28" s="96">
        <v>5043</v>
      </c>
      <c r="J28" s="84"/>
      <c r="K28" s="94">
        <v>70907.321459999977</v>
      </c>
      <c r="L28" s="95">
        <v>7.2824454148471621E-2</v>
      </c>
      <c r="M28" s="95">
        <f t="shared" si="0"/>
        <v>1.3518717677466246E-2</v>
      </c>
      <c r="N28" s="95">
        <f>K28/'סכום נכסי הקרן'!$C$42</f>
        <v>1.304741185952075E-3</v>
      </c>
    </row>
    <row r="29" spans="2:14" s="132" customFormat="1">
      <c r="B29" s="87" t="s">
        <v>1645</v>
      </c>
      <c r="C29" s="84" t="s">
        <v>1646</v>
      </c>
      <c r="D29" s="97" t="s">
        <v>154</v>
      </c>
      <c r="E29" s="84"/>
      <c r="F29" s="97" t="s">
        <v>1616</v>
      </c>
      <c r="G29" s="97" t="s">
        <v>176</v>
      </c>
      <c r="H29" s="94">
        <v>208663.99999999997</v>
      </c>
      <c r="I29" s="96">
        <v>12126</v>
      </c>
      <c r="J29" s="84"/>
      <c r="K29" s="94">
        <v>91772.518019999974</v>
      </c>
      <c r="L29" s="95">
        <v>3.9002616822429899E-2</v>
      </c>
      <c r="M29" s="95">
        <f t="shared" si="0"/>
        <v>1.7496737094524619E-2</v>
      </c>
      <c r="N29" s="95">
        <f>K29/'סכום נכסי הקרן'!$C$42</f>
        <v>1.6886744772437916E-3</v>
      </c>
    </row>
    <row r="30" spans="2:14" s="132" customFormat="1">
      <c r="B30" s="87" t="s">
        <v>1647</v>
      </c>
      <c r="C30" s="84" t="s">
        <v>1648</v>
      </c>
      <c r="D30" s="97" t="s">
        <v>1375</v>
      </c>
      <c r="E30" s="84"/>
      <c r="F30" s="97" t="s">
        <v>1616</v>
      </c>
      <c r="G30" s="97" t="s">
        <v>176</v>
      </c>
      <c r="H30" s="94">
        <v>2369902.9999999986</v>
      </c>
      <c r="I30" s="96">
        <v>5178</v>
      </c>
      <c r="J30" s="84"/>
      <c r="K30" s="94">
        <v>445082.14500999992</v>
      </c>
      <c r="L30" s="95">
        <v>2.5030661174482451E-3</v>
      </c>
      <c r="M30" s="95">
        <f t="shared" si="0"/>
        <v>8.4856397587455598E-2</v>
      </c>
      <c r="N30" s="95">
        <f>K30/'סכום נכסי הקרן'!$C$42</f>
        <v>8.1898031651644471E-3</v>
      </c>
    </row>
    <row r="31" spans="2:14" s="132" customFormat="1">
      <c r="B31" s="87" t="s">
        <v>1649</v>
      </c>
      <c r="C31" s="84" t="s">
        <v>1650</v>
      </c>
      <c r="D31" s="97" t="s">
        <v>1375</v>
      </c>
      <c r="E31" s="84"/>
      <c r="F31" s="97" t="s">
        <v>1616</v>
      </c>
      <c r="G31" s="97" t="s">
        <v>176</v>
      </c>
      <c r="H31" s="94">
        <v>254545.99999999997</v>
      </c>
      <c r="I31" s="96">
        <v>20129</v>
      </c>
      <c r="J31" s="94">
        <v>777.27897999999982</v>
      </c>
      <c r="K31" s="94">
        <v>186615.92483999996</v>
      </c>
      <c r="L31" s="95">
        <v>1.0149362041467303E-3</v>
      </c>
      <c r="M31" s="95">
        <f t="shared" si="0"/>
        <v>3.5578949395999655E-2</v>
      </c>
      <c r="N31" s="95">
        <f>K31/'סכום נכסי הקרן'!$C$42</f>
        <v>3.4338553210000911E-3</v>
      </c>
    </row>
    <row r="32" spans="2:14" s="132" customFormat="1">
      <c r="B32" s="87" t="s">
        <v>1651</v>
      </c>
      <c r="C32" s="84" t="s">
        <v>1652</v>
      </c>
      <c r="D32" s="97" t="s">
        <v>1375</v>
      </c>
      <c r="E32" s="84"/>
      <c r="F32" s="97" t="s">
        <v>1616</v>
      </c>
      <c r="G32" s="97" t="s">
        <v>176</v>
      </c>
      <c r="H32" s="94">
        <v>2150584.9999999995</v>
      </c>
      <c r="I32" s="96">
        <v>2533</v>
      </c>
      <c r="J32" s="84"/>
      <c r="K32" s="94">
        <v>197578.35155999998</v>
      </c>
      <c r="L32" s="95">
        <v>0.15930259259259255</v>
      </c>
      <c r="M32" s="95">
        <f t="shared" si="0"/>
        <v>3.7668972666321514E-2</v>
      </c>
      <c r="N32" s="95">
        <f>K32/'סכום נכסי הקרן'!$C$42</f>
        <v>3.635571157179775E-3</v>
      </c>
    </row>
    <row r="33" spans="2:14" s="132" customFormat="1">
      <c r="B33" s="87" t="s">
        <v>1653</v>
      </c>
      <c r="C33" s="84" t="s">
        <v>1654</v>
      </c>
      <c r="D33" s="97" t="s">
        <v>1375</v>
      </c>
      <c r="E33" s="84"/>
      <c r="F33" s="97" t="s">
        <v>1616</v>
      </c>
      <c r="G33" s="97" t="s">
        <v>176</v>
      </c>
      <c r="H33" s="94">
        <v>124017.99999999999</v>
      </c>
      <c r="I33" s="96">
        <v>3534</v>
      </c>
      <c r="J33" s="94">
        <v>18.310109999999998</v>
      </c>
      <c r="K33" s="94">
        <v>15914.711639999998</v>
      </c>
      <c r="L33" s="95">
        <v>4.7516475095785438E-3</v>
      </c>
      <c r="M33" s="95">
        <f t="shared" si="0"/>
        <v>3.0341929316962503E-3</v>
      </c>
      <c r="N33" s="95">
        <f>K33/'סכום נכסי הקרן'!$C$42</f>
        <v>2.9284112432554011E-4</v>
      </c>
    </row>
    <row r="34" spans="2:14" s="132" customFormat="1">
      <c r="B34" s="87" t="s">
        <v>1655</v>
      </c>
      <c r="C34" s="84" t="s">
        <v>1656</v>
      </c>
      <c r="D34" s="97" t="s">
        <v>1375</v>
      </c>
      <c r="E34" s="84"/>
      <c r="F34" s="97" t="s">
        <v>1616</v>
      </c>
      <c r="G34" s="97" t="s">
        <v>176</v>
      </c>
      <c r="H34" s="94">
        <v>76113.999999999985</v>
      </c>
      <c r="I34" s="96">
        <v>22748</v>
      </c>
      <c r="J34" s="94">
        <v>28.888329999999993</v>
      </c>
      <c r="K34" s="94">
        <v>62828.263259999992</v>
      </c>
      <c r="L34" s="95">
        <v>5.4367142857142843E-3</v>
      </c>
      <c r="M34" s="95">
        <f t="shared" si="0"/>
        <v>1.1978418246366871E-2</v>
      </c>
      <c r="N34" s="95">
        <f>K34/'סכום נכסי הקרן'!$C$42</f>
        <v>1.1560812202362609E-3</v>
      </c>
    </row>
    <row r="35" spans="2:14" s="132" customFormat="1">
      <c r="B35" s="87" t="s">
        <v>1657</v>
      </c>
      <c r="C35" s="84" t="s">
        <v>1658</v>
      </c>
      <c r="D35" s="97" t="s">
        <v>1375</v>
      </c>
      <c r="E35" s="84"/>
      <c r="F35" s="97" t="s">
        <v>1616</v>
      </c>
      <c r="G35" s="97" t="s">
        <v>176</v>
      </c>
      <c r="H35" s="94">
        <v>9180.9999999999982</v>
      </c>
      <c r="I35" s="96">
        <v>20455</v>
      </c>
      <c r="J35" s="94">
        <v>16.777699999999996</v>
      </c>
      <c r="K35" s="94">
        <v>6828.1877599999989</v>
      </c>
      <c r="L35" s="95">
        <v>2.1105747126436776E-3</v>
      </c>
      <c r="M35" s="95">
        <f t="shared" si="0"/>
        <v>1.3018168036179922E-3</v>
      </c>
      <c r="N35" s="95">
        <f>K35/'סכום נכסי הקרן'!$C$42</f>
        <v>1.256431298270316E-4</v>
      </c>
    </row>
    <row r="36" spans="2:14" s="132" customFormat="1">
      <c r="B36" s="87" t="s">
        <v>1659</v>
      </c>
      <c r="C36" s="84" t="s">
        <v>1660</v>
      </c>
      <c r="D36" s="97" t="s">
        <v>28</v>
      </c>
      <c r="E36" s="84"/>
      <c r="F36" s="97" t="s">
        <v>1616</v>
      </c>
      <c r="G36" s="97" t="s">
        <v>178</v>
      </c>
      <c r="H36" s="94">
        <v>407516.99999999983</v>
      </c>
      <c r="I36" s="96">
        <v>2894</v>
      </c>
      <c r="J36" s="84"/>
      <c r="K36" s="94">
        <v>49716.855569999992</v>
      </c>
      <c r="L36" s="95">
        <v>3.4979999999999983E-2</v>
      </c>
      <c r="M36" s="95">
        <f t="shared" si="0"/>
        <v>9.478684576194895E-3</v>
      </c>
      <c r="N36" s="95">
        <f>K36/'סכום נכסי הקרן'!$C$42</f>
        <v>9.1482272581404377E-4</v>
      </c>
    </row>
    <row r="37" spans="2:14" s="132" customFormat="1">
      <c r="B37" s="87" t="s">
        <v>1661</v>
      </c>
      <c r="C37" s="84" t="s">
        <v>1662</v>
      </c>
      <c r="D37" s="97" t="s">
        <v>28</v>
      </c>
      <c r="E37" s="84"/>
      <c r="F37" s="97" t="s">
        <v>1616</v>
      </c>
      <c r="G37" s="97" t="s">
        <v>178</v>
      </c>
      <c r="H37" s="94">
        <v>157449.99999999997</v>
      </c>
      <c r="I37" s="96">
        <v>6061</v>
      </c>
      <c r="J37" s="84"/>
      <c r="K37" s="94">
        <v>40229.65838999999</v>
      </c>
      <c r="L37" s="95">
        <v>1.4184684684684682E-2</v>
      </c>
      <c r="M37" s="95">
        <f t="shared" si="0"/>
        <v>7.6699187451625571E-3</v>
      </c>
      <c r="N37" s="95">
        <f>K37/'סכום נכסי הקרן'!$C$42</f>
        <v>7.402520800031282E-4</v>
      </c>
    </row>
    <row r="38" spans="2:14" s="132" customFormat="1">
      <c r="B38" s="87" t="s">
        <v>1663</v>
      </c>
      <c r="C38" s="84" t="s">
        <v>1664</v>
      </c>
      <c r="D38" s="97" t="s">
        <v>138</v>
      </c>
      <c r="E38" s="84"/>
      <c r="F38" s="97" t="s">
        <v>1616</v>
      </c>
      <c r="G38" s="97" t="s">
        <v>179</v>
      </c>
      <c r="H38" s="94">
        <v>2474717.9999999995</v>
      </c>
      <c r="I38" s="96">
        <v>741.7</v>
      </c>
      <c r="J38" s="84"/>
      <c r="K38" s="94">
        <v>86975.088889999985</v>
      </c>
      <c r="L38" s="95">
        <v>3.1220616160057908E-3</v>
      </c>
      <c r="M38" s="95">
        <f t="shared" si="0"/>
        <v>1.6582091206755353E-2</v>
      </c>
      <c r="N38" s="95">
        <f>K38/'סכום נכסי הקרן'!$C$42</f>
        <v>1.6003986371229903E-3</v>
      </c>
    </row>
    <row r="39" spans="2:14" s="132" customFormat="1">
      <c r="B39" s="87" t="s">
        <v>1665</v>
      </c>
      <c r="C39" s="84" t="s">
        <v>1666</v>
      </c>
      <c r="D39" s="97" t="s">
        <v>1375</v>
      </c>
      <c r="E39" s="84"/>
      <c r="F39" s="97" t="s">
        <v>1616</v>
      </c>
      <c r="G39" s="97" t="s">
        <v>176</v>
      </c>
      <c r="H39" s="94">
        <v>152679.99999999997</v>
      </c>
      <c r="I39" s="96">
        <v>4282</v>
      </c>
      <c r="J39" s="84"/>
      <c r="K39" s="94">
        <v>23712.446809999994</v>
      </c>
      <c r="L39" s="95">
        <v>1.2982993197278908E-3</v>
      </c>
      <c r="M39" s="95">
        <f t="shared" si="0"/>
        <v>4.5208571874648992E-3</v>
      </c>
      <c r="N39" s="95">
        <f>K39/'סכום נכסי הקרן'!$C$42</f>
        <v>4.3632456191647129E-4</v>
      </c>
    </row>
    <row r="40" spans="2:14" s="132" customFormat="1">
      <c r="B40" s="87" t="s">
        <v>1667</v>
      </c>
      <c r="C40" s="84" t="s">
        <v>1668</v>
      </c>
      <c r="D40" s="97" t="s">
        <v>138</v>
      </c>
      <c r="E40" s="84"/>
      <c r="F40" s="97" t="s">
        <v>1616</v>
      </c>
      <c r="G40" s="97" t="s">
        <v>176</v>
      </c>
      <c r="H40" s="94">
        <v>128147</v>
      </c>
      <c r="I40" s="96">
        <v>6624.5</v>
      </c>
      <c r="J40" s="84"/>
      <c r="K40" s="94">
        <v>30789.958519999986</v>
      </c>
      <c r="L40" s="95">
        <v>2.083691056910569E-2</v>
      </c>
      <c r="M40" s="95">
        <f t="shared" si="0"/>
        <v>5.8702084349298786E-3</v>
      </c>
      <c r="N40" s="95">
        <f>K40/'סכום נכסי הקרן'!$C$42</f>
        <v>5.6655541582489768E-4</v>
      </c>
    </row>
    <row r="41" spans="2:14" s="132" customFormat="1">
      <c r="B41" s="87" t="s">
        <v>1669</v>
      </c>
      <c r="C41" s="84" t="s">
        <v>1670</v>
      </c>
      <c r="D41" s="97" t="s">
        <v>138</v>
      </c>
      <c r="E41" s="84"/>
      <c r="F41" s="97" t="s">
        <v>1616</v>
      </c>
      <c r="G41" s="97" t="s">
        <v>178</v>
      </c>
      <c r="H41" s="94">
        <v>23813.999999999996</v>
      </c>
      <c r="I41" s="96">
        <v>20107.5</v>
      </c>
      <c r="J41" s="84"/>
      <c r="K41" s="94">
        <v>20185.979249999997</v>
      </c>
      <c r="L41" s="95">
        <v>4.6920735599861917E-3</v>
      </c>
      <c r="M41" s="95">
        <f t="shared" si="0"/>
        <v>3.8485243682189127E-3</v>
      </c>
      <c r="N41" s="95">
        <f>K41/'סכום נכסי הקרן'!$C$42</f>
        <v>3.7143524764373439E-4</v>
      </c>
    </row>
    <row r="42" spans="2:14" s="132" customFormat="1">
      <c r="B42" s="87" t="s">
        <v>1671</v>
      </c>
      <c r="C42" s="84" t="s">
        <v>1672</v>
      </c>
      <c r="D42" s="97" t="s">
        <v>1371</v>
      </c>
      <c r="E42" s="84"/>
      <c r="F42" s="97" t="s">
        <v>1616</v>
      </c>
      <c r="G42" s="97" t="s">
        <v>176</v>
      </c>
      <c r="H42" s="94">
        <v>102122.99999999999</v>
      </c>
      <c r="I42" s="96">
        <v>12194</v>
      </c>
      <c r="J42" s="94">
        <v>11.991329999999998</v>
      </c>
      <c r="K42" s="94">
        <v>45178.582090000004</v>
      </c>
      <c r="L42" s="95">
        <v>1.2717683686176834E-3</v>
      </c>
      <c r="M42" s="95">
        <f t="shared" si="0"/>
        <v>8.6134475787169734E-3</v>
      </c>
      <c r="N42" s="95">
        <f>K42/'סכום נכסי הקרן'!$C$42</f>
        <v>8.3131551949811586E-4</v>
      </c>
    </row>
    <row r="43" spans="2:14" s="132" customFormat="1">
      <c r="B43" s="87" t="s">
        <v>1673</v>
      </c>
      <c r="C43" s="84" t="s">
        <v>1674</v>
      </c>
      <c r="D43" s="97" t="s">
        <v>138</v>
      </c>
      <c r="E43" s="84"/>
      <c r="F43" s="97" t="s">
        <v>1616</v>
      </c>
      <c r="G43" s="97" t="s">
        <v>176</v>
      </c>
      <c r="H43" s="94">
        <v>2372324.9999999995</v>
      </c>
      <c r="I43" s="96">
        <v>687.5</v>
      </c>
      <c r="J43" s="84"/>
      <c r="K43" s="94">
        <v>59155.406599999995</v>
      </c>
      <c r="L43" s="95">
        <v>1.2072900763358776E-2</v>
      </c>
      <c r="M43" s="95">
        <f t="shared" si="0"/>
        <v>1.1278175856244275E-2</v>
      </c>
      <c r="N43" s="95">
        <f>K43/'סכום נכסי הקרן'!$C$42</f>
        <v>1.0884982505833499E-3</v>
      </c>
    </row>
    <row r="44" spans="2:14" s="132" customFormat="1">
      <c r="B44" s="87" t="s">
        <v>1675</v>
      </c>
      <c r="C44" s="84" t="s">
        <v>1676</v>
      </c>
      <c r="D44" s="97" t="s">
        <v>1375</v>
      </c>
      <c r="E44" s="84"/>
      <c r="F44" s="97" t="s">
        <v>1616</v>
      </c>
      <c r="G44" s="97" t="s">
        <v>176</v>
      </c>
      <c r="H44" s="94">
        <v>202771</v>
      </c>
      <c r="I44" s="96">
        <v>3139</v>
      </c>
      <c r="J44" s="84"/>
      <c r="K44" s="94">
        <v>23085.788589999989</v>
      </c>
      <c r="L44" s="95">
        <v>5.2328000000000001E-3</v>
      </c>
      <c r="M44" s="95">
        <f t="shared" si="0"/>
        <v>4.4013827046892016E-3</v>
      </c>
      <c r="N44" s="95">
        <f>K44/'סכום נכסי הקרן'!$C$42</f>
        <v>4.247936399705526E-4</v>
      </c>
    </row>
    <row r="45" spans="2:14" s="132" customFormat="1">
      <c r="B45" s="87" t="s">
        <v>1677</v>
      </c>
      <c r="C45" s="84" t="s">
        <v>1678</v>
      </c>
      <c r="D45" s="97" t="s">
        <v>1375</v>
      </c>
      <c r="E45" s="84"/>
      <c r="F45" s="97" t="s">
        <v>1616</v>
      </c>
      <c r="G45" s="97" t="s">
        <v>176</v>
      </c>
      <c r="H45" s="94">
        <v>32327.999999999996</v>
      </c>
      <c r="I45" s="96">
        <v>21643</v>
      </c>
      <c r="J45" s="94">
        <v>101.91174000000001</v>
      </c>
      <c r="K45" s="94">
        <v>25479.120510000001</v>
      </c>
      <c r="L45" s="95">
        <v>1.1443539823008848E-3</v>
      </c>
      <c r="M45" s="95">
        <f t="shared" si="0"/>
        <v>4.8576794293257444E-3</v>
      </c>
      <c r="N45" s="95">
        <f>K45/'סכום נכסי הקרן'!$C$42</f>
        <v>4.6883251583528722E-4</v>
      </c>
    </row>
    <row r="46" spans="2:14" s="132" customFormat="1">
      <c r="B46" s="87" t="s">
        <v>1679</v>
      </c>
      <c r="C46" s="84" t="s">
        <v>1680</v>
      </c>
      <c r="D46" s="97" t="s">
        <v>28</v>
      </c>
      <c r="E46" s="84"/>
      <c r="F46" s="97" t="s">
        <v>1616</v>
      </c>
      <c r="G46" s="97" t="s">
        <v>178</v>
      </c>
      <c r="H46" s="94">
        <v>29885.999999999989</v>
      </c>
      <c r="I46" s="96">
        <v>5532</v>
      </c>
      <c r="J46" s="84"/>
      <c r="K46" s="94">
        <v>6969.6241699999982</v>
      </c>
      <c r="L46" s="95">
        <v>1.1954399999999995E-2</v>
      </c>
      <c r="M46" s="95">
        <f t="shared" si="0"/>
        <v>1.3287821276033716E-3</v>
      </c>
      <c r="N46" s="95">
        <f>K46/'סכום נכסי הקרן'!$C$42</f>
        <v>1.2824565246532228E-4</v>
      </c>
    </row>
    <row r="47" spans="2:14" s="132" customFormat="1">
      <c r="B47" s="87" t="s">
        <v>1681</v>
      </c>
      <c r="C47" s="84" t="s">
        <v>1682</v>
      </c>
      <c r="D47" s="97" t="s">
        <v>1371</v>
      </c>
      <c r="E47" s="84"/>
      <c r="F47" s="97" t="s">
        <v>1616</v>
      </c>
      <c r="G47" s="97" t="s">
        <v>176</v>
      </c>
      <c r="H47" s="94">
        <v>228718.99999999997</v>
      </c>
      <c r="I47" s="96">
        <v>4882</v>
      </c>
      <c r="J47" s="84"/>
      <c r="K47" s="94">
        <v>40499.305349999995</v>
      </c>
      <c r="L47" s="95">
        <v>7.8732874354561083E-3</v>
      </c>
      <c r="M47" s="95">
        <f t="shared" si="0"/>
        <v>7.7213278387479566E-3</v>
      </c>
      <c r="N47" s="95">
        <f>K47/'סכום נכסי הקרן'!$C$42</f>
        <v>7.4521376078777392E-4</v>
      </c>
    </row>
    <row r="48" spans="2:14" s="132" customFormat="1">
      <c r="B48" s="87" t="s">
        <v>1683</v>
      </c>
      <c r="C48" s="84" t="s">
        <v>1684</v>
      </c>
      <c r="D48" s="97" t="s">
        <v>28</v>
      </c>
      <c r="E48" s="84"/>
      <c r="F48" s="97" t="s">
        <v>1616</v>
      </c>
      <c r="G48" s="97" t="s">
        <v>178</v>
      </c>
      <c r="H48" s="94">
        <v>57674.999999999993</v>
      </c>
      <c r="I48" s="96">
        <v>19630</v>
      </c>
      <c r="J48" s="84"/>
      <c r="K48" s="94">
        <v>47727.347499999989</v>
      </c>
      <c r="L48" s="95">
        <v>0.10510154804967607</v>
      </c>
      <c r="M48" s="95">
        <f t="shared" si="0"/>
        <v>9.099378217393244E-3</v>
      </c>
      <c r="N48" s="95">
        <f>K48/'סכום נכסי הקרן'!$C$42</f>
        <v>8.782144734465169E-4</v>
      </c>
    </row>
    <row r="49" spans="2:14" s="132" customFormat="1">
      <c r="B49" s="87" t="s">
        <v>1685</v>
      </c>
      <c r="C49" s="84" t="s">
        <v>1686</v>
      </c>
      <c r="D49" s="97" t="s">
        <v>28</v>
      </c>
      <c r="E49" s="84"/>
      <c r="F49" s="97" t="s">
        <v>1616</v>
      </c>
      <c r="G49" s="97" t="s">
        <v>178</v>
      </c>
      <c r="H49" s="94">
        <v>165747</v>
      </c>
      <c r="I49" s="96">
        <v>4841</v>
      </c>
      <c r="J49" s="84"/>
      <c r="K49" s="94">
        <v>33825.183010000001</v>
      </c>
      <c r="L49" s="95">
        <v>2.4817258570868368E-2</v>
      </c>
      <c r="M49" s="95">
        <f t="shared" si="0"/>
        <v>6.4488841220546374E-3</v>
      </c>
      <c r="N49" s="95">
        <f>K49/'סכום נכסי הקרן'!$C$42</f>
        <v>6.2240553565980658E-4</v>
      </c>
    </row>
    <row r="50" spans="2:14" s="132" customFormat="1">
      <c r="B50" s="87" t="s">
        <v>1687</v>
      </c>
      <c r="C50" s="84" t="s">
        <v>1688</v>
      </c>
      <c r="D50" s="97" t="s">
        <v>28</v>
      </c>
      <c r="E50" s="84"/>
      <c r="F50" s="97" t="s">
        <v>1616</v>
      </c>
      <c r="G50" s="97" t="s">
        <v>178</v>
      </c>
      <c r="H50" s="94">
        <v>196567.99999999991</v>
      </c>
      <c r="I50" s="96">
        <v>5672</v>
      </c>
      <c r="J50" s="84"/>
      <c r="K50" s="94">
        <v>47001.144890000003</v>
      </c>
      <c r="L50" s="95">
        <v>4.8826628804551381E-2</v>
      </c>
      <c r="M50" s="95">
        <f t="shared" si="0"/>
        <v>8.960925264170817E-3</v>
      </c>
      <c r="N50" s="95">
        <f>K50/'סכום נכסי הקרן'!$C$42</f>
        <v>8.6485186948541013E-4</v>
      </c>
    </row>
    <row r="51" spans="2:14" s="132" customFormat="1">
      <c r="B51" s="87" t="s">
        <v>1689</v>
      </c>
      <c r="C51" s="84" t="s">
        <v>1690</v>
      </c>
      <c r="D51" s="97" t="s">
        <v>28</v>
      </c>
      <c r="E51" s="84"/>
      <c r="F51" s="97" t="s">
        <v>1616</v>
      </c>
      <c r="G51" s="97" t="s">
        <v>178</v>
      </c>
      <c r="H51" s="94">
        <v>99607.999999999985</v>
      </c>
      <c r="I51" s="96">
        <v>9410</v>
      </c>
      <c r="J51" s="84"/>
      <c r="K51" s="94">
        <v>39513.294319999994</v>
      </c>
      <c r="L51" s="95">
        <v>1.1347831872360358E-2</v>
      </c>
      <c r="M51" s="95">
        <f t="shared" si="0"/>
        <v>7.5333415424533321E-3</v>
      </c>
      <c r="N51" s="95">
        <f>K51/'סכום נכסי הקרן'!$C$42</f>
        <v>7.2707051162598237E-4</v>
      </c>
    </row>
    <row r="52" spans="2:14" s="132" customFormat="1">
      <c r="B52" s="87" t="s">
        <v>1691</v>
      </c>
      <c r="C52" s="84" t="s">
        <v>1692</v>
      </c>
      <c r="D52" s="97" t="s">
        <v>1375</v>
      </c>
      <c r="E52" s="84"/>
      <c r="F52" s="97" t="s">
        <v>1616</v>
      </c>
      <c r="G52" s="97" t="s">
        <v>176</v>
      </c>
      <c r="H52" s="94">
        <v>112374.99999999999</v>
      </c>
      <c r="I52" s="96">
        <v>2519</v>
      </c>
      <c r="J52" s="84"/>
      <c r="K52" s="94">
        <v>10267.044109999997</v>
      </c>
      <c r="L52" s="95">
        <v>2.1379976200162462E-3</v>
      </c>
      <c r="M52" s="95">
        <f t="shared" si="0"/>
        <v>1.9574462530428617E-3</v>
      </c>
      <c r="N52" s="95">
        <f>K52/'סכום נכסי הקרן'!$C$42</f>
        <v>1.889203404173218E-4</v>
      </c>
    </row>
    <row r="53" spans="2:14" s="132" customFormat="1">
      <c r="B53" s="87" t="s">
        <v>1693</v>
      </c>
      <c r="C53" s="84" t="s">
        <v>1694</v>
      </c>
      <c r="D53" s="97" t="s">
        <v>1375</v>
      </c>
      <c r="E53" s="84"/>
      <c r="F53" s="97" t="s">
        <v>1616</v>
      </c>
      <c r="G53" s="97" t="s">
        <v>176</v>
      </c>
      <c r="H53" s="94">
        <v>178345.99999999997</v>
      </c>
      <c r="I53" s="96">
        <v>10645</v>
      </c>
      <c r="J53" s="84"/>
      <c r="K53" s="94">
        <v>68858.347269999998</v>
      </c>
      <c r="L53" s="95">
        <v>1.6871352085439537E-2</v>
      </c>
      <c r="M53" s="95">
        <f t="shared" si="0"/>
        <v>1.3128073904260814E-2</v>
      </c>
      <c r="N53" s="95">
        <f>K53/'סכום נכסי הקרן'!$C$42</f>
        <v>1.2670387180037707E-3</v>
      </c>
    </row>
    <row r="54" spans="2:14" s="132" customFormat="1">
      <c r="B54" s="87" t="s">
        <v>1695</v>
      </c>
      <c r="C54" s="84" t="s">
        <v>1696</v>
      </c>
      <c r="D54" s="97" t="s">
        <v>139</v>
      </c>
      <c r="E54" s="84"/>
      <c r="F54" s="97" t="s">
        <v>1616</v>
      </c>
      <c r="G54" s="97" t="s">
        <v>186</v>
      </c>
      <c r="H54" s="94">
        <v>2653753.9999999995</v>
      </c>
      <c r="I54" s="96">
        <v>191</v>
      </c>
      <c r="J54" s="84"/>
      <c r="K54" s="94">
        <v>16200.483499999998</v>
      </c>
      <c r="L54" s="95">
        <v>8.8320980340603119E-3</v>
      </c>
      <c r="M54" s="95">
        <f t="shared" si="0"/>
        <v>3.0886762913262394E-3</v>
      </c>
      <c r="N54" s="95">
        <f>K54/'סכום נכסי הקרן'!$C$42</f>
        <v>2.9809951383808809E-4</v>
      </c>
    </row>
    <row r="55" spans="2:14" s="132" customFormat="1">
      <c r="B55" s="87" t="s">
        <v>1697</v>
      </c>
      <c r="C55" s="84" t="s">
        <v>1698</v>
      </c>
      <c r="D55" s="97" t="s">
        <v>1375</v>
      </c>
      <c r="E55" s="84"/>
      <c r="F55" s="97" t="s">
        <v>1616</v>
      </c>
      <c r="G55" s="97" t="s">
        <v>176</v>
      </c>
      <c r="H55" s="94">
        <v>323914.99999999994</v>
      </c>
      <c r="I55" s="96">
        <v>2882</v>
      </c>
      <c r="J55" s="84"/>
      <c r="K55" s="94">
        <v>33858.880289999994</v>
      </c>
      <c r="L55" s="95">
        <v>4.1957901554404136E-3</v>
      </c>
      <c r="M55" s="95">
        <f t="shared" si="0"/>
        <v>6.455308621040619E-3</v>
      </c>
      <c r="N55" s="95">
        <f>K55/'סכום נכסי הקרן'!$C$42</f>
        <v>6.2302558769625747E-4</v>
      </c>
    </row>
    <row r="56" spans="2:14" s="132" customFormat="1">
      <c r="B56" s="87" t="s">
        <v>1699</v>
      </c>
      <c r="C56" s="84" t="s">
        <v>1700</v>
      </c>
      <c r="D56" s="97" t="s">
        <v>138</v>
      </c>
      <c r="E56" s="84"/>
      <c r="F56" s="97" t="s">
        <v>1616</v>
      </c>
      <c r="G56" s="97" t="s">
        <v>176</v>
      </c>
      <c r="H56" s="94">
        <v>85100.999999999985</v>
      </c>
      <c r="I56" s="96">
        <v>40367.5</v>
      </c>
      <c r="J56" s="84"/>
      <c r="K56" s="94">
        <v>124598.86119999998</v>
      </c>
      <c r="L56" s="95">
        <v>0.13695241804274602</v>
      </c>
      <c r="M56" s="95">
        <f t="shared" si="0"/>
        <v>2.3755189066714512E-2</v>
      </c>
      <c r="N56" s="95">
        <f>K56/'סכום נכסי הקרן'!$C$42</f>
        <v>2.2927007054140956E-3</v>
      </c>
    </row>
    <row r="57" spans="2:14" s="132" customFormat="1">
      <c r="B57" s="87" t="s">
        <v>1701</v>
      </c>
      <c r="C57" s="84" t="s">
        <v>1702</v>
      </c>
      <c r="D57" s="97" t="s">
        <v>28</v>
      </c>
      <c r="E57" s="84"/>
      <c r="F57" s="97" t="s">
        <v>1616</v>
      </c>
      <c r="G57" s="97" t="s">
        <v>178</v>
      </c>
      <c r="H57" s="94">
        <v>83595.999999999985</v>
      </c>
      <c r="I57" s="96">
        <v>6014</v>
      </c>
      <c r="J57" s="84"/>
      <c r="K57" s="94">
        <v>21193.774879999994</v>
      </c>
      <c r="L57" s="95">
        <v>1.2037625427330948E-2</v>
      </c>
      <c r="M57" s="95">
        <f t="shared" si="0"/>
        <v>4.0406639712673763E-3</v>
      </c>
      <c r="N57" s="95">
        <f>K57/'סכום נכסי הקרן'!$C$42</f>
        <v>3.8997934772267025E-4</v>
      </c>
    </row>
    <row r="58" spans="2:14" s="132" customFormat="1">
      <c r="B58" s="87" t="s">
        <v>1703</v>
      </c>
      <c r="C58" s="84" t="s">
        <v>1704</v>
      </c>
      <c r="D58" s="97" t="s">
        <v>138</v>
      </c>
      <c r="E58" s="84"/>
      <c r="F58" s="97" t="s">
        <v>1616</v>
      </c>
      <c r="G58" s="97" t="s">
        <v>176</v>
      </c>
      <c r="H58" s="94">
        <v>95787.999999999956</v>
      </c>
      <c r="I58" s="96">
        <v>8341</v>
      </c>
      <c r="J58" s="84"/>
      <c r="K58" s="94">
        <v>28978.558770000087</v>
      </c>
      <c r="L58" s="95">
        <v>7.4285186934406E-2</v>
      </c>
      <c r="M58" s="95">
        <f t="shared" si="0"/>
        <v>5.5248590222448206E-3</v>
      </c>
      <c r="N58" s="95">
        <f>K58/'סכום נכסי הקרן'!$C$42</f>
        <v>5.3322447327362114E-4</v>
      </c>
    </row>
    <row r="59" spans="2:14" s="132" customFormat="1">
      <c r="B59" s="87" t="s">
        <v>1705</v>
      </c>
      <c r="C59" s="84" t="s">
        <v>1706</v>
      </c>
      <c r="D59" s="97" t="s">
        <v>1375</v>
      </c>
      <c r="E59" s="84"/>
      <c r="F59" s="97" t="s">
        <v>1616</v>
      </c>
      <c r="G59" s="97" t="s">
        <v>176</v>
      </c>
      <c r="H59" s="94">
        <v>353627.99999999994</v>
      </c>
      <c r="I59" s="96">
        <v>5942</v>
      </c>
      <c r="J59" s="84"/>
      <c r="K59" s="94">
        <v>76212.612279999987</v>
      </c>
      <c r="L59" s="95">
        <v>4.2022238532541806E-3</v>
      </c>
      <c r="M59" s="95">
        <f t="shared" si="0"/>
        <v>1.4530189092768434E-2</v>
      </c>
      <c r="N59" s="95">
        <f>K59/'סכום נכסי הקרן'!$C$42</f>
        <v>1.4023620140101805E-3</v>
      </c>
    </row>
    <row r="60" spans="2:14" s="132" customFormat="1">
      <c r="B60" s="87" t="s">
        <v>1707</v>
      </c>
      <c r="C60" s="84" t="s">
        <v>1708</v>
      </c>
      <c r="D60" s="97" t="s">
        <v>28</v>
      </c>
      <c r="E60" s="84"/>
      <c r="F60" s="97" t="s">
        <v>1616</v>
      </c>
      <c r="G60" s="97" t="s">
        <v>178</v>
      </c>
      <c r="H60" s="94">
        <v>44606.999999999993</v>
      </c>
      <c r="I60" s="96">
        <v>17412</v>
      </c>
      <c r="J60" s="84"/>
      <c r="K60" s="94">
        <v>32742.442279999988</v>
      </c>
      <c r="L60" s="95">
        <v>3.0242033898305081E-2</v>
      </c>
      <c r="M60" s="95">
        <f t="shared" si="0"/>
        <v>6.2424559853632659E-3</v>
      </c>
      <c r="N60" s="95">
        <f>K60/'סכום נכסי הקרן'!$C$42</f>
        <v>6.024823966235117E-4</v>
      </c>
    </row>
    <row r="61" spans="2:14" s="132" customFormat="1">
      <c r="B61" s="87" t="s">
        <v>1709</v>
      </c>
      <c r="C61" s="84" t="s">
        <v>1710</v>
      </c>
      <c r="D61" s="97" t="s">
        <v>1375</v>
      </c>
      <c r="E61" s="84"/>
      <c r="F61" s="97" t="s">
        <v>1616</v>
      </c>
      <c r="G61" s="97" t="s">
        <v>176</v>
      </c>
      <c r="H61" s="94">
        <v>173527.99999999997</v>
      </c>
      <c r="I61" s="96">
        <v>3844</v>
      </c>
      <c r="J61" s="84"/>
      <c r="K61" s="94">
        <v>24193.599989999995</v>
      </c>
      <c r="L61" s="95">
        <v>9.3294543402543291E-3</v>
      </c>
      <c r="M61" s="95">
        <f t="shared" si="0"/>
        <v>4.61259064835588E-3</v>
      </c>
      <c r="N61" s="95">
        <f>K61/'סכום נכסי הקרן'!$C$42</f>
        <v>4.4517809576560921E-4</v>
      </c>
    </row>
    <row r="62" spans="2:14" s="132" customFormat="1">
      <c r="B62" s="87" t="s">
        <v>1711</v>
      </c>
      <c r="C62" s="84" t="s">
        <v>1712</v>
      </c>
      <c r="D62" s="97" t="s">
        <v>1375</v>
      </c>
      <c r="E62" s="84"/>
      <c r="F62" s="97" t="s">
        <v>1616</v>
      </c>
      <c r="G62" s="97" t="s">
        <v>176</v>
      </c>
      <c r="H62" s="94">
        <v>81879.999999999985</v>
      </c>
      <c r="I62" s="96">
        <v>9587</v>
      </c>
      <c r="J62" s="84"/>
      <c r="K62" s="94">
        <v>28471.353719999996</v>
      </c>
      <c r="L62" s="95">
        <v>1.4647584973166367E-3</v>
      </c>
      <c r="M62" s="95">
        <f t="shared" si="0"/>
        <v>5.428158685321159E-3</v>
      </c>
      <c r="N62" s="95">
        <f>K62/'סכום נכסי הקרן'!$C$42</f>
        <v>5.2389156794266291E-4</v>
      </c>
    </row>
    <row r="63" spans="2:14" s="132" customFormat="1">
      <c r="B63" s="87" t="s">
        <v>1713</v>
      </c>
      <c r="C63" s="84" t="s">
        <v>1714</v>
      </c>
      <c r="D63" s="97" t="s">
        <v>28</v>
      </c>
      <c r="E63" s="84"/>
      <c r="F63" s="97" t="s">
        <v>1616</v>
      </c>
      <c r="G63" s="97" t="s">
        <v>178</v>
      </c>
      <c r="H63" s="94">
        <v>112456.99999999999</v>
      </c>
      <c r="I63" s="96">
        <v>9780</v>
      </c>
      <c r="J63" s="84"/>
      <c r="K63" s="94">
        <v>46364.410719999993</v>
      </c>
      <c r="L63" s="95">
        <v>9.2577545847523687E-2</v>
      </c>
      <c r="M63" s="95">
        <f t="shared" si="0"/>
        <v>8.8395297678724293E-3</v>
      </c>
      <c r="N63" s="95">
        <f>K63/'סכום נכסי הקרן'!$C$42</f>
        <v>8.5313554345593681E-4</v>
      </c>
    </row>
    <row r="64" spans="2:14" s="132" customFormat="1">
      <c r="B64" s="87" t="s">
        <v>1715</v>
      </c>
      <c r="C64" s="84" t="s">
        <v>1716</v>
      </c>
      <c r="D64" s="97" t="s">
        <v>1375</v>
      </c>
      <c r="E64" s="84"/>
      <c r="F64" s="97" t="s">
        <v>1616</v>
      </c>
      <c r="G64" s="97" t="s">
        <v>176</v>
      </c>
      <c r="H64" s="94">
        <v>146684.99999999997</v>
      </c>
      <c r="I64" s="96">
        <v>5265</v>
      </c>
      <c r="J64" s="84"/>
      <c r="K64" s="94">
        <v>28011.194959999993</v>
      </c>
      <c r="L64" s="95">
        <v>1.0097115688020497E-3</v>
      </c>
      <c r="M64" s="95">
        <f t="shared" si="0"/>
        <v>5.3404278807276983E-3</v>
      </c>
      <c r="N64" s="95">
        <f>K64/'סכום נכסי הקרן'!$C$42</f>
        <v>5.1542434518080289E-4</v>
      </c>
    </row>
    <row r="65" spans="2:14" s="132" customFormat="1">
      <c r="B65" s="87" t="s">
        <v>1717</v>
      </c>
      <c r="C65" s="84" t="s">
        <v>1718</v>
      </c>
      <c r="D65" s="97" t="s">
        <v>150</v>
      </c>
      <c r="E65" s="84"/>
      <c r="F65" s="97" t="s">
        <v>1616</v>
      </c>
      <c r="G65" s="97" t="s">
        <v>180</v>
      </c>
      <c r="H65" s="94">
        <v>184118.99999999997</v>
      </c>
      <c r="I65" s="96">
        <v>8001</v>
      </c>
      <c r="J65" s="84"/>
      <c r="K65" s="94">
        <v>38546.079689999991</v>
      </c>
      <c r="L65" s="95">
        <v>5.0287160308892433E-3</v>
      </c>
      <c r="M65" s="95">
        <f t="shared" si="0"/>
        <v>7.3489388426015104E-3</v>
      </c>
      <c r="N65" s="95">
        <f>K65/'סכום נכסי הקרן'!$C$42</f>
        <v>7.0927312854293504E-4</v>
      </c>
    </row>
    <row r="66" spans="2:14" s="132" customFormat="1">
      <c r="B66" s="87" t="s">
        <v>1719</v>
      </c>
      <c r="C66" s="84" t="s">
        <v>1720</v>
      </c>
      <c r="D66" s="97" t="s">
        <v>138</v>
      </c>
      <c r="E66" s="84"/>
      <c r="F66" s="97" t="s">
        <v>1616</v>
      </c>
      <c r="G66" s="97" t="s">
        <v>179</v>
      </c>
      <c r="H66" s="94">
        <v>296024.99999999994</v>
      </c>
      <c r="I66" s="96">
        <v>3227.25</v>
      </c>
      <c r="J66" s="94">
        <v>333.49534999999992</v>
      </c>
      <c r="K66" s="94">
        <v>45602.597829999992</v>
      </c>
      <c r="L66" s="95">
        <v>1.2806538189289392E-2</v>
      </c>
      <c r="M66" s="95">
        <f t="shared" si="0"/>
        <v>8.6942875958243102E-3</v>
      </c>
      <c r="N66" s="95">
        <f>K66/'סכום נכסי הקרן'!$C$42</f>
        <v>8.391176870046409E-4</v>
      </c>
    </row>
    <row r="67" spans="2:14" s="132" customFormat="1">
      <c r="B67" s="87" t="s">
        <v>1721</v>
      </c>
      <c r="C67" s="84" t="s">
        <v>1722</v>
      </c>
      <c r="D67" s="97" t="s">
        <v>1375</v>
      </c>
      <c r="E67" s="84"/>
      <c r="F67" s="97" t="s">
        <v>1616</v>
      </c>
      <c r="G67" s="97" t="s">
        <v>176</v>
      </c>
      <c r="H67" s="94">
        <v>227739.99999999997</v>
      </c>
      <c r="I67" s="96">
        <v>20256</v>
      </c>
      <c r="J67" s="84"/>
      <c r="K67" s="94">
        <v>167317.18922999996</v>
      </c>
      <c r="L67" s="95">
        <v>2.0529410535034712E-3</v>
      </c>
      <c r="M67" s="95">
        <f t="shared" si="0"/>
        <v>3.1899580991273928E-2</v>
      </c>
      <c r="N67" s="95">
        <f>K67/'סכום נכסי הקרן'!$C$42</f>
        <v>3.0787459378121881E-3</v>
      </c>
    </row>
    <row r="68" spans="2:14" s="132" customFormat="1">
      <c r="B68" s="87" t="s">
        <v>1723</v>
      </c>
      <c r="C68" s="84" t="s">
        <v>1724</v>
      </c>
      <c r="D68" s="97" t="s">
        <v>1375</v>
      </c>
      <c r="E68" s="84"/>
      <c r="F68" s="97" t="s">
        <v>1616</v>
      </c>
      <c r="G68" s="97" t="s">
        <v>176</v>
      </c>
      <c r="H68" s="94">
        <v>382508.99999999994</v>
      </c>
      <c r="I68" s="96">
        <v>2411</v>
      </c>
      <c r="J68" s="84"/>
      <c r="K68" s="94">
        <v>33449.253049999999</v>
      </c>
      <c r="L68" s="95">
        <v>6.4395454545454539E-3</v>
      </c>
      <c r="M68" s="95">
        <f t="shared" si="0"/>
        <v>6.3772118195180357E-3</v>
      </c>
      <c r="N68" s="95">
        <f>K68/'סכום נכסי הקרן'!$C$42</f>
        <v>6.1548817801963655E-4</v>
      </c>
    </row>
    <row r="69" spans="2:14" s="132" customFormat="1">
      <c r="B69" s="87" t="s">
        <v>1725</v>
      </c>
      <c r="C69" s="84" t="s">
        <v>1726</v>
      </c>
      <c r="D69" s="97" t="s">
        <v>1375</v>
      </c>
      <c r="E69" s="84"/>
      <c r="F69" s="97" t="s">
        <v>1616</v>
      </c>
      <c r="G69" s="97" t="s">
        <v>176</v>
      </c>
      <c r="H69" s="94">
        <v>143208.99999999997</v>
      </c>
      <c r="I69" s="96">
        <v>7736</v>
      </c>
      <c r="J69" s="84"/>
      <c r="K69" s="94">
        <v>40182.257159999986</v>
      </c>
      <c r="L69" s="95">
        <v>9.9797212543553983E-3</v>
      </c>
      <c r="M69" s="95">
        <f t="shared" si="0"/>
        <v>7.6608815423358199E-3</v>
      </c>
      <c r="N69" s="95">
        <f>K69/'סכום נכסי הקרן'!$C$42</f>
        <v>7.3937986630541182E-4</v>
      </c>
    </row>
    <row r="70" spans="2:14" s="132" customFormat="1">
      <c r="B70" s="83"/>
      <c r="C70" s="84"/>
      <c r="D70" s="84"/>
      <c r="E70" s="84"/>
      <c r="F70" s="84"/>
      <c r="G70" s="84"/>
      <c r="H70" s="94"/>
      <c r="I70" s="96"/>
      <c r="J70" s="84"/>
      <c r="K70" s="84"/>
      <c r="L70" s="84"/>
      <c r="M70" s="95"/>
      <c r="N70" s="84"/>
    </row>
    <row r="71" spans="2:14" s="132" customFormat="1">
      <c r="B71" s="102" t="s">
        <v>76</v>
      </c>
      <c r="C71" s="82"/>
      <c r="D71" s="82"/>
      <c r="E71" s="82"/>
      <c r="F71" s="82"/>
      <c r="G71" s="82"/>
      <c r="H71" s="91"/>
      <c r="I71" s="93"/>
      <c r="J71" s="82"/>
      <c r="K71" s="91">
        <v>234302.31380999996</v>
      </c>
      <c r="L71" s="82"/>
      <c r="M71" s="92">
        <f t="shared" ref="M71:M74" si="1">K71/$K$11</f>
        <v>4.4670518732840753E-2</v>
      </c>
      <c r="N71" s="92">
        <f>K71/'סכום נכסי הקרן'!$C$42</f>
        <v>4.3113161306512944E-3</v>
      </c>
    </row>
    <row r="72" spans="2:14" s="132" customFormat="1">
      <c r="B72" s="87" t="s">
        <v>1727</v>
      </c>
      <c r="C72" s="84" t="s">
        <v>1728</v>
      </c>
      <c r="D72" s="97" t="s">
        <v>138</v>
      </c>
      <c r="E72" s="84"/>
      <c r="F72" s="97" t="s">
        <v>1729</v>
      </c>
      <c r="G72" s="97" t="s">
        <v>179</v>
      </c>
      <c r="H72" s="94">
        <v>5814716.9999999991</v>
      </c>
      <c r="I72" s="96">
        <v>168</v>
      </c>
      <c r="J72" s="84"/>
      <c r="K72" s="94">
        <v>46289.10132999999</v>
      </c>
      <c r="L72" s="95">
        <v>3.7925048135196253E-2</v>
      </c>
      <c r="M72" s="95">
        <f t="shared" si="1"/>
        <v>8.8251717811242414E-3</v>
      </c>
      <c r="N72" s="95">
        <f>K72/'סכום נכסי הקרן'!$C$42</f>
        <v>8.5174980132383048E-4</v>
      </c>
    </row>
    <row r="73" spans="2:14" s="132" customFormat="1">
      <c r="B73" s="87" t="s">
        <v>1730</v>
      </c>
      <c r="C73" s="84" t="s">
        <v>1731</v>
      </c>
      <c r="D73" s="97" t="s">
        <v>138</v>
      </c>
      <c r="E73" s="84"/>
      <c r="F73" s="97" t="s">
        <v>1729</v>
      </c>
      <c r="G73" s="97" t="s">
        <v>176</v>
      </c>
      <c r="H73" s="94">
        <v>525999.99999999988</v>
      </c>
      <c r="I73" s="96">
        <v>6775</v>
      </c>
      <c r="J73" s="84"/>
      <c r="K73" s="94">
        <v>129253.58549999996</v>
      </c>
      <c r="L73" s="95">
        <v>1.1840929315752537E-2</v>
      </c>
      <c r="M73" s="95">
        <f t="shared" si="1"/>
        <v>2.4642627801988681E-2</v>
      </c>
      <c r="N73" s="95">
        <f>K73/'סכום נכסי הקרן'!$C$42</f>
        <v>2.3783506831373115E-3</v>
      </c>
    </row>
    <row r="74" spans="2:14" s="132" customFormat="1">
      <c r="B74" s="87" t="s">
        <v>1732</v>
      </c>
      <c r="C74" s="84" t="s">
        <v>1733</v>
      </c>
      <c r="D74" s="97" t="s">
        <v>1375</v>
      </c>
      <c r="E74" s="84"/>
      <c r="F74" s="97" t="s">
        <v>1729</v>
      </c>
      <c r="G74" s="97" t="s">
        <v>176</v>
      </c>
      <c r="H74" s="94">
        <v>207274.99999999997</v>
      </c>
      <c r="I74" s="96">
        <v>7816</v>
      </c>
      <c r="J74" s="84"/>
      <c r="K74" s="94">
        <v>58759.626979999986</v>
      </c>
      <c r="L74" s="95">
        <v>7.6134060961059594E-4</v>
      </c>
      <c r="M74" s="95">
        <f t="shared" si="1"/>
        <v>1.1202719149727822E-2</v>
      </c>
      <c r="N74" s="95">
        <f>K74/'סכום נכסי הקרן'!$C$42</f>
        <v>1.0812156461901523E-3</v>
      </c>
    </row>
    <row r="75" spans="2:14" s="132" customFormat="1">
      <c r="B75" s="145"/>
      <c r="C75" s="145"/>
    </row>
    <row r="76" spans="2:14" s="132" customFormat="1">
      <c r="B76" s="145"/>
      <c r="C76" s="145"/>
    </row>
    <row r="77" spans="2:14" s="132" customFormat="1">
      <c r="B77" s="145"/>
      <c r="C77" s="145"/>
    </row>
    <row r="78" spans="2:14" s="132" customFormat="1">
      <c r="B78" s="146" t="s">
        <v>273</v>
      </c>
      <c r="C78" s="145"/>
    </row>
    <row r="79" spans="2:14" s="132" customFormat="1">
      <c r="B79" s="146" t="s">
        <v>127</v>
      </c>
      <c r="C79" s="145"/>
    </row>
    <row r="80" spans="2:14" s="132" customFormat="1">
      <c r="B80" s="146" t="s">
        <v>255</v>
      </c>
      <c r="C80" s="145"/>
    </row>
    <row r="81" spans="2:3" s="132" customFormat="1">
      <c r="B81" s="146" t="s">
        <v>263</v>
      </c>
      <c r="C81" s="145"/>
    </row>
    <row r="82" spans="2:3" s="132" customFormat="1">
      <c r="B82" s="146" t="s">
        <v>271</v>
      </c>
      <c r="C82" s="145"/>
    </row>
    <row r="83" spans="2:3" s="132" customFormat="1">
      <c r="B83" s="145"/>
      <c r="C83" s="145"/>
    </row>
    <row r="84" spans="2:3" s="132" customFormat="1">
      <c r="B84" s="145"/>
      <c r="C84" s="145"/>
    </row>
    <row r="85" spans="2:3" s="132" customFormat="1">
      <c r="B85" s="145"/>
      <c r="C85" s="145"/>
    </row>
    <row r="86" spans="2:3" s="132" customFormat="1">
      <c r="B86" s="145"/>
      <c r="C86" s="145"/>
    </row>
    <row r="87" spans="2:3" s="132" customFormat="1">
      <c r="B87" s="145"/>
      <c r="C87" s="145"/>
    </row>
    <row r="88" spans="2:3" s="132" customFormat="1">
      <c r="B88" s="145"/>
      <c r="C88" s="145"/>
    </row>
    <row r="89" spans="2:3" s="132" customFormat="1">
      <c r="B89" s="145"/>
      <c r="C89" s="145"/>
    </row>
    <row r="90" spans="2:3" s="132" customFormat="1">
      <c r="B90" s="145"/>
      <c r="C90" s="145"/>
    </row>
    <row r="91" spans="2:3" s="132" customFormat="1">
      <c r="B91" s="145"/>
      <c r="C91" s="145"/>
    </row>
    <row r="92" spans="2:3" s="132" customFormat="1">
      <c r="B92" s="145"/>
      <c r="C92" s="145"/>
    </row>
    <row r="93" spans="2:3" s="132" customFormat="1">
      <c r="B93" s="145"/>
      <c r="C93" s="145"/>
    </row>
    <row r="94" spans="2:3" s="132" customFormat="1">
      <c r="B94" s="145"/>
      <c r="C94" s="145"/>
    </row>
    <row r="95" spans="2:3" s="132" customFormat="1">
      <c r="B95" s="145"/>
      <c r="C95" s="145"/>
    </row>
    <row r="96" spans="2:3" s="132" customFormat="1">
      <c r="B96" s="145"/>
      <c r="C96" s="145"/>
    </row>
    <row r="97" spans="2:3" s="132" customFormat="1">
      <c r="B97" s="145"/>
      <c r="C97" s="145"/>
    </row>
    <row r="98" spans="2:3" s="132" customFormat="1">
      <c r="B98" s="145"/>
      <c r="C98" s="145"/>
    </row>
    <row r="99" spans="2:3" s="132" customFormat="1">
      <c r="B99" s="145"/>
      <c r="C99" s="145"/>
    </row>
    <row r="100" spans="2:3" s="132" customFormat="1">
      <c r="B100" s="145"/>
      <c r="C100" s="145"/>
    </row>
    <row r="101" spans="2:3" s="132" customFormat="1">
      <c r="B101" s="145"/>
      <c r="C101" s="145"/>
    </row>
    <row r="102" spans="2:3" s="132" customFormat="1">
      <c r="B102" s="145"/>
      <c r="C102" s="145"/>
    </row>
    <row r="103" spans="2:3" s="132" customFormat="1">
      <c r="B103" s="145"/>
      <c r="C103" s="145"/>
    </row>
    <row r="104" spans="2:3" s="132" customFormat="1">
      <c r="B104" s="145"/>
      <c r="C104" s="145"/>
    </row>
    <row r="105" spans="2:3" s="132" customFormat="1">
      <c r="B105" s="145"/>
      <c r="C105" s="145"/>
    </row>
    <row r="106" spans="2:3" s="132" customFormat="1">
      <c r="B106" s="145"/>
      <c r="C106" s="145"/>
    </row>
    <row r="107" spans="2:3" s="132" customFormat="1">
      <c r="B107" s="145"/>
      <c r="C107" s="145"/>
    </row>
    <row r="108" spans="2:3" s="132" customFormat="1">
      <c r="B108" s="145"/>
      <c r="C108" s="145"/>
    </row>
    <row r="109" spans="2:3" s="132" customFormat="1">
      <c r="B109" s="145"/>
      <c r="C109" s="145"/>
    </row>
    <row r="110" spans="2:3" s="132" customFormat="1">
      <c r="B110" s="145"/>
      <c r="C110" s="145"/>
    </row>
    <row r="111" spans="2:3" s="132" customFormat="1">
      <c r="B111" s="145"/>
      <c r="C111" s="145"/>
    </row>
    <row r="112" spans="2:3" s="132" customFormat="1">
      <c r="B112" s="145"/>
      <c r="C112" s="145"/>
    </row>
    <row r="113" spans="2:3" s="132" customFormat="1">
      <c r="B113" s="145"/>
      <c r="C113" s="145"/>
    </row>
    <row r="114" spans="2:3" s="132" customFormat="1">
      <c r="B114" s="145"/>
      <c r="C114" s="145"/>
    </row>
    <row r="115" spans="2:3" s="132" customFormat="1">
      <c r="B115" s="145"/>
      <c r="C115" s="145"/>
    </row>
    <row r="116" spans="2:3" s="132" customFormat="1">
      <c r="B116" s="145"/>
      <c r="C116" s="145"/>
    </row>
    <row r="117" spans="2:3" s="132" customFormat="1">
      <c r="B117" s="145"/>
      <c r="C117" s="145"/>
    </row>
    <row r="118" spans="2:3" s="132" customFormat="1">
      <c r="B118" s="145"/>
      <c r="C118" s="145"/>
    </row>
    <row r="119" spans="2:3" s="132" customFormat="1">
      <c r="B119" s="145"/>
      <c r="C119" s="145"/>
    </row>
    <row r="120" spans="2:3" s="132" customFormat="1">
      <c r="B120" s="145"/>
      <c r="C120" s="145"/>
    </row>
    <row r="121" spans="2:3" s="132" customFormat="1">
      <c r="B121" s="145"/>
      <c r="C121" s="145"/>
    </row>
    <row r="122" spans="2:3" s="132" customFormat="1">
      <c r="B122" s="145"/>
      <c r="C122" s="145"/>
    </row>
    <row r="123" spans="2:3" s="132" customFormat="1">
      <c r="B123" s="145"/>
      <c r="C123" s="145"/>
    </row>
    <row r="124" spans="2:3" s="132" customFormat="1">
      <c r="B124" s="145"/>
      <c r="C124" s="145"/>
    </row>
    <row r="125" spans="2:3" s="132" customFormat="1">
      <c r="B125" s="145"/>
      <c r="C125" s="145"/>
    </row>
    <row r="126" spans="2:3" s="132" customFormat="1">
      <c r="B126" s="145"/>
      <c r="C126" s="145"/>
    </row>
    <row r="127" spans="2:3" s="132" customFormat="1">
      <c r="B127" s="145"/>
      <c r="C127" s="145"/>
    </row>
    <row r="128" spans="2:3" s="132" customFormat="1">
      <c r="B128" s="145"/>
      <c r="C128" s="145"/>
    </row>
    <row r="129" spans="2:3" s="132" customFormat="1">
      <c r="B129" s="145"/>
      <c r="C129" s="145"/>
    </row>
    <row r="130" spans="2:3" s="132" customFormat="1">
      <c r="B130" s="145"/>
      <c r="C130" s="145"/>
    </row>
    <row r="131" spans="2:3" s="132" customFormat="1">
      <c r="B131" s="145"/>
      <c r="C131" s="145"/>
    </row>
    <row r="132" spans="2:3" s="132" customFormat="1">
      <c r="B132" s="145"/>
      <c r="C132" s="145"/>
    </row>
    <row r="133" spans="2:3" s="132" customFormat="1">
      <c r="B133" s="145"/>
      <c r="C133" s="145"/>
    </row>
    <row r="134" spans="2:3" s="132" customFormat="1">
      <c r="B134" s="145"/>
      <c r="C134" s="145"/>
    </row>
    <row r="135" spans="2:3" s="132" customFormat="1">
      <c r="B135" s="145"/>
      <c r="C135" s="145"/>
    </row>
    <row r="136" spans="2:3" s="132" customFormat="1">
      <c r="B136" s="145"/>
      <c r="C136" s="145"/>
    </row>
    <row r="137" spans="2:3" s="132" customFormat="1">
      <c r="B137" s="145"/>
      <c r="C137" s="145"/>
    </row>
    <row r="138" spans="2:3" s="132" customFormat="1">
      <c r="B138" s="145"/>
      <c r="C138" s="145"/>
    </row>
    <row r="139" spans="2:3" s="132" customFormat="1">
      <c r="B139" s="145"/>
      <c r="C139" s="145"/>
    </row>
    <row r="140" spans="2:3" s="132" customFormat="1">
      <c r="B140" s="145"/>
      <c r="C140" s="145"/>
    </row>
    <row r="141" spans="2:3" s="132" customFormat="1">
      <c r="B141" s="145"/>
      <c r="C141" s="145"/>
    </row>
    <row r="142" spans="2:3" s="132" customFormat="1">
      <c r="B142" s="145"/>
      <c r="C142" s="145"/>
    </row>
    <row r="143" spans="2:3" s="132" customFormat="1">
      <c r="B143" s="145"/>
      <c r="C143" s="145"/>
    </row>
    <row r="144" spans="2:3" s="132" customFormat="1">
      <c r="B144" s="145"/>
      <c r="C144" s="145"/>
    </row>
    <row r="145" spans="2:3" s="132" customFormat="1">
      <c r="B145" s="145"/>
      <c r="C145" s="145"/>
    </row>
    <row r="146" spans="2:3" s="132" customFormat="1">
      <c r="B146" s="145"/>
      <c r="C146" s="145"/>
    </row>
    <row r="147" spans="2:3" s="132" customFormat="1">
      <c r="B147" s="145"/>
      <c r="C147" s="145"/>
    </row>
    <row r="148" spans="2:3" s="132" customFormat="1">
      <c r="B148" s="145"/>
      <c r="C148" s="145"/>
    </row>
    <row r="149" spans="2:3" s="132" customFormat="1">
      <c r="B149" s="145"/>
      <c r="C149" s="145"/>
    </row>
    <row r="150" spans="2:3" s="132" customFormat="1">
      <c r="B150" s="145"/>
      <c r="C150" s="145"/>
    </row>
    <row r="151" spans="2:3" s="132" customFormat="1">
      <c r="B151" s="145"/>
      <c r="C151" s="145"/>
    </row>
    <row r="152" spans="2:3" s="132" customFormat="1">
      <c r="B152" s="145"/>
      <c r="C152" s="145"/>
    </row>
    <row r="153" spans="2:3" s="132" customFormat="1">
      <c r="B153" s="145"/>
      <c r="C153" s="145"/>
    </row>
    <row r="154" spans="2:3" s="132" customFormat="1">
      <c r="B154" s="145"/>
      <c r="C154" s="145"/>
    </row>
    <row r="155" spans="2:3" s="132" customFormat="1">
      <c r="B155" s="145"/>
      <c r="C155" s="145"/>
    </row>
    <row r="156" spans="2:3" s="132" customFormat="1">
      <c r="B156" s="145"/>
      <c r="C156" s="145"/>
    </row>
    <row r="157" spans="2:3" s="132" customFormat="1">
      <c r="B157" s="145"/>
      <c r="C157" s="145"/>
    </row>
    <row r="158" spans="2:3" s="132" customFormat="1">
      <c r="B158" s="145"/>
      <c r="C158" s="145"/>
    </row>
    <row r="159" spans="2:3" s="132" customFormat="1">
      <c r="B159" s="145"/>
      <c r="C159" s="145"/>
    </row>
    <row r="160" spans="2:3" s="132" customFormat="1">
      <c r="B160" s="145"/>
      <c r="C160" s="145"/>
    </row>
    <row r="161" spans="2:3" s="132" customFormat="1">
      <c r="B161" s="145"/>
      <c r="C161" s="145"/>
    </row>
    <row r="162" spans="2:3" s="132" customFormat="1">
      <c r="B162" s="145"/>
      <c r="C162" s="145"/>
    </row>
    <row r="163" spans="2:3" s="132" customFormat="1">
      <c r="B163" s="145"/>
      <c r="C163" s="145"/>
    </row>
    <row r="164" spans="2:3" s="132" customFormat="1">
      <c r="B164" s="145"/>
      <c r="C164" s="145"/>
    </row>
    <row r="165" spans="2:3" s="132" customFormat="1">
      <c r="B165" s="145"/>
      <c r="C165" s="145"/>
    </row>
    <row r="166" spans="2:3" s="132" customFormat="1">
      <c r="B166" s="145"/>
      <c r="C166" s="145"/>
    </row>
    <row r="167" spans="2:3" s="132" customFormat="1">
      <c r="B167" s="145"/>
      <c r="C167" s="145"/>
    </row>
    <row r="168" spans="2:3" s="132" customFormat="1">
      <c r="B168" s="145"/>
      <c r="C168" s="145"/>
    </row>
    <row r="169" spans="2:3" s="132" customFormat="1">
      <c r="B169" s="145"/>
      <c r="C169" s="145"/>
    </row>
    <row r="170" spans="2:3" s="132" customFormat="1">
      <c r="B170" s="145"/>
      <c r="C170" s="145"/>
    </row>
    <row r="171" spans="2:3" s="132" customFormat="1">
      <c r="B171" s="145"/>
      <c r="C171" s="145"/>
    </row>
    <row r="172" spans="2:3" s="132" customFormat="1">
      <c r="B172" s="145"/>
      <c r="C172" s="145"/>
    </row>
    <row r="173" spans="2:3" s="132" customFormat="1">
      <c r="B173" s="145"/>
      <c r="C173" s="145"/>
    </row>
    <row r="174" spans="2:3" s="132" customFormat="1">
      <c r="B174" s="145"/>
      <c r="C174" s="145"/>
    </row>
    <row r="175" spans="2:3" s="132" customFormat="1">
      <c r="B175" s="145"/>
      <c r="C175" s="145"/>
    </row>
    <row r="176" spans="2:3" s="132" customFormat="1">
      <c r="B176" s="145"/>
      <c r="C176" s="145"/>
    </row>
    <row r="177" spans="2:3" s="132" customFormat="1">
      <c r="B177" s="145"/>
      <c r="C177" s="145"/>
    </row>
    <row r="178" spans="2:3" s="132" customFormat="1">
      <c r="B178" s="145"/>
      <c r="C178" s="145"/>
    </row>
    <row r="179" spans="2:3" s="132" customFormat="1">
      <c r="B179" s="145"/>
      <c r="C179" s="145"/>
    </row>
    <row r="180" spans="2:3" s="132" customFormat="1">
      <c r="B180" s="145"/>
      <c r="C180" s="145"/>
    </row>
    <row r="181" spans="2:3" s="132" customFormat="1">
      <c r="B181" s="145"/>
      <c r="C181" s="145"/>
    </row>
    <row r="182" spans="2:3" s="132" customFormat="1">
      <c r="B182" s="145"/>
      <c r="C182" s="145"/>
    </row>
    <row r="183" spans="2:3" s="132" customFormat="1">
      <c r="B183" s="145"/>
      <c r="C183" s="145"/>
    </row>
    <row r="184" spans="2:3" s="132" customFormat="1">
      <c r="B184" s="145"/>
      <c r="C184" s="145"/>
    </row>
    <row r="185" spans="2:3" s="132" customFormat="1">
      <c r="B185" s="145"/>
      <c r="C185" s="145"/>
    </row>
    <row r="186" spans="2:3" s="132" customFormat="1">
      <c r="B186" s="145"/>
      <c r="C186" s="145"/>
    </row>
    <row r="187" spans="2:3" s="132" customFormat="1">
      <c r="B187" s="145"/>
      <c r="C187" s="145"/>
    </row>
    <row r="188" spans="2:3" s="132" customFormat="1">
      <c r="B188" s="145"/>
      <c r="C188" s="145"/>
    </row>
    <row r="189" spans="2:3" s="132" customFormat="1">
      <c r="B189" s="145"/>
      <c r="C189" s="145"/>
    </row>
    <row r="190" spans="2:3" s="132" customFormat="1">
      <c r="B190" s="145"/>
      <c r="C190" s="145"/>
    </row>
    <row r="191" spans="2:3" s="132" customFormat="1">
      <c r="B191" s="145"/>
      <c r="C191" s="145"/>
    </row>
    <row r="192" spans="2:3" s="132" customFormat="1">
      <c r="B192" s="145"/>
      <c r="C192" s="145"/>
    </row>
    <row r="193" spans="2:3" s="132" customFormat="1">
      <c r="B193" s="145"/>
      <c r="C193" s="145"/>
    </row>
    <row r="194" spans="2:3" s="132" customFormat="1">
      <c r="B194" s="145"/>
      <c r="C194" s="145"/>
    </row>
    <row r="195" spans="2:3" s="132" customFormat="1">
      <c r="B195" s="145"/>
      <c r="C195" s="145"/>
    </row>
    <row r="196" spans="2:3" s="132" customFormat="1">
      <c r="B196" s="145"/>
      <c r="C196" s="145"/>
    </row>
    <row r="197" spans="2:3" s="132" customFormat="1">
      <c r="B197" s="145"/>
      <c r="C197" s="145"/>
    </row>
    <row r="198" spans="2:3" s="132" customFormat="1">
      <c r="B198" s="145"/>
      <c r="C198" s="145"/>
    </row>
    <row r="199" spans="2:3" s="132" customFormat="1">
      <c r="B199" s="145"/>
      <c r="C199" s="145"/>
    </row>
    <row r="200" spans="2:3" s="132" customFormat="1">
      <c r="B200" s="145"/>
      <c r="C200" s="145"/>
    </row>
    <row r="201" spans="2:3" s="132" customFormat="1">
      <c r="B201" s="145"/>
      <c r="C201" s="145"/>
    </row>
    <row r="202" spans="2:3" s="132" customFormat="1">
      <c r="B202" s="145"/>
      <c r="C202" s="145"/>
    </row>
    <row r="203" spans="2:3" s="132" customFormat="1">
      <c r="B203" s="145"/>
      <c r="C203" s="145"/>
    </row>
    <row r="204" spans="2:3" s="132" customFormat="1">
      <c r="B204" s="145"/>
      <c r="C204" s="145"/>
    </row>
    <row r="205" spans="2:3" s="132" customFormat="1">
      <c r="B205" s="145"/>
      <c r="C205" s="145"/>
    </row>
    <row r="206" spans="2:3" s="132" customFormat="1">
      <c r="B206" s="145"/>
      <c r="C206" s="145"/>
    </row>
    <row r="207" spans="2:3" s="132" customFormat="1">
      <c r="B207" s="145"/>
      <c r="C207" s="145"/>
    </row>
    <row r="208" spans="2:3" s="132" customFormat="1">
      <c r="B208" s="145"/>
      <c r="C208" s="145"/>
    </row>
    <row r="209" spans="2:3" s="132" customFormat="1">
      <c r="B209" s="145"/>
      <c r="C209" s="145"/>
    </row>
    <row r="210" spans="2:3" s="132" customFormat="1">
      <c r="B210" s="145"/>
      <c r="C210" s="145"/>
    </row>
    <row r="211" spans="2:3" s="132" customFormat="1">
      <c r="B211" s="145"/>
      <c r="C211" s="145"/>
    </row>
    <row r="212" spans="2:3" s="132" customFormat="1">
      <c r="B212" s="145"/>
      <c r="C212" s="145"/>
    </row>
    <row r="213" spans="2:3" s="132" customFormat="1">
      <c r="B213" s="145"/>
      <c r="C213" s="145"/>
    </row>
    <row r="214" spans="2:3" s="132" customFormat="1">
      <c r="B214" s="145"/>
      <c r="C214" s="145"/>
    </row>
    <row r="215" spans="2:3" s="132" customFormat="1">
      <c r="B215" s="145"/>
      <c r="C215" s="145"/>
    </row>
    <row r="216" spans="2:3" s="132" customFormat="1">
      <c r="B216" s="145"/>
      <c r="C216" s="145"/>
    </row>
    <row r="217" spans="2:3" s="132" customFormat="1">
      <c r="B217" s="145"/>
      <c r="C217" s="145"/>
    </row>
    <row r="218" spans="2:3" s="132" customFormat="1">
      <c r="B218" s="145"/>
      <c r="C218" s="145"/>
    </row>
    <row r="219" spans="2:3" s="132" customFormat="1">
      <c r="B219" s="145"/>
      <c r="C219" s="145"/>
    </row>
    <row r="220" spans="2:3" s="132" customFormat="1">
      <c r="B220" s="145"/>
      <c r="C220" s="145"/>
    </row>
    <row r="221" spans="2:3" s="132" customFormat="1">
      <c r="B221" s="145"/>
      <c r="C221" s="145"/>
    </row>
    <row r="222" spans="2:3" s="132" customFormat="1">
      <c r="B222" s="145"/>
      <c r="C222" s="145"/>
    </row>
    <row r="223" spans="2:3" s="132" customFormat="1">
      <c r="B223" s="145"/>
      <c r="C223" s="145"/>
    </row>
    <row r="224" spans="2:3" s="132" customFormat="1">
      <c r="B224" s="145"/>
      <c r="C224" s="145"/>
    </row>
    <row r="225" spans="2:3" s="132" customFormat="1">
      <c r="B225" s="145"/>
      <c r="C225" s="145"/>
    </row>
    <row r="226" spans="2:3" s="132" customFormat="1">
      <c r="B226" s="145"/>
      <c r="C226" s="145"/>
    </row>
    <row r="227" spans="2:3" s="132" customFormat="1">
      <c r="B227" s="145"/>
      <c r="C227" s="145"/>
    </row>
    <row r="228" spans="2:3" s="132" customFormat="1">
      <c r="B228" s="145"/>
      <c r="C228" s="145"/>
    </row>
    <row r="229" spans="2:3" s="132" customFormat="1">
      <c r="B229" s="145"/>
      <c r="C229" s="145"/>
    </row>
    <row r="230" spans="2:3" s="132" customFormat="1">
      <c r="B230" s="145"/>
      <c r="C230" s="145"/>
    </row>
    <row r="231" spans="2:3" s="132" customFormat="1">
      <c r="B231" s="145"/>
      <c r="C231" s="145"/>
    </row>
    <row r="232" spans="2:3" s="132" customFormat="1">
      <c r="B232" s="145"/>
      <c r="C232" s="145"/>
    </row>
    <row r="233" spans="2:3" s="132" customFormat="1">
      <c r="B233" s="145"/>
      <c r="C233" s="145"/>
    </row>
    <row r="234" spans="2:3" s="132" customFormat="1">
      <c r="B234" s="145"/>
      <c r="C234" s="145"/>
    </row>
    <row r="235" spans="2:3" s="132" customFormat="1">
      <c r="B235" s="145"/>
      <c r="C235" s="145"/>
    </row>
    <row r="236" spans="2:3" s="132" customFormat="1">
      <c r="B236" s="145"/>
      <c r="C236" s="145"/>
    </row>
    <row r="237" spans="2:3" s="132" customFormat="1">
      <c r="B237" s="145"/>
      <c r="C237" s="145"/>
    </row>
    <row r="238" spans="2:3" s="132" customFormat="1">
      <c r="B238" s="145"/>
      <c r="C238" s="145"/>
    </row>
    <row r="239" spans="2:3" s="132" customFormat="1">
      <c r="B239" s="145"/>
      <c r="C239" s="145"/>
    </row>
    <row r="240" spans="2:3" s="132" customFormat="1">
      <c r="B240" s="145"/>
      <c r="C240" s="145"/>
    </row>
    <row r="241" spans="2:7" s="132" customFormat="1">
      <c r="B241" s="145"/>
      <c r="C241" s="145"/>
    </row>
    <row r="242" spans="2:7" s="132" customFormat="1">
      <c r="B242" s="145"/>
      <c r="C242" s="145"/>
    </row>
    <row r="243" spans="2:7" s="132" customFormat="1">
      <c r="B243" s="145"/>
      <c r="C243" s="145"/>
    </row>
    <row r="244" spans="2:7" s="132" customFormat="1">
      <c r="B244" s="145"/>
      <c r="C244" s="145"/>
    </row>
    <row r="245" spans="2:7" s="132" customFormat="1">
      <c r="B245" s="145"/>
      <c r="C245" s="145"/>
    </row>
    <row r="246" spans="2:7" s="132" customFormat="1">
      <c r="B246" s="145"/>
      <c r="C246" s="145"/>
    </row>
    <row r="247" spans="2:7" s="132" customFormat="1">
      <c r="B247" s="145"/>
      <c r="C247" s="145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6" type="noConversion"/>
  <dataValidations count="1">
    <dataValidation allowBlank="1" showInputMessage="1" showErrorMessage="1" sqref="J9:J1048576 C5:C1048576 J1:J7 A1:A1048576 B1:B43 D1:I1048576 Y49:Y1048576 Z1:XFD1048576 Y1:Y43 B45:B77 B79:B1048576 K1:X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F327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8" style="1" bestFit="1" customWidth="1"/>
    <col min="14" max="14" width="10" style="1" customWidth="1"/>
    <col min="15" max="15" width="9" style="1" bestFit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8">
      <c r="B1" s="57" t="s">
        <v>192</v>
      </c>
      <c r="C1" s="78" t="s" vm="1">
        <v>274</v>
      </c>
    </row>
    <row r="2" spans="2:58">
      <c r="B2" s="57" t="s">
        <v>191</v>
      </c>
      <c r="C2" s="78" t="s">
        <v>275</v>
      </c>
    </row>
    <row r="3" spans="2:58">
      <c r="B3" s="57" t="s">
        <v>193</v>
      </c>
      <c r="C3" s="78" t="s">
        <v>276</v>
      </c>
    </row>
    <row r="4" spans="2:58">
      <c r="B4" s="57" t="s">
        <v>194</v>
      </c>
      <c r="C4" s="78">
        <v>2102</v>
      </c>
    </row>
    <row r="6" spans="2:58" ht="26.25" customHeight="1">
      <c r="B6" s="192" t="s">
        <v>222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4"/>
    </row>
    <row r="7" spans="2:58" ht="26.25" customHeight="1">
      <c r="B7" s="192" t="s">
        <v>106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4"/>
      <c r="BF7" s="3"/>
    </row>
    <row r="8" spans="2:58" s="3" customFormat="1" ht="78.75">
      <c r="B8" s="23" t="s">
        <v>130</v>
      </c>
      <c r="C8" s="31" t="s">
        <v>49</v>
      </c>
      <c r="D8" s="31" t="s">
        <v>134</v>
      </c>
      <c r="E8" s="31" t="s">
        <v>132</v>
      </c>
      <c r="F8" s="31" t="s">
        <v>73</v>
      </c>
      <c r="G8" s="31" t="s">
        <v>15</v>
      </c>
      <c r="H8" s="31" t="s">
        <v>74</v>
      </c>
      <c r="I8" s="31" t="s">
        <v>116</v>
      </c>
      <c r="J8" s="31" t="s">
        <v>257</v>
      </c>
      <c r="K8" s="31" t="s">
        <v>256</v>
      </c>
      <c r="L8" s="31" t="s">
        <v>70</v>
      </c>
      <c r="M8" s="31" t="s">
        <v>65</v>
      </c>
      <c r="N8" s="31" t="s">
        <v>195</v>
      </c>
      <c r="O8" s="21" t="s">
        <v>197</v>
      </c>
      <c r="BA8" s="1"/>
      <c r="BB8" s="1"/>
    </row>
    <row r="9" spans="2:58" s="3" customFormat="1" ht="20.25">
      <c r="B9" s="16"/>
      <c r="C9" s="17"/>
      <c r="D9" s="17"/>
      <c r="E9" s="17"/>
      <c r="F9" s="17"/>
      <c r="G9" s="17"/>
      <c r="H9" s="17"/>
      <c r="I9" s="17"/>
      <c r="J9" s="33" t="s">
        <v>264</v>
      </c>
      <c r="K9" s="33"/>
      <c r="L9" s="33" t="s">
        <v>260</v>
      </c>
      <c r="M9" s="33" t="s">
        <v>20</v>
      </c>
      <c r="N9" s="33" t="s">
        <v>20</v>
      </c>
      <c r="O9" s="34" t="s">
        <v>20</v>
      </c>
      <c r="AZ9" s="1"/>
      <c r="BA9" s="1"/>
      <c r="BB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AZ10" s="1"/>
      <c r="BA10" s="3"/>
      <c r="BB10" s="1"/>
    </row>
    <row r="11" spans="2:58" s="141" customFormat="1" ht="18" customHeight="1">
      <c r="B11" s="79" t="s">
        <v>33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4146545.8817199999</v>
      </c>
      <c r="M11" s="80"/>
      <c r="N11" s="89">
        <f>L11/$L$11</f>
        <v>1</v>
      </c>
      <c r="O11" s="89">
        <f>L11/'סכום נכסי הקרן'!$C$42</f>
        <v>7.6299161777983862E-2</v>
      </c>
      <c r="AZ11" s="132"/>
      <c r="BA11" s="148"/>
      <c r="BB11" s="132"/>
      <c r="BF11" s="132"/>
    </row>
    <row r="12" spans="2:58" s="141" customFormat="1" ht="18" customHeight="1">
      <c r="B12" s="81" t="s">
        <v>249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4146545.8817199995</v>
      </c>
      <c r="M12" s="82"/>
      <c r="N12" s="92">
        <f t="shared" ref="N12:N34" si="0">L12/$L$11</f>
        <v>0.99999999999999989</v>
      </c>
      <c r="O12" s="92">
        <f>L12/'סכום נכסי הקרן'!$C$42</f>
        <v>7.6299161777983862E-2</v>
      </c>
      <c r="AZ12" s="132"/>
      <c r="BA12" s="148"/>
      <c r="BB12" s="132"/>
      <c r="BF12" s="132"/>
    </row>
    <row r="13" spans="2:58" s="132" customFormat="1">
      <c r="B13" s="102" t="s">
        <v>57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2484304.9190799999</v>
      </c>
      <c r="M13" s="82"/>
      <c r="N13" s="92">
        <f t="shared" si="0"/>
        <v>0.59912635478894127</v>
      </c>
      <c r="O13" s="92">
        <f>L13/'סכום נכסי הקרן'!$C$42</f>
        <v>4.5712838669495187E-2</v>
      </c>
      <c r="BA13" s="148"/>
    </row>
    <row r="14" spans="2:58" s="132" customFormat="1" ht="20.25">
      <c r="B14" s="87" t="s">
        <v>1734</v>
      </c>
      <c r="C14" s="84" t="s">
        <v>1735</v>
      </c>
      <c r="D14" s="97" t="s">
        <v>28</v>
      </c>
      <c r="E14" s="84"/>
      <c r="F14" s="97" t="s">
        <v>1729</v>
      </c>
      <c r="G14" s="84" t="s">
        <v>1736</v>
      </c>
      <c r="H14" s="84" t="s">
        <v>876</v>
      </c>
      <c r="I14" s="97" t="s">
        <v>179</v>
      </c>
      <c r="J14" s="94">
        <v>29089.359999999997</v>
      </c>
      <c r="K14" s="96">
        <v>111761</v>
      </c>
      <c r="L14" s="94">
        <v>154051.28679999997</v>
      </c>
      <c r="M14" s="95">
        <v>8.2495629707755716E-2</v>
      </c>
      <c r="N14" s="95">
        <f t="shared" si="0"/>
        <v>3.7151714027603866E-2</v>
      </c>
      <c r="O14" s="95">
        <f>L14/'סכום נכסי הקרן'!$C$42</f>
        <v>2.8346446389215401E-3</v>
      </c>
      <c r="BA14" s="141"/>
    </row>
    <row r="15" spans="2:58" s="132" customFormat="1">
      <c r="B15" s="87" t="s">
        <v>1737</v>
      </c>
      <c r="C15" s="84" t="s">
        <v>1738</v>
      </c>
      <c r="D15" s="97" t="s">
        <v>28</v>
      </c>
      <c r="E15" s="84"/>
      <c r="F15" s="97" t="s">
        <v>1729</v>
      </c>
      <c r="G15" s="84" t="s">
        <v>905</v>
      </c>
      <c r="H15" s="84" t="s">
        <v>876</v>
      </c>
      <c r="I15" s="97" t="s">
        <v>178</v>
      </c>
      <c r="J15" s="94">
        <v>18524.580000000002</v>
      </c>
      <c r="K15" s="96">
        <v>98048</v>
      </c>
      <c r="L15" s="94">
        <v>76567.859329999977</v>
      </c>
      <c r="M15" s="95">
        <v>8.1121014857679863E-2</v>
      </c>
      <c r="N15" s="95">
        <f t="shared" si="0"/>
        <v>1.8465455710389822E-2</v>
      </c>
      <c r="O15" s="95">
        <f>L15/'סכום נכסי הקרן'!$C$42</f>
        <v>1.4088987925512291E-3</v>
      </c>
    </row>
    <row r="16" spans="2:58" s="132" customFormat="1">
      <c r="B16" s="87" t="s">
        <v>1739</v>
      </c>
      <c r="C16" s="84" t="s">
        <v>1740</v>
      </c>
      <c r="D16" s="97" t="s">
        <v>28</v>
      </c>
      <c r="E16" s="84"/>
      <c r="F16" s="97" t="s">
        <v>1729</v>
      </c>
      <c r="G16" s="84" t="s">
        <v>918</v>
      </c>
      <c r="H16" s="84" t="s">
        <v>876</v>
      </c>
      <c r="I16" s="97" t="s">
        <v>176</v>
      </c>
      <c r="J16" s="94">
        <v>1E-3</v>
      </c>
      <c r="K16" s="96">
        <v>10948</v>
      </c>
      <c r="L16" s="94">
        <v>4.0000000000000002E-4</v>
      </c>
      <c r="M16" s="95">
        <v>0</v>
      </c>
      <c r="N16" s="95">
        <f t="shared" si="0"/>
        <v>9.6465832384345596E-11</v>
      </c>
      <c r="O16" s="95">
        <f>L16/'סכום נכסי הקרן'!$C$42</f>
        <v>7.3602621511410589E-12</v>
      </c>
    </row>
    <row r="17" spans="2:15" s="132" customFormat="1">
      <c r="B17" s="87" t="s">
        <v>1741</v>
      </c>
      <c r="C17" s="84" t="s">
        <v>1742</v>
      </c>
      <c r="D17" s="97" t="s">
        <v>28</v>
      </c>
      <c r="E17" s="84"/>
      <c r="F17" s="97" t="s">
        <v>1729</v>
      </c>
      <c r="G17" s="84" t="s">
        <v>994</v>
      </c>
      <c r="H17" s="84" t="s">
        <v>876</v>
      </c>
      <c r="I17" s="97" t="s">
        <v>176</v>
      </c>
      <c r="J17" s="94">
        <v>9513.7299999999977</v>
      </c>
      <c r="K17" s="96">
        <v>177714.7</v>
      </c>
      <c r="L17" s="94">
        <v>61322.765239999986</v>
      </c>
      <c r="M17" s="95">
        <v>3.016009477613556E-2</v>
      </c>
      <c r="N17" s="95">
        <f t="shared" si="0"/>
        <v>1.4788878982466032E-2</v>
      </c>
      <c r="O17" s="95">
        <f>L17/'סכום נכסי הקרן'!$C$42</f>
        <v>1.1283790699982011E-3</v>
      </c>
    </row>
    <row r="18" spans="2:15" s="132" customFormat="1">
      <c r="B18" s="87" t="s">
        <v>1743</v>
      </c>
      <c r="C18" s="84" t="s">
        <v>1744</v>
      </c>
      <c r="D18" s="97" t="s">
        <v>28</v>
      </c>
      <c r="E18" s="84"/>
      <c r="F18" s="97" t="s">
        <v>1729</v>
      </c>
      <c r="G18" s="84" t="s">
        <v>885</v>
      </c>
      <c r="H18" s="84" t="s">
        <v>876</v>
      </c>
      <c r="I18" s="97" t="s">
        <v>178</v>
      </c>
      <c r="J18" s="94">
        <v>106764.33999999998</v>
      </c>
      <c r="K18" s="96">
        <v>24926</v>
      </c>
      <c r="L18" s="94">
        <v>112185.87660999998</v>
      </c>
      <c r="M18" s="95">
        <v>7.9597092916188911E-3</v>
      </c>
      <c r="N18" s="95">
        <f t="shared" si="0"/>
        <v>2.7055259922377835E-2</v>
      </c>
      <c r="O18" s="95">
        <f>L18/'סכום נכסי הקרן'!$C$42</f>
        <v>2.0642936537629097E-3</v>
      </c>
    </row>
    <row r="19" spans="2:15" s="132" customFormat="1">
      <c r="B19" s="87" t="s">
        <v>1745</v>
      </c>
      <c r="C19" s="84" t="s">
        <v>1746</v>
      </c>
      <c r="D19" s="97" t="s">
        <v>28</v>
      </c>
      <c r="E19" s="84"/>
      <c r="F19" s="97" t="s">
        <v>1729</v>
      </c>
      <c r="G19" s="84" t="s">
        <v>1041</v>
      </c>
      <c r="H19" s="84" t="s">
        <v>876</v>
      </c>
      <c r="I19" s="97" t="s">
        <v>176</v>
      </c>
      <c r="J19" s="94">
        <v>224666.64</v>
      </c>
      <c r="K19" s="96">
        <v>11688.4</v>
      </c>
      <c r="L19" s="94">
        <v>95244.784349999973</v>
      </c>
      <c r="M19" s="95">
        <v>7.0857491171662373E-2</v>
      </c>
      <c r="N19" s="95">
        <f t="shared" si="0"/>
        <v>2.29696685064756E-2</v>
      </c>
      <c r="O19" s="95">
        <f>L19/'סכום נכסי הקרן'!$C$42</f>
        <v>1.7525664533622428E-3</v>
      </c>
    </row>
    <row r="20" spans="2:15" s="132" customFormat="1">
      <c r="B20" s="87" t="s">
        <v>1747</v>
      </c>
      <c r="C20" s="84" t="s">
        <v>1748</v>
      </c>
      <c r="D20" s="97" t="s">
        <v>28</v>
      </c>
      <c r="E20" s="84"/>
      <c r="F20" s="97" t="s">
        <v>1729</v>
      </c>
      <c r="G20" s="84" t="s">
        <v>1041</v>
      </c>
      <c r="H20" s="84" t="s">
        <v>876</v>
      </c>
      <c r="I20" s="97" t="s">
        <v>178</v>
      </c>
      <c r="J20" s="94">
        <v>20418.919999999995</v>
      </c>
      <c r="K20" s="96">
        <v>187936</v>
      </c>
      <c r="L20" s="94">
        <v>161771.54847999997</v>
      </c>
      <c r="M20" s="95">
        <v>5.9288784405608225E-2</v>
      </c>
      <c r="N20" s="95">
        <f t="shared" si="0"/>
        <v>3.9013567700569282E-2</v>
      </c>
      <c r="O20" s="95">
        <f>L20/'סכום נכסי הקרן'!$C$42</f>
        <v>2.976702513522062E-3</v>
      </c>
    </row>
    <row r="21" spans="2:15" s="132" customFormat="1">
      <c r="B21" s="87" t="s">
        <v>1749</v>
      </c>
      <c r="C21" s="84" t="s">
        <v>1750</v>
      </c>
      <c r="D21" s="97" t="s">
        <v>28</v>
      </c>
      <c r="E21" s="84"/>
      <c r="F21" s="97" t="s">
        <v>1729</v>
      </c>
      <c r="G21" s="84" t="s">
        <v>1041</v>
      </c>
      <c r="H21" s="84" t="s">
        <v>876</v>
      </c>
      <c r="I21" s="97" t="s">
        <v>176</v>
      </c>
      <c r="J21" s="94">
        <v>1.1999999999999999E-3</v>
      </c>
      <c r="K21" s="96">
        <v>1278</v>
      </c>
      <c r="L21" s="94">
        <v>7.0000000000000007E-5</v>
      </c>
      <c r="M21" s="95">
        <v>0</v>
      </c>
      <c r="N21" s="95">
        <f t="shared" si="0"/>
        <v>1.6881520667260479E-11</v>
      </c>
      <c r="O21" s="95">
        <f>L21/'סכום נכסי הקרן'!$C$42</f>
        <v>1.2880458764496855E-12</v>
      </c>
    </row>
    <row r="22" spans="2:15" s="132" customFormat="1">
      <c r="B22" s="87" t="s">
        <v>1751</v>
      </c>
      <c r="C22" s="84" t="s">
        <v>1752</v>
      </c>
      <c r="D22" s="97" t="s">
        <v>28</v>
      </c>
      <c r="E22" s="84"/>
      <c r="F22" s="97" t="s">
        <v>1729</v>
      </c>
      <c r="G22" s="84" t="s">
        <v>1041</v>
      </c>
      <c r="H22" s="84" t="s">
        <v>906</v>
      </c>
      <c r="I22" s="97" t="s">
        <v>178</v>
      </c>
      <c r="J22" s="94">
        <v>3042.32</v>
      </c>
      <c r="K22" s="96">
        <v>201104</v>
      </c>
      <c r="L22" s="94">
        <v>25791.998629999995</v>
      </c>
      <c r="M22" s="95">
        <v>5.8375797278402914E-3</v>
      </c>
      <c r="N22" s="95">
        <f t="shared" si="0"/>
        <v>6.2201165417471267E-3</v>
      </c>
      <c r="O22" s="95">
        <f>L22/'סכום נכסי הקרן'!$C$42</f>
        <v>4.7458967829667754E-4</v>
      </c>
    </row>
    <row r="23" spans="2:15" s="132" customFormat="1">
      <c r="B23" s="87" t="s">
        <v>1753</v>
      </c>
      <c r="C23" s="84" t="s">
        <v>1754</v>
      </c>
      <c r="D23" s="97" t="s">
        <v>28</v>
      </c>
      <c r="E23" s="84"/>
      <c r="F23" s="97" t="s">
        <v>1729</v>
      </c>
      <c r="G23" s="84" t="s">
        <v>1041</v>
      </c>
      <c r="H23" s="84" t="s">
        <v>876</v>
      </c>
      <c r="I23" s="97" t="s">
        <v>176</v>
      </c>
      <c r="J23" s="94">
        <v>4226328.22</v>
      </c>
      <c r="K23" s="96">
        <v>1629</v>
      </c>
      <c r="L23" s="94">
        <v>249707.65812999997</v>
      </c>
      <c r="M23" s="95">
        <v>2.4336138349709525E-2</v>
      </c>
      <c r="N23" s="95">
        <f t="shared" si="0"/>
        <v>6.0220642735640116E-2</v>
      </c>
      <c r="O23" s="95">
        <f>L23/'סכום נכסי הקרן'!$C$42</f>
        <v>4.5947845624607743E-3</v>
      </c>
    </row>
    <row r="24" spans="2:15" s="132" customFormat="1">
      <c r="B24" s="87" t="s">
        <v>1755</v>
      </c>
      <c r="C24" s="84" t="s">
        <v>1756</v>
      </c>
      <c r="D24" s="97" t="s">
        <v>28</v>
      </c>
      <c r="E24" s="84"/>
      <c r="F24" s="97" t="s">
        <v>1729</v>
      </c>
      <c r="G24" s="84" t="s">
        <v>1062</v>
      </c>
      <c r="H24" s="84" t="s">
        <v>906</v>
      </c>
      <c r="I24" s="97" t="s">
        <v>178</v>
      </c>
      <c r="J24" s="94">
        <v>59364.819999999992</v>
      </c>
      <c r="K24" s="96">
        <v>18673.75</v>
      </c>
      <c r="L24" s="94">
        <v>46732.613490000003</v>
      </c>
      <c r="M24" s="95">
        <v>6.6499926579392729E-3</v>
      </c>
      <c r="N24" s="95">
        <f t="shared" si="0"/>
        <v>1.1270251149521869E-2</v>
      </c>
      <c r="O24" s="95">
        <f>L24/'סכום נכסי הקרן'!$C$42</f>
        <v>8.5991071573587776E-4</v>
      </c>
    </row>
    <row r="25" spans="2:15" s="132" customFormat="1">
      <c r="B25" s="87" t="s">
        <v>1757</v>
      </c>
      <c r="C25" s="84" t="s">
        <v>1758</v>
      </c>
      <c r="D25" s="97" t="s">
        <v>28</v>
      </c>
      <c r="E25" s="84"/>
      <c r="F25" s="97" t="s">
        <v>1729</v>
      </c>
      <c r="G25" s="84" t="s">
        <v>1062</v>
      </c>
      <c r="H25" s="84" t="s">
        <v>881</v>
      </c>
      <c r="I25" s="97" t="s">
        <v>176</v>
      </c>
      <c r="J25" s="94">
        <v>62762.919999999991</v>
      </c>
      <c r="K25" s="96">
        <v>129207</v>
      </c>
      <c r="L25" s="94">
        <v>294128.24539</v>
      </c>
      <c r="M25" s="95">
        <v>1.0502441153933695E-2</v>
      </c>
      <c r="N25" s="95">
        <f t="shared" si="0"/>
        <v>7.0933315048233525E-2</v>
      </c>
      <c r="O25" s="95">
        <f>L25/'סכום נכסי הקרן'!$C$42</f>
        <v>5.4121524803138667E-3</v>
      </c>
    </row>
    <row r="26" spans="2:15" s="132" customFormat="1">
      <c r="B26" s="87" t="s">
        <v>1759</v>
      </c>
      <c r="C26" s="84" t="s">
        <v>1760</v>
      </c>
      <c r="D26" s="97" t="s">
        <v>28</v>
      </c>
      <c r="E26" s="84"/>
      <c r="F26" s="97" t="s">
        <v>1729</v>
      </c>
      <c r="G26" s="84" t="s">
        <v>1062</v>
      </c>
      <c r="H26" s="84" t="s">
        <v>876</v>
      </c>
      <c r="I26" s="97" t="s">
        <v>176</v>
      </c>
      <c r="J26" s="94">
        <v>375904.6399999999</v>
      </c>
      <c r="K26" s="96">
        <v>12489</v>
      </c>
      <c r="L26" s="94">
        <v>170275.79148999997</v>
      </c>
      <c r="M26" s="95">
        <v>4.4043596807216062E-2</v>
      </c>
      <c r="N26" s="95">
        <f t="shared" si="0"/>
        <v>4.1064489902465293E-2</v>
      </c>
      <c r="O26" s="95">
        <f>L26/'סכום נכסי הקרן'!$C$42</f>
        <v>3.1331861583985842E-3</v>
      </c>
    </row>
    <row r="27" spans="2:15" s="132" customFormat="1">
      <c r="B27" s="87" t="s">
        <v>1761</v>
      </c>
      <c r="C27" s="84" t="s">
        <v>1762</v>
      </c>
      <c r="D27" s="97" t="s">
        <v>28</v>
      </c>
      <c r="E27" s="84"/>
      <c r="F27" s="97" t="s">
        <v>1729</v>
      </c>
      <c r="G27" s="84" t="s">
        <v>1062</v>
      </c>
      <c r="H27" s="84" t="s">
        <v>876</v>
      </c>
      <c r="I27" s="97" t="s">
        <v>176</v>
      </c>
      <c r="J27" s="94">
        <v>2585.2499999999995</v>
      </c>
      <c r="K27" s="96">
        <v>1161763</v>
      </c>
      <c r="L27" s="94">
        <v>108935.13581999998</v>
      </c>
      <c r="M27" s="95">
        <v>5.8673477196408289E-3</v>
      </c>
      <c r="N27" s="95">
        <f t="shared" si="0"/>
        <v>2.6271296381945097E-2</v>
      </c>
      <c r="O27" s="95">
        <f>L27/'סכום נכסי הקרן'!$C$42</f>
        <v>2.0044778927633912E-3</v>
      </c>
    </row>
    <row r="28" spans="2:15" s="132" customFormat="1">
      <c r="B28" s="87" t="s">
        <v>1763</v>
      </c>
      <c r="C28" s="84" t="s">
        <v>1764</v>
      </c>
      <c r="D28" s="97" t="s">
        <v>28</v>
      </c>
      <c r="E28" s="84"/>
      <c r="F28" s="97" t="s">
        <v>1729</v>
      </c>
      <c r="G28" s="84" t="s">
        <v>1062</v>
      </c>
      <c r="H28" s="84" t="s">
        <v>876</v>
      </c>
      <c r="I28" s="97" t="s">
        <v>176</v>
      </c>
      <c r="J28" s="94">
        <v>70769.999999999985</v>
      </c>
      <c r="K28" s="96">
        <v>30048.27</v>
      </c>
      <c r="L28" s="94">
        <v>77128.737790000014</v>
      </c>
      <c r="M28" s="95">
        <v>4.8046686342357757E-3</v>
      </c>
      <c r="N28" s="95">
        <f t="shared" si="0"/>
        <v>1.8600719729165705E-2</v>
      </c>
      <c r="O28" s="95">
        <f>L28/'סכום נכסי הקרן'!$C$42</f>
        <v>1.4192193238025505E-3</v>
      </c>
    </row>
    <row r="29" spans="2:15" s="132" customFormat="1">
      <c r="B29" s="87" t="s">
        <v>1765</v>
      </c>
      <c r="C29" s="84" t="s">
        <v>1766</v>
      </c>
      <c r="D29" s="97" t="s">
        <v>28</v>
      </c>
      <c r="E29" s="84"/>
      <c r="F29" s="97" t="s">
        <v>1729</v>
      </c>
      <c r="G29" s="84" t="s">
        <v>1767</v>
      </c>
      <c r="H29" s="84" t="s">
        <v>876</v>
      </c>
      <c r="I29" s="97" t="s">
        <v>178</v>
      </c>
      <c r="J29" s="94">
        <v>316427.11999999994</v>
      </c>
      <c r="K29" s="96">
        <v>14909</v>
      </c>
      <c r="L29" s="94">
        <v>198875.64987999995</v>
      </c>
      <c r="M29" s="95">
        <v>7.132437893679692E-3</v>
      </c>
      <c r="N29" s="95">
        <f t="shared" si="0"/>
        <v>4.7961762766629688E-2</v>
      </c>
      <c r="O29" s="95">
        <f>L29/'סכום נכסי הקרן'!$C$42</f>
        <v>3.6594422964883614E-3</v>
      </c>
    </row>
    <row r="30" spans="2:15" s="132" customFormat="1">
      <c r="B30" s="87" t="s">
        <v>1768</v>
      </c>
      <c r="C30" s="84" t="s">
        <v>1769</v>
      </c>
      <c r="D30" s="97" t="s">
        <v>28</v>
      </c>
      <c r="E30" s="84"/>
      <c r="F30" s="97" t="s">
        <v>1729</v>
      </c>
      <c r="G30" s="84" t="s">
        <v>1767</v>
      </c>
      <c r="H30" s="84" t="s">
        <v>876</v>
      </c>
      <c r="I30" s="97" t="s">
        <v>178</v>
      </c>
      <c r="J30" s="94">
        <v>467044.65999999992</v>
      </c>
      <c r="K30" s="96">
        <v>9931</v>
      </c>
      <c r="L30" s="94">
        <v>195528.82208999997</v>
      </c>
      <c r="M30" s="95">
        <v>1.0761430039696578E-2</v>
      </c>
      <c r="N30" s="95">
        <f t="shared" si="0"/>
        <v>4.7154626445106165E-2</v>
      </c>
      <c r="O30" s="95">
        <f>L30/'סכום נכסי הקרן'!$C$42</f>
        <v>3.5978584717155518E-3</v>
      </c>
    </row>
    <row r="31" spans="2:15" s="132" customFormat="1">
      <c r="B31" s="87" t="s">
        <v>1770</v>
      </c>
      <c r="C31" s="84" t="s">
        <v>1771</v>
      </c>
      <c r="D31" s="97" t="s">
        <v>28</v>
      </c>
      <c r="E31" s="84"/>
      <c r="F31" s="97" t="s">
        <v>1729</v>
      </c>
      <c r="G31" s="84" t="s">
        <v>1772</v>
      </c>
      <c r="H31" s="84" t="s">
        <v>876</v>
      </c>
      <c r="I31" s="97" t="s">
        <v>179</v>
      </c>
      <c r="J31" s="94">
        <v>281712.13999999996</v>
      </c>
      <c r="K31" s="96">
        <v>15358.15</v>
      </c>
      <c r="L31" s="94">
        <v>205014.86687999996</v>
      </c>
      <c r="M31" s="95">
        <v>0.12407296068773269</v>
      </c>
      <c r="N31" s="95">
        <f t="shared" si="0"/>
        <v>4.9442324461862502E-2</v>
      </c>
      <c r="O31" s="95">
        <f>L31/'סכום נכסי הקרן'!$C$42</f>
        <v>3.7724079127952159E-3</v>
      </c>
    </row>
    <row r="32" spans="2:15" s="132" customFormat="1">
      <c r="B32" s="87" t="s">
        <v>1773</v>
      </c>
      <c r="C32" s="84" t="s">
        <v>1774</v>
      </c>
      <c r="D32" s="97" t="s">
        <v>28</v>
      </c>
      <c r="E32" s="84"/>
      <c r="F32" s="97" t="s">
        <v>1729</v>
      </c>
      <c r="G32" s="84" t="s">
        <v>1775</v>
      </c>
      <c r="H32" s="84"/>
      <c r="I32" s="97" t="s">
        <v>176</v>
      </c>
      <c r="J32" s="94">
        <v>1715.9999999999998</v>
      </c>
      <c r="K32" s="96">
        <v>968490</v>
      </c>
      <c r="L32" s="94">
        <v>60278.159029999995</v>
      </c>
      <c r="M32" s="95">
        <v>1.1999486210023299E-2</v>
      </c>
      <c r="N32" s="95">
        <f t="shared" si="0"/>
        <v>1.4536956963562267E-2</v>
      </c>
      <c r="O32" s="95">
        <f>L32/'סכום נכסי הקרן'!$C$42</f>
        <v>1.1091576311224266E-3</v>
      </c>
    </row>
    <row r="33" spans="2:52" s="132" customFormat="1">
      <c r="B33" s="87" t="s">
        <v>1776</v>
      </c>
      <c r="C33" s="84" t="s">
        <v>1777</v>
      </c>
      <c r="D33" s="97" t="s">
        <v>28</v>
      </c>
      <c r="E33" s="84"/>
      <c r="F33" s="97" t="s">
        <v>1729</v>
      </c>
      <c r="G33" s="84" t="s">
        <v>1775</v>
      </c>
      <c r="H33" s="84"/>
      <c r="I33" s="97" t="s">
        <v>176</v>
      </c>
      <c r="J33" s="94">
        <v>1460999.9999999998</v>
      </c>
      <c r="K33" s="96">
        <v>1334</v>
      </c>
      <c r="L33" s="94">
        <v>70689.28697999999</v>
      </c>
      <c r="M33" s="95">
        <v>5.3493627887980805E-3</v>
      </c>
      <c r="N33" s="95">
        <f t="shared" si="0"/>
        <v>1.7047752272953954E-2</v>
      </c>
      <c r="O33" s="95">
        <f>L33/'סכום נכסי הקרן'!$C$42</f>
        <v>1.3007292086251059E-3</v>
      </c>
    </row>
    <row r="34" spans="2:52" s="132" customFormat="1">
      <c r="B34" s="87" t="s">
        <v>1778</v>
      </c>
      <c r="C34" s="84" t="s">
        <v>1779</v>
      </c>
      <c r="D34" s="97" t="s">
        <v>28</v>
      </c>
      <c r="E34" s="84"/>
      <c r="F34" s="97" t="s">
        <v>1729</v>
      </c>
      <c r="G34" s="84" t="s">
        <v>1775</v>
      </c>
      <c r="H34" s="84"/>
      <c r="I34" s="97" t="s">
        <v>176</v>
      </c>
      <c r="J34" s="94">
        <v>33799.939999999995</v>
      </c>
      <c r="K34" s="96">
        <v>97945.59</v>
      </c>
      <c r="L34" s="94">
        <v>120073.83219999999</v>
      </c>
      <c r="M34" s="95">
        <v>0.11045153641326365</v>
      </c>
      <c r="N34" s="95">
        <f t="shared" si="0"/>
        <v>2.8957555426878091E-2</v>
      </c>
      <c r="O34" s="95">
        <f>L34/'סכום נכסי הקרן'!$C$42</f>
        <v>2.2094372062103065E-3</v>
      </c>
    </row>
    <row r="35" spans="2:52" s="132" customFormat="1">
      <c r="B35" s="83"/>
      <c r="C35" s="84"/>
      <c r="D35" s="84"/>
      <c r="E35" s="84"/>
      <c r="F35" s="84"/>
      <c r="G35" s="84"/>
      <c r="H35" s="84"/>
      <c r="I35" s="84"/>
      <c r="J35" s="94"/>
      <c r="K35" s="96"/>
      <c r="L35" s="84"/>
      <c r="M35" s="84"/>
      <c r="N35" s="95"/>
      <c r="O35" s="84"/>
    </row>
    <row r="36" spans="2:52" s="132" customFormat="1">
      <c r="B36" s="102" t="s">
        <v>268</v>
      </c>
      <c r="C36" s="82"/>
      <c r="D36" s="82"/>
      <c r="E36" s="82"/>
      <c r="F36" s="82"/>
      <c r="G36" s="82"/>
      <c r="H36" s="82"/>
      <c r="I36" s="82"/>
      <c r="J36" s="91"/>
      <c r="K36" s="93"/>
      <c r="L36" s="91">
        <v>288542.18539</v>
      </c>
      <c r="M36" s="82"/>
      <c r="N36" s="92">
        <f t="shared" ref="N36:N38" si="1">L36/$L$11</f>
        <v>6.9586155229111282E-2</v>
      </c>
      <c r="O36" s="92">
        <f>L36/'סכום נכסי הקרן'!$C$42</f>
        <v>5.3093653153338596E-3</v>
      </c>
    </row>
    <row r="37" spans="2:52" s="132" customFormat="1" ht="20.25">
      <c r="B37" s="87" t="s">
        <v>1780</v>
      </c>
      <c r="C37" s="84" t="s">
        <v>1781</v>
      </c>
      <c r="D37" s="97" t="s">
        <v>28</v>
      </c>
      <c r="E37" s="84"/>
      <c r="F37" s="97" t="s">
        <v>1729</v>
      </c>
      <c r="G37" s="84" t="s">
        <v>929</v>
      </c>
      <c r="H37" s="84" t="s">
        <v>876</v>
      </c>
      <c r="I37" s="97" t="s">
        <v>176</v>
      </c>
      <c r="J37" s="94">
        <v>1080374.1299999999</v>
      </c>
      <c r="K37" s="96">
        <v>2314</v>
      </c>
      <c r="L37" s="94">
        <v>90674.482680000001</v>
      </c>
      <c r="M37" s="95">
        <v>4.7134227109701483E-3</v>
      </c>
      <c r="N37" s="95">
        <f t="shared" si="1"/>
        <v>2.1867473619365318E-2</v>
      </c>
      <c r="O37" s="95">
        <f>L37/'סכום נכסי הקרן'!$C$42</f>
        <v>1.6684699073597489E-3</v>
      </c>
      <c r="AZ37" s="141"/>
    </row>
    <row r="38" spans="2:52" s="132" customFormat="1">
      <c r="B38" s="87" t="s">
        <v>1782</v>
      </c>
      <c r="C38" s="84" t="s">
        <v>1783</v>
      </c>
      <c r="D38" s="97" t="s">
        <v>28</v>
      </c>
      <c r="E38" s="84"/>
      <c r="F38" s="97" t="s">
        <v>1729</v>
      </c>
      <c r="G38" s="84" t="s">
        <v>929</v>
      </c>
      <c r="H38" s="84" t="s">
        <v>881</v>
      </c>
      <c r="I38" s="97" t="s">
        <v>176</v>
      </c>
      <c r="J38" s="94">
        <v>6277801.5</v>
      </c>
      <c r="K38" s="96">
        <v>869</v>
      </c>
      <c r="L38" s="94">
        <v>197867.70270999995</v>
      </c>
      <c r="M38" s="95">
        <v>2.229939816172653E-2</v>
      </c>
      <c r="N38" s="95">
        <f t="shared" si="1"/>
        <v>4.7718681609745947E-2</v>
      </c>
      <c r="O38" s="95">
        <f>L38/'סכום נכסי הקרן'!$C$42</f>
        <v>3.6408954079741097E-3</v>
      </c>
      <c r="AZ38" s="148"/>
    </row>
    <row r="39" spans="2:52" s="132" customFormat="1">
      <c r="B39" s="83"/>
      <c r="C39" s="84"/>
      <c r="D39" s="84"/>
      <c r="E39" s="84"/>
      <c r="F39" s="84"/>
      <c r="G39" s="84"/>
      <c r="H39" s="84"/>
      <c r="I39" s="84"/>
      <c r="J39" s="94"/>
      <c r="K39" s="96"/>
      <c r="L39" s="84"/>
      <c r="M39" s="84"/>
      <c r="N39" s="95"/>
      <c r="O39" s="84"/>
    </row>
    <row r="40" spans="2:52" s="132" customFormat="1">
      <c r="B40" s="102" t="s">
        <v>30</v>
      </c>
      <c r="C40" s="82"/>
      <c r="D40" s="82"/>
      <c r="E40" s="82"/>
      <c r="F40" s="82"/>
      <c r="G40" s="82"/>
      <c r="H40" s="82"/>
      <c r="I40" s="82"/>
      <c r="J40" s="91"/>
      <c r="K40" s="93"/>
      <c r="L40" s="91">
        <v>1373698.7772499998</v>
      </c>
      <c r="M40" s="82"/>
      <c r="N40" s="92">
        <f t="shared" ref="N40:N57" si="2">L40/$L$11</f>
        <v>0.3312874899819474</v>
      </c>
      <c r="O40" s="92">
        <f>L40/'סכום נכסי הקרן'!$C$42</f>
        <v>2.5276957793154815E-2</v>
      </c>
    </row>
    <row r="41" spans="2:52" s="132" customFormat="1">
      <c r="B41" s="87" t="s">
        <v>1784</v>
      </c>
      <c r="C41" s="84" t="s">
        <v>1785</v>
      </c>
      <c r="D41" s="97" t="s">
        <v>28</v>
      </c>
      <c r="E41" s="84"/>
      <c r="F41" s="97" t="s">
        <v>1616</v>
      </c>
      <c r="G41" s="84" t="s">
        <v>1775</v>
      </c>
      <c r="H41" s="84"/>
      <c r="I41" s="97" t="s">
        <v>176</v>
      </c>
      <c r="J41" s="94">
        <v>273587.99999999994</v>
      </c>
      <c r="K41" s="96">
        <v>2469.0300000000002</v>
      </c>
      <c r="L41" s="94">
        <v>24500.275459999993</v>
      </c>
      <c r="M41" s="95">
        <v>1.3831862362078479E-2</v>
      </c>
      <c r="N41" s="95">
        <f t="shared" si="2"/>
        <v>5.9085986647366374E-3</v>
      </c>
      <c r="O41" s="95">
        <f>L41/'סכום נכסי הקרן'!$C$42</f>
        <v>4.5082112540192014E-4</v>
      </c>
    </row>
    <row r="42" spans="2:52" s="132" customFormat="1">
      <c r="B42" s="87" t="s">
        <v>1786</v>
      </c>
      <c r="C42" s="84" t="s">
        <v>1787</v>
      </c>
      <c r="D42" s="97" t="s">
        <v>28</v>
      </c>
      <c r="E42" s="84"/>
      <c r="F42" s="97" t="s">
        <v>1616</v>
      </c>
      <c r="G42" s="84" t="s">
        <v>1775</v>
      </c>
      <c r="H42" s="84"/>
      <c r="I42" s="97" t="s">
        <v>178</v>
      </c>
      <c r="J42" s="94">
        <v>12838.999999999998</v>
      </c>
      <c r="K42" s="96">
        <v>172741</v>
      </c>
      <c r="L42" s="94">
        <v>93494.491540000003</v>
      </c>
      <c r="M42" s="95">
        <v>1.0727308558873824E-2</v>
      </c>
      <c r="N42" s="95">
        <f t="shared" si="2"/>
        <v>2.2547559874393143E-2</v>
      </c>
      <c r="O42" s="95">
        <f>L42/'סכום נכסי הקרן'!$C$42</f>
        <v>1.7203599185550999E-3</v>
      </c>
    </row>
    <row r="43" spans="2:52" s="132" customFormat="1">
      <c r="B43" s="87" t="s">
        <v>1788</v>
      </c>
      <c r="C43" s="84" t="s">
        <v>1789</v>
      </c>
      <c r="D43" s="97" t="s">
        <v>152</v>
      </c>
      <c r="E43" s="84"/>
      <c r="F43" s="97" t="s">
        <v>1616</v>
      </c>
      <c r="G43" s="84" t="s">
        <v>1775</v>
      </c>
      <c r="H43" s="84"/>
      <c r="I43" s="97" t="s">
        <v>178</v>
      </c>
      <c r="J43" s="94">
        <v>151787.99999999997</v>
      </c>
      <c r="K43" s="96">
        <v>3788</v>
      </c>
      <c r="L43" s="94">
        <v>24238.559429999998</v>
      </c>
      <c r="M43" s="95">
        <v>8.0834064608844083E-3</v>
      </c>
      <c r="N43" s="95">
        <f t="shared" si="2"/>
        <v>5.8454820280309473E-3</v>
      </c>
      <c r="O43" s="95">
        <f>L43/'סכום נכסי הקרן'!$C$42</f>
        <v>4.4600537892703046E-4</v>
      </c>
    </row>
    <row r="44" spans="2:52" s="132" customFormat="1">
      <c r="B44" s="87" t="s">
        <v>1790</v>
      </c>
      <c r="C44" s="84" t="s">
        <v>1791</v>
      </c>
      <c r="D44" s="97" t="s">
        <v>152</v>
      </c>
      <c r="E44" s="84"/>
      <c r="F44" s="97" t="s">
        <v>1616</v>
      </c>
      <c r="G44" s="84" t="s">
        <v>1775</v>
      </c>
      <c r="H44" s="84"/>
      <c r="I44" s="97" t="s">
        <v>178</v>
      </c>
      <c r="J44" s="94">
        <v>249640.99999999997</v>
      </c>
      <c r="K44" s="96">
        <v>2653</v>
      </c>
      <c r="L44" s="94">
        <v>27919.816489999994</v>
      </c>
      <c r="M44" s="95">
        <v>2.2238653663748851E-3</v>
      </c>
      <c r="N44" s="95">
        <f t="shared" si="2"/>
        <v>6.7332708443150688E-3</v>
      </c>
      <c r="O44" s="95">
        <f>L44/'סכום נכסי הקרן'!$C$42</f>
        <v>5.1374292144537744E-4</v>
      </c>
    </row>
    <row r="45" spans="2:52" s="132" customFormat="1">
      <c r="B45" s="87" t="s">
        <v>1792</v>
      </c>
      <c r="C45" s="84" t="s">
        <v>1793</v>
      </c>
      <c r="D45" s="97" t="s">
        <v>28</v>
      </c>
      <c r="E45" s="84"/>
      <c r="F45" s="97" t="s">
        <v>1616</v>
      </c>
      <c r="G45" s="84" t="s">
        <v>1775</v>
      </c>
      <c r="H45" s="84"/>
      <c r="I45" s="97" t="s">
        <v>178</v>
      </c>
      <c r="J45" s="94">
        <v>54532.999999999993</v>
      </c>
      <c r="K45" s="96">
        <v>126223</v>
      </c>
      <c r="L45" s="94">
        <v>290173.18981999991</v>
      </c>
      <c r="M45" s="95">
        <v>3.9028958559663422E-2</v>
      </c>
      <c r="N45" s="95">
        <f t="shared" si="2"/>
        <v>6.9979495729017516E-2</v>
      </c>
      <c r="O45" s="95">
        <f>L45/'סכום נכסי הקרן'!$C$42</f>
        <v>5.3393768657700388E-3</v>
      </c>
    </row>
    <row r="46" spans="2:52" s="132" customFormat="1">
      <c r="B46" s="87" t="s">
        <v>1794</v>
      </c>
      <c r="C46" s="84" t="s">
        <v>1795</v>
      </c>
      <c r="D46" s="97" t="s">
        <v>152</v>
      </c>
      <c r="E46" s="84"/>
      <c r="F46" s="97" t="s">
        <v>1616</v>
      </c>
      <c r="G46" s="84" t="s">
        <v>1775</v>
      </c>
      <c r="H46" s="84"/>
      <c r="I46" s="97" t="s">
        <v>176</v>
      </c>
      <c r="J46" s="94">
        <v>405833.99999999983</v>
      </c>
      <c r="K46" s="96">
        <v>2092</v>
      </c>
      <c r="L46" s="94">
        <v>30793.401480000091</v>
      </c>
      <c r="M46" s="95">
        <v>4.1072520308737788E-3</v>
      </c>
      <c r="N46" s="95">
        <f t="shared" si="2"/>
        <v>7.4262777642838708E-3</v>
      </c>
      <c r="O46" s="95">
        <f>L46/'סכום נכסי הקרן'!$C$42</f>
        <v>5.6661876854533942E-4</v>
      </c>
    </row>
    <row r="47" spans="2:52" s="132" customFormat="1">
      <c r="B47" s="87" t="s">
        <v>1796</v>
      </c>
      <c r="C47" s="84" t="s">
        <v>1797</v>
      </c>
      <c r="D47" s="97" t="s">
        <v>28</v>
      </c>
      <c r="E47" s="84"/>
      <c r="F47" s="97" t="s">
        <v>1616</v>
      </c>
      <c r="G47" s="84" t="s">
        <v>1775</v>
      </c>
      <c r="H47" s="84"/>
      <c r="I47" s="97" t="s">
        <v>178</v>
      </c>
      <c r="J47" s="94">
        <v>21205.999999999996</v>
      </c>
      <c r="K47" s="96">
        <v>29451</v>
      </c>
      <c r="L47" s="94">
        <v>26328.019969999994</v>
      </c>
      <c r="M47" s="95">
        <v>3.5621766350832089E-3</v>
      </c>
      <c r="N47" s="95">
        <f t="shared" si="2"/>
        <v>6.3493859035943069E-3</v>
      </c>
      <c r="O47" s="95">
        <f>L47/'סכום נכסי הקרן'!$C$42</f>
        <v>4.8445282224919231E-4</v>
      </c>
    </row>
    <row r="48" spans="2:52" s="132" customFormat="1">
      <c r="B48" s="87" t="s">
        <v>1798</v>
      </c>
      <c r="C48" s="84" t="s">
        <v>1799</v>
      </c>
      <c r="D48" s="97" t="s">
        <v>152</v>
      </c>
      <c r="E48" s="84"/>
      <c r="F48" s="97" t="s">
        <v>1616</v>
      </c>
      <c r="G48" s="84" t="s">
        <v>1775</v>
      </c>
      <c r="H48" s="84"/>
      <c r="I48" s="97" t="s">
        <v>176</v>
      </c>
      <c r="J48" s="94">
        <v>5822569.9999999991</v>
      </c>
      <c r="K48" s="96">
        <v>958.2</v>
      </c>
      <c r="L48" s="94">
        <v>202357.09703999996</v>
      </c>
      <c r="M48" s="95">
        <v>5.0065386798292515E-3</v>
      </c>
      <c r="N48" s="95">
        <f t="shared" si="2"/>
        <v>4.880136451210848E-2</v>
      </c>
      <c r="O48" s="95">
        <f>L48/'סכום נכסי הקרן'!$C$42</f>
        <v>3.7235032058957258E-3</v>
      </c>
    </row>
    <row r="49" spans="2:15" s="132" customFormat="1">
      <c r="B49" s="87" t="s">
        <v>1800</v>
      </c>
      <c r="C49" s="84" t="s">
        <v>1801</v>
      </c>
      <c r="D49" s="97" t="s">
        <v>28</v>
      </c>
      <c r="E49" s="84"/>
      <c r="F49" s="97" t="s">
        <v>1616</v>
      </c>
      <c r="G49" s="84" t="s">
        <v>1775</v>
      </c>
      <c r="H49" s="84"/>
      <c r="I49" s="97" t="s">
        <v>176</v>
      </c>
      <c r="J49" s="94">
        <v>215958.60999999996</v>
      </c>
      <c r="K49" s="96">
        <v>1490.44</v>
      </c>
      <c r="L49" s="94">
        <v>11674.34655</v>
      </c>
      <c r="M49" s="95">
        <v>1.6339570060199971E-3</v>
      </c>
      <c r="N49" s="95">
        <f t="shared" si="2"/>
        <v>2.8154388937226579E-3</v>
      </c>
      <c r="O49" s="95">
        <f>L49/'סכום נכסי הקרן'!$C$42</f>
        <v>2.1481562762817302E-4</v>
      </c>
    </row>
    <row r="50" spans="2:15" s="132" customFormat="1">
      <c r="B50" s="87" t="s">
        <v>1802</v>
      </c>
      <c r="C50" s="84" t="s">
        <v>1803</v>
      </c>
      <c r="D50" s="97" t="s">
        <v>28</v>
      </c>
      <c r="E50" s="84"/>
      <c r="F50" s="97" t="s">
        <v>1616</v>
      </c>
      <c r="G50" s="84" t="s">
        <v>1775</v>
      </c>
      <c r="H50" s="84"/>
      <c r="I50" s="97" t="s">
        <v>176</v>
      </c>
      <c r="J50" s="94">
        <v>5828.9999999999991</v>
      </c>
      <c r="K50" s="96">
        <v>94061.68</v>
      </c>
      <c r="L50" s="94">
        <v>19886.316279999999</v>
      </c>
      <c r="M50" s="95">
        <v>7.1629644578949409E-2</v>
      </c>
      <c r="N50" s="95">
        <f t="shared" si="2"/>
        <v>4.7958751325214068E-3</v>
      </c>
      <c r="O50" s="95">
        <f>L50/'סכום נכסי הקרן'!$C$42</f>
        <v>3.6592125260326064E-4</v>
      </c>
    </row>
    <row r="51" spans="2:15" s="132" customFormat="1">
      <c r="B51" s="87" t="s">
        <v>1804</v>
      </c>
      <c r="C51" s="84" t="s">
        <v>1805</v>
      </c>
      <c r="D51" s="97" t="s">
        <v>28</v>
      </c>
      <c r="E51" s="84"/>
      <c r="F51" s="97" t="s">
        <v>1616</v>
      </c>
      <c r="G51" s="84" t="s">
        <v>1775</v>
      </c>
      <c r="H51" s="84"/>
      <c r="I51" s="97" t="s">
        <v>176</v>
      </c>
      <c r="J51" s="94">
        <v>671805.99</v>
      </c>
      <c r="K51" s="96">
        <v>1776</v>
      </c>
      <c r="L51" s="94">
        <v>43274.732179999992</v>
      </c>
      <c r="M51" s="95">
        <v>1.4712972164169308E-2</v>
      </c>
      <c r="N51" s="95">
        <f t="shared" si="2"/>
        <v>1.0436332652383314E-2</v>
      </c>
      <c r="O51" s="95">
        <f>L51/'סכום נכסי הקרן'!$C$42</f>
        <v>7.9628343341304987E-4</v>
      </c>
    </row>
    <row r="52" spans="2:15" s="132" customFormat="1">
      <c r="B52" s="87" t="s">
        <v>1806</v>
      </c>
      <c r="C52" s="84" t="s">
        <v>1807</v>
      </c>
      <c r="D52" s="97" t="s">
        <v>28</v>
      </c>
      <c r="E52" s="84"/>
      <c r="F52" s="97" t="s">
        <v>1616</v>
      </c>
      <c r="G52" s="84" t="s">
        <v>1775</v>
      </c>
      <c r="H52" s="84"/>
      <c r="I52" s="97" t="s">
        <v>176</v>
      </c>
      <c r="J52" s="94">
        <v>10896.999999999998</v>
      </c>
      <c r="K52" s="96">
        <v>45123.93</v>
      </c>
      <c r="L52" s="94">
        <v>17834.519909999995</v>
      </c>
      <c r="M52" s="95">
        <v>3.9708912609786066E-3</v>
      </c>
      <c r="N52" s="95">
        <f t="shared" si="2"/>
        <v>4.3010545207333344E-3</v>
      </c>
      <c r="O52" s="95">
        <f>L52/'סכום נכסי הקרן'!$C$42</f>
        <v>3.2816685469336156E-4</v>
      </c>
    </row>
    <row r="53" spans="2:15" s="132" customFormat="1">
      <c r="B53" s="87" t="s">
        <v>1808</v>
      </c>
      <c r="C53" s="84" t="s">
        <v>1809</v>
      </c>
      <c r="D53" s="97" t="s">
        <v>28</v>
      </c>
      <c r="E53" s="84"/>
      <c r="F53" s="97" t="s">
        <v>1616</v>
      </c>
      <c r="G53" s="84" t="s">
        <v>1775</v>
      </c>
      <c r="H53" s="84"/>
      <c r="I53" s="97" t="s">
        <v>176</v>
      </c>
      <c r="J53" s="94">
        <v>512380.42999999988</v>
      </c>
      <c r="K53" s="96">
        <v>2333.14</v>
      </c>
      <c r="L53" s="94">
        <v>43359.162859999997</v>
      </c>
      <c r="M53" s="95">
        <v>1.835438564146123E-3</v>
      </c>
      <c r="N53" s="95">
        <f t="shared" si="2"/>
        <v>1.0456694341945755E-2</v>
      </c>
      <c r="O53" s="95">
        <f>L53/'סכום נכסי הקרן'!$C$42</f>
        <v>7.9783701325904775E-4</v>
      </c>
    </row>
    <row r="54" spans="2:15" s="132" customFormat="1">
      <c r="B54" s="87" t="s">
        <v>1810</v>
      </c>
      <c r="C54" s="84" t="s">
        <v>1811</v>
      </c>
      <c r="D54" s="97" t="s">
        <v>28</v>
      </c>
      <c r="E54" s="84"/>
      <c r="F54" s="97" t="s">
        <v>1616</v>
      </c>
      <c r="G54" s="84" t="s">
        <v>1775</v>
      </c>
      <c r="H54" s="84"/>
      <c r="I54" s="97" t="s">
        <v>178</v>
      </c>
      <c r="J54" s="94">
        <v>642005.58999999985</v>
      </c>
      <c r="K54" s="96">
        <v>1358.9</v>
      </c>
      <c r="L54" s="94">
        <v>36777.796369999989</v>
      </c>
      <c r="M54" s="95">
        <v>3.2280746657311996E-2</v>
      </c>
      <c r="N54" s="95">
        <f t="shared" si="2"/>
        <v>8.8695018502350318E-3</v>
      </c>
      <c r="O54" s="95">
        <f>L54/'סכום נכסי הקרן'!$C$42</f>
        <v>6.7673555656120991E-4</v>
      </c>
    </row>
    <row r="55" spans="2:15" s="132" customFormat="1">
      <c r="B55" s="87" t="s">
        <v>1812</v>
      </c>
      <c r="C55" s="84" t="s">
        <v>1813</v>
      </c>
      <c r="D55" s="97" t="s">
        <v>28</v>
      </c>
      <c r="E55" s="84"/>
      <c r="F55" s="97" t="s">
        <v>1616</v>
      </c>
      <c r="G55" s="84" t="s">
        <v>1775</v>
      </c>
      <c r="H55" s="84"/>
      <c r="I55" s="97" t="s">
        <v>186</v>
      </c>
      <c r="J55" s="94">
        <v>77949.999999999985</v>
      </c>
      <c r="K55" s="96">
        <v>10389</v>
      </c>
      <c r="L55" s="94">
        <v>25883.548339999998</v>
      </c>
      <c r="M55" s="95">
        <v>5.4054837626606796E-2</v>
      </c>
      <c r="N55" s="95">
        <f t="shared" si="2"/>
        <v>6.2421950891963654E-3</v>
      </c>
      <c r="O55" s="95">
        <f>L55/'סכום נכסי הקרן'!$C$42</f>
        <v>4.7627425296032993E-4</v>
      </c>
    </row>
    <row r="56" spans="2:15" s="132" customFormat="1">
      <c r="B56" s="87" t="s">
        <v>1814</v>
      </c>
      <c r="C56" s="84" t="s">
        <v>1815</v>
      </c>
      <c r="D56" s="97" t="s">
        <v>28</v>
      </c>
      <c r="E56" s="84"/>
      <c r="F56" s="97" t="s">
        <v>1616</v>
      </c>
      <c r="G56" s="84" t="s">
        <v>1775</v>
      </c>
      <c r="H56" s="84"/>
      <c r="I56" s="97" t="s">
        <v>186</v>
      </c>
      <c r="J56" s="94">
        <v>375753.46</v>
      </c>
      <c r="K56" s="96">
        <v>11663.82</v>
      </c>
      <c r="L56" s="94">
        <v>140080.52118999997</v>
      </c>
      <c r="M56" s="95">
        <v>4.5528838930246347E-2</v>
      </c>
      <c r="N56" s="95">
        <f t="shared" si="2"/>
        <v>3.3782460193565768E-2</v>
      </c>
      <c r="O56" s="95">
        <f>L56/'סכום נכסי הקרן'!$C$42</f>
        <v>2.577573395567175E-3</v>
      </c>
    </row>
    <row r="57" spans="2:15" s="132" customFormat="1">
      <c r="B57" s="87" t="s">
        <v>1816</v>
      </c>
      <c r="C57" s="84" t="s">
        <v>1817</v>
      </c>
      <c r="D57" s="97" t="s">
        <v>152</v>
      </c>
      <c r="E57" s="84"/>
      <c r="F57" s="97" t="s">
        <v>1616</v>
      </c>
      <c r="G57" s="84" t="s">
        <v>1775</v>
      </c>
      <c r="H57" s="84"/>
      <c r="I57" s="97" t="s">
        <v>176</v>
      </c>
      <c r="J57" s="94">
        <v>468345.00999999983</v>
      </c>
      <c r="K57" s="96">
        <v>18550.97</v>
      </c>
      <c r="L57" s="94">
        <v>315122.98233999993</v>
      </c>
      <c r="M57" s="95">
        <v>9.364918314921207E-3</v>
      </c>
      <c r="N57" s="95">
        <f t="shared" si="2"/>
        <v>7.5996501987163817E-2</v>
      </c>
      <c r="O57" s="95">
        <f>L57/'סכום נכסי הקרן'!$C$42</f>
        <v>5.7984693996794845E-3</v>
      </c>
    </row>
    <row r="58" spans="2:15" s="132" customFormat="1">
      <c r="B58" s="145"/>
    </row>
    <row r="59" spans="2:15" s="132" customFormat="1">
      <c r="B59" s="145"/>
    </row>
    <row r="60" spans="2:15" s="132" customFormat="1">
      <c r="B60" s="145"/>
    </row>
    <row r="61" spans="2:15" s="132" customFormat="1">
      <c r="B61" s="146" t="s">
        <v>273</v>
      </c>
    </row>
    <row r="62" spans="2:15" s="132" customFormat="1">
      <c r="B62" s="146" t="s">
        <v>127</v>
      </c>
    </row>
    <row r="63" spans="2:15" s="132" customFormat="1">
      <c r="B63" s="146" t="s">
        <v>255</v>
      </c>
    </row>
    <row r="64" spans="2:15" s="132" customFormat="1">
      <c r="B64" s="146" t="s">
        <v>263</v>
      </c>
    </row>
    <row r="65" spans="2:2" s="132" customFormat="1">
      <c r="B65" s="145"/>
    </row>
    <row r="66" spans="2:2" s="132" customFormat="1">
      <c r="B66" s="145"/>
    </row>
    <row r="67" spans="2:2" s="132" customFormat="1">
      <c r="B67" s="145"/>
    </row>
    <row r="68" spans="2:2" s="132" customFormat="1">
      <c r="B68" s="145"/>
    </row>
    <row r="69" spans="2:2" s="132" customFormat="1">
      <c r="B69" s="145"/>
    </row>
    <row r="70" spans="2:2" s="132" customFormat="1">
      <c r="B70" s="145"/>
    </row>
    <row r="71" spans="2:2" s="132" customFormat="1">
      <c r="B71" s="145"/>
    </row>
    <row r="72" spans="2:2" s="132" customFormat="1">
      <c r="B72" s="145"/>
    </row>
    <row r="73" spans="2:2" s="132" customFormat="1">
      <c r="B73" s="145"/>
    </row>
    <row r="74" spans="2:2" s="132" customFormat="1">
      <c r="B74" s="145"/>
    </row>
    <row r="75" spans="2:2" s="132" customFormat="1">
      <c r="B75" s="145"/>
    </row>
    <row r="76" spans="2:2" s="132" customFormat="1">
      <c r="B76" s="145"/>
    </row>
    <row r="77" spans="2:2" s="132" customFormat="1">
      <c r="B77" s="145"/>
    </row>
    <row r="78" spans="2:2" s="132" customFormat="1">
      <c r="B78" s="145"/>
    </row>
    <row r="79" spans="2:2" s="132" customFormat="1">
      <c r="B79" s="145"/>
    </row>
    <row r="80" spans="2:2" s="132" customFormat="1">
      <c r="B80" s="145"/>
    </row>
    <row r="81" spans="2:2" s="132" customFormat="1">
      <c r="B81" s="145"/>
    </row>
    <row r="82" spans="2:2" s="132" customFormat="1">
      <c r="B82" s="145"/>
    </row>
    <row r="83" spans="2:2" s="132" customFormat="1">
      <c r="B83" s="145"/>
    </row>
    <row r="84" spans="2:2" s="132" customFormat="1">
      <c r="B84" s="145"/>
    </row>
    <row r="85" spans="2:2" s="132" customFormat="1">
      <c r="B85" s="145"/>
    </row>
    <row r="86" spans="2:2" s="132" customFormat="1">
      <c r="B86" s="145"/>
    </row>
    <row r="87" spans="2:2" s="132" customFormat="1">
      <c r="B87" s="145"/>
    </row>
    <row r="88" spans="2:2" s="132" customFormat="1">
      <c r="B88" s="145"/>
    </row>
    <row r="89" spans="2:2" s="132" customFormat="1">
      <c r="B89" s="145"/>
    </row>
    <row r="90" spans="2:2" s="132" customFormat="1">
      <c r="B90" s="145"/>
    </row>
    <row r="91" spans="2:2" s="132" customFormat="1">
      <c r="B91" s="145"/>
    </row>
    <row r="92" spans="2:2" s="132" customFormat="1">
      <c r="B92" s="145"/>
    </row>
    <row r="93" spans="2:2" s="132" customFormat="1">
      <c r="B93" s="145"/>
    </row>
    <row r="94" spans="2:2" s="132" customFormat="1">
      <c r="B94" s="145"/>
    </row>
    <row r="95" spans="2:2" s="132" customFormat="1">
      <c r="B95" s="145"/>
    </row>
    <row r="96" spans="2:2" s="132" customFormat="1">
      <c r="B96" s="145"/>
    </row>
    <row r="97" spans="2:2" s="132" customFormat="1">
      <c r="B97" s="145"/>
    </row>
    <row r="98" spans="2:2" s="132" customFormat="1">
      <c r="B98" s="145"/>
    </row>
    <row r="99" spans="2:2" s="132" customFormat="1">
      <c r="B99" s="145"/>
    </row>
    <row r="100" spans="2:2" s="132" customFormat="1">
      <c r="B100" s="145"/>
    </row>
    <row r="101" spans="2:2" s="132" customFormat="1">
      <c r="B101" s="145"/>
    </row>
    <row r="102" spans="2:2" s="132" customFormat="1">
      <c r="B102" s="145"/>
    </row>
    <row r="103" spans="2:2" s="132" customFormat="1">
      <c r="B103" s="145"/>
    </row>
    <row r="104" spans="2:2" s="132" customFormat="1">
      <c r="B104" s="145"/>
    </row>
    <row r="105" spans="2:2" s="132" customFormat="1">
      <c r="B105" s="145"/>
    </row>
    <row r="106" spans="2:2" s="132" customFormat="1">
      <c r="B106" s="145"/>
    </row>
    <row r="107" spans="2:2" s="132" customFormat="1">
      <c r="B107" s="145"/>
    </row>
    <row r="108" spans="2:2" s="132" customFormat="1">
      <c r="B108" s="145"/>
    </row>
    <row r="109" spans="2:2" s="132" customFormat="1">
      <c r="B109" s="145"/>
    </row>
    <row r="110" spans="2:2" s="132" customFormat="1">
      <c r="B110" s="145"/>
    </row>
    <row r="111" spans="2:2" s="132" customFormat="1">
      <c r="B111" s="145"/>
    </row>
    <row r="112" spans="2:2" s="132" customFormat="1">
      <c r="B112" s="145"/>
    </row>
    <row r="113" spans="2:2" s="132" customFormat="1">
      <c r="B113" s="145"/>
    </row>
    <row r="114" spans="2:2" s="132" customFormat="1">
      <c r="B114" s="145"/>
    </row>
    <row r="115" spans="2:2" s="132" customFormat="1">
      <c r="B115" s="145"/>
    </row>
    <row r="116" spans="2:2" s="132" customFormat="1">
      <c r="B116" s="145"/>
    </row>
    <row r="117" spans="2:2" s="132" customFormat="1">
      <c r="B117" s="145"/>
    </row>
    <row r="118" spans="2:2" s="132" customFormat="1">
      <c r="B118" s="145"/>
    </row>
    <row r="119" spans="2:2" s="132" customFormat="1">
      <c r="B119" s="145"/>
    </row>
    <row r="120" spans="2:2" s="132" customFormat="1">
      <c r="B120" s="145"/>
    </row>
    <row r="121" spans="2:2" s="132" customFormat="1">
      <c r="B121" s="145"/>
    </row>
    <row r="122" spans="2:2" s="132" customFormat="1">
      <c r="B122" s="145"/>
    </row>
    <row r="123" spans="2:2" s="132" customFormat="1">
      <c r="B123" s="145"/>
    </row>
    <row r="124" spans="2:2" s="132" customFormat="1">
      <c r="B124" s="145"/>
    </row>
    <row r="125" spans="2:2" s="132" customFormat="1">
      <c r="B125" s="145"/>
    </row>
    <row r="126" spans="2:2" s="132" customFormat="1">
      <c r="B126" s="145"/>
    </row>
    <row r="127" spans="2:2" s="132" customFormat="1">
      <c r="B127" s="145"/>
    </row>
    <row r="128" spans="2:2" s="132" customFormat="1">
      <c r="B128" s="145"/>
    </row>
    <row r="129" spans="2:2" s="132" customFormat="1">
      <c r="B129" s="145"/>
    </row>
    <row r="130" spans="2:2" s="132" customFormat="1">
      <c r="B130" s="145"/>
    </row>
    <row r="131" spans="2:2" s="132" customFormat="1">
      <c r="B131" s="145"/>
    </row>
    <row r="132" spans="2:2" s="132" customFormat="1">
      <c r="B132" s="145"/>
    </row>
    <row r="133" spans="2:2" s="132" customFormat="1">
      <c r="B133" s="145"/>
    </row>
    <row r="134" spans="2:2" s="132" customFormat="1">
      <c r="B134" s="145"/>
    </row>
    <row r="135" spans="2:2" s="132" customFormat="1">
      <c r="B135" s="145"/>
    </row>
    <row r="136" spans="2:2" s="132" customFormat="1">
      <c r="B136" s="145"/>
    </row>
    <row r="137" spans="2:2" s="132" customFormat="1">
      <c r="B137" s="145"/>
    </row>
    <row r="138" spans="2:2" s="132" customFormat="1">
      <c r="B138" s="145"/>
    </row>
    <row r="139" spans="2:2" s="132" customFormat="1">
      <c r="B139" s="145"/>
    </row>
    <row r="140" spans="2:2" s="132" customFormat="1">
      <c r="B140" s="145"/>
    </row>
    <row r="141" spans="2:2" s="132" customFormat="1">
      <c r="B141" s="145"/>
    </row>
    <row r="142" spans="2:2" s="132" customFormat="1">
      <c r="B142" s="145"/>
    </row>
    <row r="143" spans="2:2" s="132" customFormat="1">
      <c r="B143" s="145"/>
    </row>
    <row r="144" spans="2:2" s="132" customFormat="1">
      <c r="B144" s="145"/>
    </row>
    <row r="145" spans="2:2" s="132" customFormat="1">
      <c r="B145" s="145"/>
    </row>
    <row r="146" spans="2:2" s="132" customFormat="1">
      <c r="B146" s="145"/>
    </row>
    <row r="147" spans="2:2" s="132" customFormat="1">
      <c r="B147" s="145"/>
    </row>
    <row r="148" spans="2:2" s="132" customFormat="1">
      <c r="B148" s="145"/>
    </row>
    <row r="149" spans="2:2" s="132" customFormat="1">
      <c r="B149" s="145"/>
    </row>
    <row r="150" spans="2:2" s="132" customFormat="1">
      <c r="B150" s="145"/>
    </row>
    <row r="151" spans="2:2" s="132" customFormat="1">
      <c r="B151" s="145"/>
    </row>
    <row r="152" spans="2:2" s="132" customFormat="1">
      <c r="B152" s="145"/>
    </row>
    <row r="153" spans="2:2" s="132" customFormat="1">
      <c r="B153" s="145"/>
    </row>
    <row r="154" spans="2:2" s="132" customFormat="1">
      <c r="B154" s="145"/>
    </row>
    <row r="155" spans="2:2" s="132" customFormat="1">
      <c r="B155" s="145"/>
    </row>
    <row r="156" spans="2:2" s="132" customFormat="1">
      <c r="B156" s="145"/>
    </row>
    <row r="157" spans="2:2" s="132" customFormat="1">
      <c r="B157" s="145"/>
    </row>
    <row r="158" spans="2:2" s="132" customFormat="1">
      <c r="B158" s="145"/>
    </row>
    <row r="159" spans="2:2" s="132" customFormat="1">
      <c r="B159" s="145"/>
    </row>
    <row r="160" spans="2:2" s="132" customFormat="1">
      <c r="B160" s="145"/>
    </row>
    <row r="161" spans="2:2" s="132" customFormat="1">
      <c r="B161" s="145"/>
    </row>
    <row r="162" spans="2:2" s="132" customFormat="1">
      <c r="B162" s="145"/>
    </row>
    <row r="163" spans="2:2" s="132" customFormat="1">
      <c r="B163" s="145"/>
    </row>
    <row r="164" spans="2:2" s="132" customFormat="1">
      <c r="B164" s="145"/>
    </row>
    <row r="165" spans="2:2" s="132" customFormat="1">
      <c r="B165" s="145"/>
    </row>
    <row r="166" spans="2:2" s="132" customFormat="1">
      <c r="B166" s="145"/>
    </row>
    <row r="167" spans="2:2" s="132" customFormat="1">
      <c r="B167" s="145"/>
    </row>
    <row r="168" spans="2:2" s="132" customFormat="1">
      <c r="B168" s="145"/>
    </row>
    <row r="169" spans="2:2" s="132" customFormat="1">
      <c r="B169" s="145"/>
    </row>
    <row r="170" spans="2:2" s="132" customFormat="1">
      <c r="B170" s="145"/>
    </row>
    <row r="171" spans="2:2" s="132" customFormat="1">
      <c r="B171" s="145"/>
    </row>
    <row r="172" spans="2:2" s="132" customFormat="1">
      <c r="B172" s="145"/>
    </row>
    <row r="173" spans="2:2" s="132" customFormat="1">
      <c r="B173" s="145"/>
    </row>
    <row r="174" spans="2:2" s="132" customFormat="1">
      <c r="B174" s="145"/>
    </row>
    <row r="175" spans="2:2" s="132" customFormat="1">
      <c r="B175" s="145"/>
    </row>
    <row r="176" spans="2:2" s="132" customFormat="1">
      <c r="B176" s="145"/>
    </row>
    <row r="177" spans="2:5" s="132" customFormat="1">
      <c r="B177" s="145"/>
    </row>
    <row r="178" spans="2:5" s="132" customFormat="1">
      <c r="B178" s="145"/>
    </row>
    <row r="179" spans="2:5" s="132" customFormat="1">
      <c r="B179" s="145"/>
    </row>
    <row r="180" spans="2:5" s="132" customFormat="1">
      <c r="B180" s="145"/>
    </row>
    <row r="181" spans="2:5" s="132" customFormat="1">
      <c r="B181" s="145"/>
    </row>
    <row r="182" spans="2:5" s="132" customFormat="1">
      <c r="B182" s="145"/>
    </row>
    <row r="183" spans="2:5">
      <c r="C183" s="1"/>
      <c r="D183" s="1"/>
      <c r="E183" s="1"/>
    </row>
    <row r="184" spans="2:5">
      <c r="C184" s="1"/>
      <c r="D184" s="1"/>
      <c r="E184" s="1"/>
    </row>
    <row r="185" spans="2:5">
      <c r="C185" s="1"/>
      <c r="D185" s="1"/>
      <c r="E185" s="1"/>
    </row>
    <row r="186" spans="2:5">
      <c r="C186" s="1"/>
      <c r="D186" s="1"/>
      <c r="E186" s="1"/>
    </row>
    <row r="187" spans="2:5">
      <c r="C187" s="1"/>
      <c r="D187" s="1"/>
      <c r="E187" s="1"/>
    </row>
    <row r="188" spans="2:5">
      <c r="C188" s="1"/>
      <c r="D188" s="1"/>
      <c r="E188" s="1"/>
    </row>
    <row r="189" spans="2:5">
      <c r="C189" s="1"/>
      <c r="D189" s="1"/>
      <c r="E189" s="1"/>
    </row>
    <row r="190" spans="2:5">
      <c r="C190" s="1"/>
      <c r="D190" s="1"/>
      <c r="E190" s="1"/>
    </row>
    <row r="191" spans="2:5">
      <c r="C191" s="1"/>
      <c r="D191" s="1"/>
      <c r="E191" s="1"/>
    </row>
    <row r="192" spans="2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6" type="noConversion"/>
  <dataValidations count="1">
    <dataValidation allowBlank="1" showInputMessage="1" showErrorMessage="1" sqref="A1:A1048576 B1:B37 C5:C1048576 Z42:Z1048576 AA1:XFD1048576 Z1:Z37 B39:B60 B62:B1048576 D1:Y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2018-12-04T08:53:09+00:00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2AC070A1-B1B4-443C-95AE-F1F3DD5ABB3F}"/>
</file>

<file path=customXml/itemProps3.xml><?xml version="1.0" encoding="utf-8"?>
<ds:datastoreItem xmlns:ds="http://schemas.openxmlformats.org/officeDocument/2006/customXml" ds:itemID="{35023553-C277-4512-96D1-12E43C8E71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2018-12-04T08:03:20Z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