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ShEfoder\FinView\יעוץ ירוק\דחות נכס בודד\2019Q1\תיקונים\"/>
    </mc:Choice>
  </mc:AlternateContent>
  <xr:revisionPtr revIDLastSave="0" documentId="8_{1D243EAF-06FC-4D75-AFD3-3688730B4F0A}" xr6:coauthVersionLast="43" xr6:coauthVersionMax="43" xr10:uidLastSave="{00000000-0000-0000-0000-000000000000}"/>
  <workbookProtection lockStructure="1"/>
  <bookViews>
    <workbookView xWindow="-120" yWindow="-120" windowWidth="29040" windowHeight="15840" tabRatio="938" activeTab="6" xr2:uid="{00000000-000D-0000-FFFF-FFFF00000000}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מובנים'!$B$6:$Q$39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נאמנות'!$B$6:$O$34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58" l="1"/>
  <c r="J11" i="58" s="1"/>
  <c r="J10" i="58" s="1"/>
  <c r="J29" i="58"/>
  <c r="J17" i="58"/>
  <c r="I11" i="81"/>
  <c r="I10" i="81" s="1"/>
  <c r="J13" i="81" s="1"/>
  <c r="E20" i="80" l="1"/>
  <c r="E19" i="80"/>
  <c r="E18" i="80"/>
  <c r="E17" i="80"/>
  <c r="E16" i="80"/>
  <c r="E15" i="80"/>
  <c r="E14" i="80"/>
  <c r="E13" i="80"/>
  <c r="L43" i="62"/>
  <c r="L13" i="62"/>
  <c r="J174" i="62"/>
  <c r="C22" i="84" l="1"/>
  <c r="C11" i="84"/>
  <c r="C10" i="84" l="1"/>
  <c r="C43" i="88" s="1"/>
  <c r="H13" i="80"/>
  <c r="O22" i="78"/>
  <c r="O151" i="78"/>
  <c r="O156" i="78"/>
  <c r="O155" i="78" s="1"/>
  <c r="O19" i="78"/>
  <c r="O17" i="78"/>
  <c r="O15" i="78"/>
  <c r="O12" i="78" s="1"/>
  <c r="L126" i="62"/>
  <c r="N126" i="62" s="1"/>
  <c r="L110" i="62"/>
  <c r="N110" i="62" s="1"/>
  <c r="O150" i="61"/>
  <c r="S150" i="61"/>
  <c r="S105" i="61"/>
  <c r="S104" i="61"/>
  <c r="S103" i="61"/>
  <c r="O105" i="61"/>
  <c r="O104" i="61"/>
  <c r="O103" i="61"/>
  <c r="S97" i="61"/>
  <c r="S96" i="61"/>
  <c r="O97" i="61"/>
  <c r="O96" i="61"/>
  <c r="S87" i="61"/>
  <c r="O87" i="61"/>
  <c r="O57" i="61"/>
  <c r="S53" i="61"/>
  <c r="S52" i="61"/>
  <c r="O53" i="61"/>
  <c r="O52" i="61"/>
  <c r="Q138" i="61"/>
  <c r="Q13" i="61"/>
  <c r="R187" i="61"/>
  <c r="R138" i="61"/>
  <c r="R13" i="61"/>
  <c r="C22" i="88"/>
  <c r="P13" i="68"/>
  <c r="P12" i="68"/>
  <c r="P11" i="68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N222" i="62"/>
  <c r="N221" i="62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199" i="62"/>
  <c r="N198" i="62"/>
  <c r="N197" i="62"/>
  <c r="N196" i="62"/>
  <c r="N195" i="62"/>
  <c r="N194" i="62"/>
  <c r="N192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4" i="62"/>
  <c r="N123" i="62"/>
  <c r="N122" i="62"/>
  <c r="N121" i="62"/>
  <c r="N200" i="62"/>
  <c r="N120" i="62"/>
  <c r="N193" i="62"/>
  <c r="N191" i="62"/>
  <c r="N119" i="62"/>
  <c r="N118" i="62"/>
  <c r="N117" i="62"/>
  <c r="N116" i="62"/>
  <c r="N115" i="62"/>
  <c r="N114" i="62"/>
  <c r="N113" i="62"/>
  <c r="N112" i="62"/>
  <c r="N111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2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5" i="65"/>
  <c r="K14" i="65"/>
  <c r="K13" i="65"/>
  <c r="K12" i="65"/>
  <c r="K11" i="65"/>
  <c r="J18" i="67"/>
  <c r="J17" i="67"/>
  <c r="J16" i="67"/>
  <c r="J15" i="67"/>
  <c r="J14" i="67"/>
  <c r="J13" i="67"/>
  <c r="J12" i="67"/>
  <c r="J11" i="67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39" i="71"/>
  <c r="R38" i="71"/>
  <c r="R37" i="71"/>
  <c r="R36" i="71"/>
  <c r="R34" i="71"/>
  <c r="R33" i="71"/>
  <c r="R32" i="71"/>
  <c r="R31" i="71"/>
  <c r="R29" i="71"/>
  <c r="R28" i="71"/>
  <c r="R27" i="71"/>
  <c r="R26" i="71"/>
  <c r="R25" i="71"/>
  <c r="R24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2" i="73"/>
  <c r="J21" i="73"/>
  <c r="J20" i="73"/>
  <c r="J19" i="73"/>
  <c r="J17" i="73"/>
  <c r="J16" i="73"/>
  <c r="J14" i="73"/>
  <c r="J13" i="73"/>
  <c r="J12" i="73"/>
  <c r="J11" i="73"/>
  <c r="K15" i="74"/>
  <c r="K14" i="74"/>
  <c r="K13" i="74"/>
  <c r="K12" i="74"/>
  <c r="K11" i="74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H25" i="80"/>
  <c r="H24" i="80"/>
  <c r="H23" i="80"/>
  <c r="H21" i="80"/>
  <c r="H20" i="80"/>
  <c r="H19" i="80"/>
  <c r="H18" i="80"/>
  <c r="H17" i="80"/>
  <c r="H16" i="80"/>
  <c r="H15" i="80"/>
  <c r="H14" i="80"/>
  <c r="H12" i="80"/>
  <c r="H11" i="80"/>
  <c r="H10" i="80"/>
  <c r="J12" i="81"/>
  <c r="J11" i="81"/>
  <c r="J10" i="81"/>
  <c r="C37" i="88"/>
  <c r="C35" i="88"/>
  <c r="C31" i="88"/>
  <c r="C29" i="88"/>
  <c r="C28" i="88"/>
  <c r="C27" i="88"/>
  <c r="C26" i="88"/>
  <c r="C24" i="88"/>
  <c r="C21" i="88"/>
  <c r="C19" i="88"/>
  <c r="C18" i="88"/>
  <c r="C17" i="88"/>
  <c r="C16" i="88"/>
  <c r="C13" i="88"/>
  <c r="R12" i="61" l="1"/>
  <c r="R11" i="61" s="1"/>
  <c r="T182" i="61" s="1"/>
  <c r="Q12" i="61"/>
  <c r="Q11" i="61" s="1"/>
  <c r="O11" i="78"/>
  <c r="O10" i="78" s="1"/>
  <c r="P155" i="78" s="1"/>
  <c r="L109" i="62"/>
  <c r="N109" i="62"/>
  <c r="T37" i="61"/>
  <c r="T113" i="61"/>
  <c r="T29" i="61"/>
  <c r="T150" i="61"/>
  <c r="T187" i="61"/>
  <c r="T33" i="61"/>
  <c r="T89" i="61"/>
  <c r="T121" i="61"/>
  <c r="T154" i="61"/>
  <c r="T145" i="61"/>
  <c r="T136" i="61"/>
  <c r="T128" i="61"/>
  <c r="T80" i="61"/>
  <c r="T72" i="61"/>
  <c r="T64" i="61"/>
  <c r="T16" i="61"/>
  <c r="C15" i="88"/>
  <c r="C12" i="88" s="1"/>
  <c r="T34" i="61"/>
  <c r="T148" i="61"/>
  <c r="T140" i="61"/>
  <c r="T131" i="61"/>
  <c r="T83" i="61"/>
  <c r="T75" i="61"/>
  <c r="T67" i="61"/>
  <c r="T19" i="61"/>
  <c r="T11" i="61"/>
  <c r="T183" i="61"/>
  <c r="T130" i="61"/>
  <c r="T122" i="61"/>
  <c r="T114" i="61"/>
  <c r="T66" i="61"/>
  <c r="T58" i="61"/>
  <c r="T50" i="61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T74" i="61" l="1"/>
  <c r="T139" i="61"/>
  <c r="T27" i="61"/>
  <c r="T24" i="61"/>
  <c r="T88" i="61"/>
  <c r="T153" i="61"/>
  <c r="T57" i="61"/>
  <c r="T109" i="61"/>
  <c r="T125" i="61"/>
  <c r="T82" i="61"/>
  <c r="T147" i="61"/>
  <c r="T35" i="61"/>
  <c r="T99" i="61"/>
  <c r="T164" i="61"/>
  <c r="T32" i="61"/>
  <c r="T96" i="61"/>
  <c r="T161" i="61"/>
  <c r="T25" i="61"/>
  <c r="T65" i="61"/>
  <c r="T156" i="61"/>
  <c r="T22" i="61"/>
  <c r="T90" i="61"/>
  <c r="T155" i="61"/>
  <c r="T43" i="61"/>
  <c r="T107" i="61"/>
  <c r="T172" i="61"/>
  <c r="T40" i="61"/>
  <c r="T104" i="61"/>
  <c r="T169" i="61"/>
  <c r="T162" i="61"/>
  <c r="T21" i="61"/>
  <c r="T93" i="61"/>
  <c r="T91" i="61"/>
  <c r="T30" i="61"/>
  <c r="T98" i="61"/>
  <c r="T163" i="61"/>
  <c r="T51" i="61"/>
  <c r="T115" i="61"/>
  <c r="T180" i="61"/>
  <c r="T48" i="61"/>
  <c r="T112" i="61"/>
  <c r="T177" i="61"/>
  <c r="T117" i="61"/>
  <c r="T17" i="61"/>
  <c r="T178" i="61"/>
  <c r="T42" i="61"/>
  <c r="T106" i="61"/>
  <c r="T175" i="61"/>
  <c r="T59" i="61"/>
  <c r="T123" i="61"/>
  <c r="T189" i="61"/>
  <c r="T56" i="61"/>
  <c r="T120" i="61"/>
  <c r="T185" i="61"/>
  <c r="T77" i="61"/>
  <c r="T101" i="61"/>
  <c r="T26" i="61"/>
  <c r="T46" i="61"/>
  <c r="T62" i="61"/>
  <c r="T78" i="61"/>
  <c r="T94" i="61"/>
  <c r="T110" i="61"/>
  <c r="T126" i="61"/>
  <c r="T143" i="61"/>
  <c r="T159" i="61"/>
  <c r="T179" i="61"/>
  <c r="T15" i="61"/>
  <c r="T31" i="61"/>
  <c r="T47" i="61"/>
  <c r="T63" i="61"/>
  <c r="T79" i="61"/>
  <c r="T95" i="61"/>
  <c r="T111" i="61"/>
  <c r="T127" i="61"/>
  <c r="T144" i="61"/>
  <c r="T160" i="61"/>
  <c r="T176" i="61"/>
  <c r="T18" i="61"/>
  <c r="T12" i="61"/>
  <c r="T28" i="61"/>
  <c r="T44" i="61"/>
  <c r="T60" i="61"/>
  <c r="T76" i="61"/>
  <c r="T92" i="61"/>
  <c r="T108" i="61"/>
  <c r="T124" i="61"/>
  <c r="T141" i="61"/>
  <c r="T157" i="61"/>
  <c r="T173" i="61"/>
  <c r="T170" i="61"/>
  <c r="T105" i="61"/>
  <c r="T41" i="61"/>
  <c r="T142" i="61"/>
  <c r="T53" i="61"/>
  <c r="T174" i="61"/>
  <c r="T85" i="61"/>
  <c r="T146" i="61"/>
  <c r="T158" i="61"/>
  <c r="T166" i="61"/>
  <c r="T133" i="61"/>
  <c r="T38" i="61"/>
  <c r="T54" i="61"/>
  <c r="T70" i="61"/>
  <c r="T86" i="61"/>
  <c r="T102" i="61"/>
  <c r="T118" i="61"/>
  <c r="T134" i="61"/>
  <c r="T151" i="61"/>
  <c r="T171" i="61"/>
  <c r="T188" i="61"/>
  <c r="T23" i="61"/>
  <c r="T39" i="61"/>
  <c r="T55" i="61"/>
  <c r="T71" i="61"/>
  <c r="T87" i="61"/>
  <c r="T103" i="61"/>
  <c r="T119" i="61"/>
  <c r="T135" i="61"/>
  <c r="T152" i="61"/>
  <c r="T168" i="61"/>
  <c r="T184" i="61"/>
  <c r="T167" i="61"/>
  <c r="T20" i="61"/>
  <c r="T36" i="61"/>
  <c r="T52" i="61"/>
  <c r="T68" i="61"/>
  <c r="T84" i="61"/>
  <c r="T100" i="61"/>
  <c r="T116" i="61"/>
  <c r="T132" i="61"/>
  <c r="T149" i="61"/>
  <c r="T165" i="61"/>
  <c r="T181" i="61"/>
  <c r="T138" i="61"/>
  <c r="T73" i="61"/>
  <c r="T13" i="61"/>
  <c r="T97" i="61"/>
  <c r="T14" i="61"/>
  <c r="T129" i="61"/>
  <c r="T45" i="61"/>
  <c r="T61" i="61"/>
  <c r="T69" i="61"/>
  <c r="T81" i="61"/>
  <c r="T49" i="61"/>
  <c r="P163" i="78"/>
  <c r="P159" i="78"/>
  <c r="P149" i="78"/>
  <c r="P145" i="78"/>
  <c r="P141" i="78"/>
  <c r="P137" i="78"/>
  <c r="P133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9" i="78"/>
  <c r="P25" i="78"/>
  <c r="P20" i="78"/>
  <c r="P16" i="78"/>
  <c r="P160" i="78"/>
  <c r="P151" i="78"/>
  <c r="P142" i="78"/>
  <c r="P126" i="78"/>
  <c r="P114" i="78"/>
  <c r="P98" i="78"/>
  <c r="P86" i="78"/>
  <c r="P78" i="78"/>
  <c r="P66" i="78"/>
  <c r="P54" i="78"/>
  <c r="P46" i="78"/>
  <c r="P34" i="78"/>
  <c r="P26" i="78"/>
  <c r="P12" i="78"/>
  <c r="C33" i="88"/>
  <c r="P162" i="78"/>
  <c r="P158" i="78"/>
  <c r="P153" i="78"/>
  <c r="P148" i="78"/>
  <c r="P144" i="78"/>
  <c r="P140" i="78"/>
  <c r="P136" i="78"/>
  <c r="P132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40" i="78"/>
  <c r="P36" i="78"/>
  <c r="P32" i="78"/>
  <c r="P28" i="78"/>
  <c r="P24" i="78"/>
  <c r="P19" i="78"/>
  <c r="P14" i="78"/>
  <c r="P10" i="78"/>
  <c r="P164" i="78"/>
  <c r="P146" i="78"/>
  <c r="P134" i="78"/>
  <c r="P130" i="78"/>
  <c r="P118" i="78"/>
  <c r="P110" i="78"/>
  <c r="P102" i="78"/>
  <c r="P94" i="78"/>
  <c r="P82" i="78"/>
  <c r="P70" i="78"/>
  <c r="P58" i="78"/>
  <c r="P50" i="78"/>
  <c r="P38" i="78"/>
  <c r="P30" i="78"/>
  <c r="P17" i="78"/>
  <c r="P165" i="78"/>
  <c r="P161" i="78"/>
  <c r="P157" i="78"/>
  <c r="P152" i="78"/>
  <c r="P147" i="78"/>
  <c r="P143" i="78"/>
  <c r="P139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5" i="78"/>
  <c r="P31" i="78"/>
  <c r="P27" i="78"/>
  <c r="P23" i="78"/>
  <c r="P18" i="78"/>
  <c r="P13" i="78"/>
  <c r="P156" i="78"/>
  <c r="P138" i="78"/>
  <c r="P122" i="78"/>
  <c r="P106" i="78"/>
  <c r="P90" i="78"/>
  <c r="P74" i="78"/>
  <c r="P62" i="78"/>
  <c r="P42" i="78"/>
  <c r="P22" i="78"/>
  <c r="P15" i="78"/>
  <c r="P11" i="78"/>
  <c r="C11" i="88"/>
  <c r="C10" i="88" l="1"/>
  <c r="C42" i="88" s="1"/>
  <c r="D33" i="88" s="1"/>
  <c r="K13" i="81" l="1"/>
  <c r="Q11" i="68"/>
  <c r="R25" i="59"/>
  <c r="R17" i="59"/>
  <c r="U188" i="61"/>
  <c r="U179" i="61"/>
  <c r="U171" i="61"/>
  <c r="U163" i="61"/>
  <c r="U155" i="61"/>
  <c r="U147" i="61"/>
  <c r="U139" i="61"/>
  <c r="U129" i="61"/>
  <c r="U121" i="61"/>
  <c r="U113" i="61"/>
  <c r="U105" i="61"/>
  <c r="U97" i="61"/>
  <c r="U89" i="61"/>
  <c r="U81" i="61"/>
  <c r="U73" i="61"/>
  <c r="U65" i="61"/>
  <c r="U57" i="61"/>
  <c r="U49" i="61"/>
  <c r="U41" i="61"/>
  <c r="U33" i="61"/>
  <c r="U25" i="61"/>
  <c r="U17" i="61"/>
  <c r="O217" i="62"/>
  <c r="O209" i="62"/>
  <c r="O201" i="62"/>
  <c r="O190" i="62"/>
  <c r="O182" i="62"/>
  <c r="O174" i="62"/>
  <c r="O166" i="62"/>
  <c r="O158" i="62"/>
  <c r="O150" i="62"/>
  <c r="O142" i="62"/>
  <c r="O134" i="62"/>
  <c r="O126" i="62"/>
  <c r="O191" i="62"/>
  <c r="O112" i="62"/>
  <c r="O102" i="62"/>
  <c r="O94" i="62"/>
  <c r="O87" i="62"/>
  <c r="O78" i="62"/>
  <c r="O68" i="62"/>
  <c r="O60" i="62"/>
  <c r="O52" i="62"/>
  <c r="O44" i="62"/>
  <c r="O36" i="62"/>
  <c r="O29" i="62"/>
  <c r="O21" i="62"/>
  <c r="O13" i="62"/>
  <c r="N65" i="63"/>
  <c r="N57" i="63"/>
  <c r="N49" i="63"/>
  <c r="N41" i="63"/>
  <c r="N33" i="63"/>
  <c r="N25" i="63"/>
  <c r="N17" i="63"/>
  <c r="O23" i="64"/>
  <c r="O15" i="64"/>
  <c r="K17" i="67"/>
  <c r="P95" i="69"/>
  <c r="P87" i="69"/>
  <c r="P79" i="69"/>
  <c r="P71" i="69"/>
  <c r="P63" i="69"/>
  <c r="P55" i="69"/>
  <c r="P47" i="69"/>
  <c r="P39" i="69"/>
  <c r="P31" i="69"/>
  <c r="P23" i="69"/>
  <c r="P15" i="69"/>
  <c r="S38" i="71"/>
  <c r="S28" i="71"/>
  <c r="S19" i="71"/>
  <c r="S11" i="71"/>
  <c r="M28" i="72"/>
  <c r="M20" i="72"/>
  <c r="M11" i="72"/>
  <c r="K51" i="73"/>
  <c r="K43" i="73"/>
  <c r="K35" i="73"/>
  <c r="K27" i="73"/>
  <c r="R24" i="59"/>
  <c r="R16" i="59"/>
  <c r="U178" i="61"/>
  <c r="U170" i="61"/>
  <c r="U162" i="61"/>
  <c r="U154" i="61"/>
  <c r="U146" i="61"/>
  <c r="U136" i="61"/>
  <c r="U128" i="61"/>
  <c r="U120" i="61"/>
  <c r="U112" i="61"/>
  <c r="U104" i="61"/>
  <c r="U96" i="61"/>
  <c r="U88" i="61"/>
  <c r="U80" i="61"/>
  <c r="U72" i="61"/>
  <c r="U64" i="61"/>
  <c r="U56" i="61"/>
  <c r="U48" i="61"/>
  <c r="U40" i="61"/>
  <c r="U32" i="61"/>
  <c r="U24" i="61"/>
  <c r="U16" i="61"/>
  <c r="O216" i="62"/>
  <c r="O208" i="62"/>
  <c r="O199" i="62"/>
  <c r="O189" i="62"/>
  <c r="O181" i="62"/>
  <c r="O173" i="62"/>
  <c r="O165" i="62"/>
  <c r="O157" i="62"/>
  <c r="O149" i="62"/>
  <c r="O141" i="62"/>
  <c r="O133" i="62"/>
  <c r="O124" i="62"/>
  <c r="O119" i="62"/>
  <c r="O111" i="62"/>
  <c r="O101" i="62"/>
  <c r="O93" i="62"/>
  <c r="O86" i="62"/>
  <c r="O77" i="62"/>
  <c r="O67" i="62"/>
  <c r="O59" i="62"/>
  <c r="O51" i="62"/>
  <c r="O43" i="62"/>
  <c r="O35" i="62"/>
  <c r="O28" i="62"/>
  <c r="O20" i="62"/>
  <c r="O12" i="62"/>
  <c r="N72" i="63"/>
  <c r="N64" i="63"/>
  <c r="N56" i="63"/>
  <c r="N48" i="63"/>
  <c r="N40" i="63"/>
  <c r="N32" i="63"/>
  <c r="N24" i="63"/>
  <c r="N16" i="63"/>
  <c r="O22" i="64"/>
  <c r="O14" i="64"/>
  <c r="K16" i="67"/>
  <c r="P94" i="69"/>
  <c r="P86" i="69"/>
  <c r="P78" i="69"/>
  <c r="P70" i="69"/>
  <c r="P62" i="69"/>
  <c r="P54" i="69"/>
  <c r="P46" i="69"/>
  <c r="P38" i="69"/>
  <c r="P30" i="69"/>
  <c r="P22" i="69"/>
  <c r="P14" i="69"/>
  <c r="S37" i="71"/>
  <c r="S27" i="71"/>
  <c r="S18" i="71"/>
  <c r="M35" i="72"/>
  <c r="M27" i="72"/>
  <c r="M19" i="72"/>
  <c r="K50" i="73"/>
  <c r="R23" i="59"/>
  <c r="R15" i="59"/>
  <c r="U185" i="61"/>
  <c r="U177" i="61"/>
  <c r="U169" i="61"/>
  <c r="U161" i="61"/>
  <c r="U153" i="61"/>
  <c r="U145" i="61"/>
  <c r="U135" i="61"/>
  <c r="U127" i="61"/>
  <c r="U119" i="61"/>
  <c r="U111" i="61"/>
  <c r="U103" i="61"/>
  <c r="U95" i="61"/>
  <c r="U87" i="61"/>
  <c r="U79" i="61"/>
  <c r="U71" i="61"/>
  <c r="U63" i="61"/>
  <c r="U55" i="61"/>
  <c r="U47" i="61"/>
  <c r="U39" i="61"/>
  <c r="U31" i="61"/>
  <c r="U23" i="61"/>
  <c r="U15" i="61"/>
  <c r="O215" i="62"/>
  <c r="O207" i="62"/>
  <c r="O198" i="62"/>
  <c r="O188" i="62"/>
  <c r="O180" i="62"/>
  <c r="O172" i="62"/>
  <c r="O164" i="62"/>
  <c r="O156" i="62"/>
  <c r="O148" i="62"/>
  <c r="O140" i="62"/>
  <c r="O132" i="62"/>
  <c r="O123" i="62"/>
  <c r="O118" i="62"/>
  <c r="O110" i="62"/>
  <c r="O100" i="62"/>
  <c r="O92" i="62"/>
  <c r="O85" i="62"/>
  <c r="O76" i="62"/>
  <c r="O66" i="62"/>
  <c r="O58" i="62"/>
  <c r="O50" i="62"/>
  <c r="O41" i="62"/>
  <c r="O69" i="62"/>
  <c r="O27" i="62"/>
  <c r="O19" i="62"/>
  <c r="O11" i="62"/>
  <c r="N71" i="63"/>
  <c r="N63" i="63"/>
  <c r="N55" i="63"/>
  <c r="N47" i="63"/>
  <c r="N39" i="63"/>
  <c r="N31" i="63"/>
  <c r="N23" i="63"/>
  <c r="N15" i="63"/>
  <c r="O29" i="64"/>
  <c r="O21" i="64"/>
  <c r="O13" i="64"/>
  <c r="L15" i="65"/>
  <c r="K15" i="67"/>
  <c r="P101" i="69"/>
  <c r="P93" i="69"/>
  <c r="P85" i="69"/>
  <c r="P77" i="69"/>
  <c r="P69" i="69"/>
  <c r="P61" i="69"/>
  <c r="P53" i="69"/>
  <c r="P45" i="69"/>
  <c r="P37" i="69"/>
  <c r="P29" i="69"/>
  <c r="P21" i="69"/>
  <c r="P13" i="69"/>
  <c r="S36" i="71"/>
  <c r="S26" i="71"/>
  <c r="S17" i="71"/>
  <c r="M34" i="72"/>
  <c r="M26" i="72"/>
  <c r="M18" i="72"/>
  <c r="K49" i="73"/>
  <c r="K41" i="73"/>
  <c r="K33" i="73"/>
  <c r="K24" i="73"/>
  <c r="R22" i="59"/>
  <c r="R14" i="59"/>
  <c r="U184" i="61"/>
  <c r="U176" i="61"/>
  <c r="U168" i="61"/>
  <c r="U160" i="61"/>
  <c r="U152" i="61"/>
  <c r="U144" i="61"/>
  <c r="U134" i="61"/>
  <c r="U126" i="61"/>
  <c r="U118" i="61"/>
  <c r="U110" i="61"/>
  <c r="U102" i="61"/>
  <c r="U94" i="61"/>
  <c r="U86" i="61"/>
  <c r="U78" i="61"/>
  <c r="U70" i="61"/>
  <c r="U62" i="61"/>
  <c r="U54" i="61"/>
  <c r="U46" i="61"/>
  <c r="U38" i="61"/>
  <c r="U30" i="61"/>
  <c r="U22" i="61"/>
  <c r="U14" i="61"/>
  <c r="O222" i="62"/>
  <c r="O214" i="62"/>
  <c r="O206" i="62"/>
  <c r="O197" i="62"/>
  <c r="O187" i="62"/>
  <c r="O179" i="62"/>
  <c r="O171" i="62"/>
  <c r="O163" i="62"/>
  <c r="O155" i="62"/>
  <c r="O147" i="62"/>
  <c r="O139" i="62"/>
  <c r="O131" i="62"/>
  <c r="O122" i="62"/>
  <c r="O117" i="62"/>
  <c r="O107" i="62"/>
  <c r="O99" i="62"/>
  <c r="O91" i="62"/>
  <c r="O84" i="62"/>
  <c r="O75" i="62"/>
  <c r="O65" i="62"/>
  <c r="O57" i="62"/>
  <c r="O49" i="62"/>
  <c r="O40" i="62"/>
  <c r="O34" i="62"/>
  <c r="O26" i="62"/>
  <c r="O18" i="62"/>
  <c r="N70" i="63"/>
  <c r="N62" i="63"/>
  <c r="N54" i="63"/>
  <c r="N46" i="63"/>
  <c r="N38" i="63"/>
  <c r="N30" i="63"/>
  <c r="N22" i="63"/>
  <c r="N14" i="63"/>
  <c r="O28" i="64"/>
  <c r="O20" i="64"/>
  <c r="O12" i="64"/>
  <c r="L14" i="65"/>
  <c r="K14" i="67"/>
  <c r="P100" i="69"/>
  <c r="P92" i="69"/>
  <c r="P84" i="69"/>
  <c r="P76" i="69"/>
  <c r="P68" i="69"/>
  <c r="P60" i="69"/>
  <c r="P52" i="69"/>
  <c r="P44" i="69"/>
  <c r="P36" i="69"/>
  <c r="P28" i="69"/>
  <c r="P20" i="69"/>
  <c r="P12" i="69"/>
  <c r="S34" i="71"/>
  <c r="S25" i="71"/>
  <c r="S16" i="71"/>
  <c r="M33" i="72"/>
  <c r="M25" i="72"/>
  <c r="M16" i="72"/>
  <c r="K48" i="73"/>
  <c r="K40" i="73"/>
  <c r="K32" i="73"/>
  <c r="R21" i="59"/>
  <c r="R13" i="59"/>
  <c r="U183" i="61"/>
  <c r="U175" i="61"/>
  <c r="U167" i="61"/>
  <c r="U159" i="61"/>
  <c r="U151" i="61"/>
  <c r="U143" i="61"/>
  <c r="U133" i="61"/>
  <c r="U125" i="61"/>
  <c r="U117" i="61"/>
  <c r="U109" i="61"/>
  <c r="U101" i="61"/>
  <c r="U93" i="61"/>
  <c r="U85" i="61"/>
  <c r="U77" i="61"/>
  <c r="U69" i="61"/>
  <c r="U61" i="61"/>
  <c r="U53" i="61"/>
  <c r="U45" i="61"/>
  <c r="U37" i="61"/>
  <c r="U29" i="61"/>
  <c r="U21" i="61"/>
  <c r="O221" i="62"/>
  <c r="O213" i="62"/>
  <c r="O205" i="62"/>
  <c r="O196" i="62"/>
  <c r="O186" i="62"/>
  <c r="O178" i="62"/>
  <c r="O170" i="62"/>
  <c r="O162" i="62"/>
  <c r="O154" i="62"/>
  <c r="O146" i="62"/>
  <c r="O138" i="62"/>
  <c r="O130" i="62"/>
  <c r="O121" i="62"/>
  <c r="O116" i="62"/>
  <c r="O106" i="62"/>
  <c r="O98" i="62"/>
  <c r="O83" i="62"/>
  <c r="O74" i="62"/>
  <c r="O64" i="62"/>
  <c r="O56" i="62"/>
  <c r="O48" i="62"/>
  <c r="O39" i="62"/>
  <c r="O33" i="62"/>
  <c r="O25" i="62"/>
  <c r="O17" i="62"/>
  <c r="N69" i="63"/>
  <c r="N61" i="63"/>
  <c r="N53" i="63"/>
  <c r="N45" i="63"/>
  <c r="N37" i="63"/>
  <c r="N29" i="63"/>
  <c r="N21" i="63"/>
  <c r="N13" i="63"/>
  <c r="O27" i="64"/>
  <c r="O19" i="64"/>
  <c r="O11" i="64"/>
  <c r="L13" i="65"/>
  <c r="K13" i="67"/>
  <c r="P99" i="69"/>
  <c r="P91" i="69"/>
  <c r="P83" i="69"/>
  <c r="P75" i="69"/>
  <c r="P67" i="69"/>
  <c r="P59" i="69"/>
  <c r="P51" i="69"/>
  <c r="P43" i="69"/>
  <c r="P35" i="69"/>
  <c r="P27" i="69"/>
  <c r="P19" i="69"/>
  <c r="P11" i="69"/>
  <c r="S33" i="71"/>
  <c r="S24" i="71"/>
  <c r="S15" i="71"/>
  <c r="M32" i="72"/>
  <c r="M24" i="72"/>
  <c r="M15" i="72"/>
  <c r="K47" i="73"/>
  <c r="K39" i="73"/>
  <c r="Q13" i="68"/>
  <c r="R19" i="59"/>
  <c r="R11" i="59"/>
  <c r="U181" i="61"/>
  <c r="U173" i="61"/>
  <c r="U165" i="61"/>
  <c r="U157" i="61"/>
  <c r="U149" i="61"/>
  <c r="U141" i="61"/>
  <c r="U131" i="61"/>
  <c r="U123" i="61"/>
  <c r="U115" i="61"/>
  <c r="U107" i="61"/>
  <c r="U99" i="61"/>
  <c r="U91" i="61"/>
  <c r="U83" i="61"/>
  <c r="U75" i="61"/>
  <c r="U67" i="61"/>
  <c r="U59" i="61"/>
  <c r="U51" i="61"/>
  <c r="U43" i="61"/>
  <c r="U35" i="61"/>
  <c r="U27" i="61"/>
  <c r="U19" i="61"/>
  <c r="O219" i="62"/>
  <c r="O211" i="62"/>
  <c r="O203" i="62"/>
  <c r="O194" i="62"/>
  <c r="O184" i="62"/>
  <c r="O176" i="62"/>
  <c r="O168" i="62"/>
  <c r="O160" i="62"/>
  <c r="O152" i="62"/>
  <c r="O144" i="62"/>
  <c r="O136" i="62"/>
  <c r="O128" i="62"/>
  <c r="O120" i="62"/>
  <c r="O114" i="62"/>
  <c r="O104" i="62"/>
  <c r="O96" i="62"/>
  <c r="O89" i="62"/>
  <c r="O80" i="62"/>
  <c r="O71" i="62"/>
  <c r="O62" i="62"/>
  <c r="O54" i="62"/>
  <c r="O46" i="62"/>
  <c r="O72" i="62"/>
  <c r="O31" i="62"/>
  <c r="O23" i="62"/>
  <c r="O15" i="62"/>
  <c r="N67" i="63"/>
  <c r="N59" i="63"/>
  <c r="N51" i="63"/>
  <c r="N43" i="63"/>
  <c r="N35" i="63"/>
  <c r="N27" i="63"/>
  <c r="N19" i="63"/>
  <c r="N11" i="63"/>
  <c r="O25" i="64"/>
  <c r="O17" i="64"/>
  <c r="L11" i="65"/>
  <c r="K11" i="67"/>
  <c r="P97" i="69"/>
  <c r="P89" i="69"/>
  <c r="P81" i="69"/>
  <c r="P73" i="69"/>
  <c r="P65" i="69"/>
  <c r="P57" i="69"/>
  <c r="P49" i="69"/>
  <c r="P41" i="69"/>
  <c r="P33" i="69"/>
  <c r="P25" i="69"/>
  <c r="P17" i="69"/>
  <c r="S31" i="71"/>
  <c r="S21" i="71"/>
  <c r="S13" i="71"/>
  <c r="M30" i="72"/>
  <c r="M22" i="72"/>
  <c r="M13" i="72"/>
  <c r="K45" i="73"/>
  <c r="K37" i="73"/>
  <c r="K29" i="73"/>
  <c r="R12" i="59"/>
  <c r="U158" i="61"/>
  <c r="U124" i="61"/>
  <c r="U92" i="61"/>
  <c r="U60" i="61"/>
  <c r="U28" i="61"/>
  <c r="O202" i="62"/>
  <c r="O167" i="62"/>
  <c r="O135" i="62"/>
  <c r="O103" i="62"/>
  <c r="O70" i="62"/>
  <c r="O37" i="62"/>
  <c r="N58" i="63"/>
  <c r="N26" i="63"/>
  <c r="O24" i="64"/>
  <c r="L12" i="65"/>
  <c r="P90" i="69"/>
  <c r="P58" i="69"/>
  <c r="P26" i="69"/>
  <c r="S29" i="71"/>
  <c r="M21" i="72"/>
  <c r="U189" i="61"/>
  <c r="U156" i="61"/>
  <c r="U122" i="61"/>
  <c r="U90" i="61"/>
  <c r="U58" i="61"/>
  <c r="U26" i="61"/>
  <c r="O195" i="62"/>
  <c r="O161" i="62"/>
  <c r="O129" i="62"/>
  <c r="O97" i="62"/>
  <c r="O63" i="62"/>
  <c r="O32" i="62"/>
  <c r="N52" i="63"/>
  <c r="N20" i="63"/>
  <c r="O18" i="64"/>
  <c r="K18" i="67"/>
  <c r="P88" i="69"/>
  <c r="P56" i="69"/>
  <c r="P24" i="69"/>
  <c r="S22" i="71"/>
  <c r="M14" i="72"/>
  <c r="K52" i="73"/>
  <c r="K30" i="73"/>
  <c r="K16" i="73"/>
  <c r="K46" i="76"/>
  <c r="K38" i="76"/>
  <c r="K30" i="76"/>
  <c r="K21" i="76"/>
  <c r="K13" i="76"/>
  <c r="Q160" i="78"/>
  <c r="Q148" i="78"/>
  <c r="Q140" i="78"/>
  <c r="Q132" i="78"/>
  <c r="Q124" i="78"/>
  <c r="Q116" i="78"/>
  <c r="Q108" i="78"/>
  <c r="Q100" i="78"/>
  <c r="Q92" i="78"/>
  <c r="Q84" i="78"/>
  <c r="Q76" i="78"/>
  <c r="Q68" i="78"/>
  <c r="Q60" i="78"/>
  <c r="Q52" i="78"/>
  <c r="Q44" i="78"/>
  <c r="Q36" i="78"/>
  <c r="Q28" i="78"/>
  <c r="Q18" i="78"/>
  <c r="I19" i="80"/>
  <c r="I11" i="80"/>
  <c r="Q12" i="68"/>
  <c r="Q63" i="78"/>
  <c r="K12" i="81"/>
  <c r="U34" i="61"/>
  <c r="Q134" i="78"/>
  <c r="K39" i="76"/>
  <c r="Q141" i="78"/>
  <c r="U182" i="61"/>
  <c r="U150" i="61"/>
  <c r="U116" i="61"/>
  <c r="U84" i="61"/>
  <c r="U52" i="61"/>
  <c r="U20" i="61"/>
  <c r="O192" i="62"/>
  <c r="O159" i="62"/>
  <c r="O127" i="62"/>
  <c r="O95" i="62"/>
  <c r="O61" i="62"/>
  <c r="O30" i="62"/>
  <c r="N50" i="63"/>
  <c r="N18" i="63"/>
  <c r="O16" i="64"/>
  <c r="K12" i="67"/>
  <c r="P82" i="69"/>
  <c r="P50" i="69"/>
  <c r="P18" i="69"/>
  <c r="S20" i="71"/>
  <c r="M12" i="72"/>
  <c r="K46" i="73"/>
  <c r="K28" i="73"/>
  <c r="K14" i="73"/>
  <c r="K45" i="76"/>
  <c r="K37" i="76"/>
  <c r="K29" i="76"/>
  <c r="K20" i="76"/>
  <c r="K12" i="76"/>
  <c r="Q159" i="78"/>
  <c r="Q147" i="78"/>
  <c r="Q139" i="78"/>
  <c r="Q131" i="78"/>
  <c r="Q123" i="78"/>
  <c r="Q115" i="78"/>
  <c r="Q107" i="78"/>
  <c r="Q99" i="78"/>
  <c r="Q91" i="78"/>
  <c r="Q83" i="78"/>
  <c r="Q75" i="78"/>
  <c r="Q67" i="78"/>
  <c r="Q59" i="78"/>
  <c r="Q51" i="78"/>
  <c r="Q43" i="78"/>
  <c r="Q35" i="78"/>
  <c r="Q27" i="78"/>
  <c r="Q17" i="78"/>
  <c r="I18" i="80"/>
  <c r="I10" i="80"/>
  <c r="K42" i="76"/>
  <c r="Q164" i="78"/>
  <c r="Q128" i="78"/>
  <c r="Q104" i="78"/>
  <c r="Q80" i="78"/>
  <c r="Q48" i="78"/>
  <c r="Q24" i="78"/>
  <c r="I15" i="80"/>
  <c r="L12" i="74"/>
  <c r="K41" i="76"/>
  <c r="Q163" i="78"/>
  <c r="Q127" i="78"/>
  <c r="Q103" i="78"/>
  <c r="Q71" i="78"/>
  <c r="Q47" i="78"/>
  <c r="U130" i="61"/>
  <c r="O105" i="62"/>
  <c r="S32" i="71"/>
  <c r="M23" i="72"/>
  <c r="L11" i="74"/>
  <c r="K32" i="76"/>
  <c r="Q152" i="78"/>
  <c r="Q110" i="78"/>
  <c r="Q70" i="78"/>
  <c r="Q38" i="78"/>
  <c r="U180" i="61"/>
  <c r="U148" i="61"/>
  <c r="U114" i="61"/>
  <c r="U82" i="61"/>
  <c r="U50" i="61"/>
  <c r="U18" i="61"/>
  <c r="O220" i="62"/>
  <c r="O185" i="62"/>
  <c r="O153" i="62"/>
  <c r="O200" i="62"/>
  <c r="O90" i="62"/>
  <c r="O55" i="62"/>
  <c r="O24" i="62"/>
  <c r="N44" i="63"/>
  <c r="N12" i="63"/>
  <c r="P80" i="69"/>
  <c r="P48" i="69"/>
  <c r="P16" i="69"/>
  <c r="S14" i="71"/>
  <c r="K44" i="73"/>
  <c r="K25" i="73"/>
  <c r="K13" i="73"/>
  <c r="L15" i="74"/>
  <c r="K44" i="76"/>
  <c r="K36" i="76"/>
  <c r="K27" i="76"/>
  <c r="K19" i="76"/>
  <c r="K11" i="76"/>
  <c r="Q158" i="78"/>
  <c r="Q146" i="78"/>
  <c r="Q138" i="78"/>
  <c r="Q130" i="78"/>
  <c r="Q122" i="78"/>
  <c r="Q114" i="78"/>
  <c r="Q106" i="78"/>
  <c r="Q98" i="78"/>
  <c r="Q90" i="78"/>
  <c r="Q82" i="78"/>
  <c r="Q74" i="78"/>
  <c r="Q66" i="78"/>
  <c r="Q58" i="78"/>
  <c r="Q50" i="78"/>
  <c r="Q42" i="78"/>
  <c r="Q34" i="78"/>
  <c r="Q26" i="78"/>
  <c r="Q16" i="78"/>
  <c r="I17" i="80"/>
  <c r="K11" i="73"/>
  <c r="K25" i="76"/>
  <c r="Q136" i="78"/>
  <c r="Q88" i="78"/>
  <c r="Q56" i="78"/>
  <c r="Q13" i="78"/>
  <c r="P98" i="69"/>
  <c r="K16" i="76"/>
  <c r="Q135" i="78"/>
  <c r="Q95" i="78"/>
  <c r="Q55" i="78"/>
  <c r="Q23" i="78"/>
  <c r="I14" i="80"/>
  <c r="R18" i="59"/>
  <c r="U98" i="61"/>
  <c r="O137" i="62"/>
  <c r="N28" i="63"/>
  <c r="P64" i="69"/>
  <c r="K23" i="76"/>
  <c r="Q142" i="78"/>
  <c r="Q102" i="78"/>
  <c r="Q78" i="78"/>
  <c r="Q46" i="78"/>
  <c r="I21" i="80"/>
  <c r="K31" i="73"/>
  <c r="U174" i="61"/>
  <c r="U142" i="61"/>
  <c r="U108" i="61"/>
  <c r="U76" i="61"/>
  <c r="U44" i="61"/>
  <c r="O218" i="62"/>
  <c r="O183" i="62"/>
  <c r="O151" i="62"/>
  <c r="O193" i="62"/>
  <c r="O88" i="62"/>
  <c r="O53" i="62"/>
  <c r="O22" i="62"/>
  <c r="N42" i="63"/>
  <c r="P74" i="69"/>
  <c r="P42" i="69"/>
  <c r="S12" i="71"/>
  <c r="K42" i="73"/>
  <c r="K22" i="73"/>
  <c r="K12" i="73"/>
  <c r="L14" i="74"/>
  <c r="K43" i="76"/>
  <c r="K35" i="76"/>
  <c r="K26" i="76"/>
  <c r="K18" i="76"/>
  <c r="Q165" i="78"/>
  <c r="Q157" i="78"/>
  <c r="Q145" i="78"/>
  <c r="Q137" i="78"/>
  <c r="Q129" i="78"/>
  <c r="Q121" i="78"/>
  <c r="Q113" i="78"/>
  <c r="Q105" i="78"/>
  <c r="Q97" i="78"/>
  <c r="Q89" i="78"/>
  <c r="Q81" i="78"/>
  <c r="Q73" i="78"/>
  <c r="Q65" i="78"/>
  <c r="Q57" i="78"/>
  <c r="Q49" i="78"/>
  <c r="Q41" i="78"/>
  <c r="Q33" i="78"/>
  <c r="Q25" i="78"/>
  <c r="Q14" i="78"/>
  <c r="I25" i="80"/>
  <c r="I16" i="80"/>
  <c r="K34" i="76"/>
  <c r="Q156" i="78"/>
  <c r="Q112" i="78"/>
  <c r="Q64" i="78"/>
  <c r="Q40" i="78"/>
  <c r="U166" i="61"/>
  <c r="U132" i="61"/>
  <c r="U68" i="61"/>
  <c r="O210" i="62"/>
  <c r="O143" i="62"/>
  <c r="O79" i="62"/>
  <c r="O14" i="62"/>
  <c r="N66" i="63"/>
  <c r="P34" i="69"/>
  <c r="K36" i="73"/>
  <c r="K49" i="76"/>
  <c r="Q153" i="78"/>
  <c r="Q111" i="78"/>
  <c r="Q79" i="78"/>
  <c r="Q39" i="78"/>
  <c r="I23" i="80"/>
  <c r="O169" i="62"/>
  <c r="O38" i="62"/>
  <c r="N60" i="63"/>
  <c r="P32" i="69"/>
  <c r="K19" i="73"/>
  <c r="K40" i="76"/>
  <c r="Q162" i="78"/>
  <c r="Q118" i="78"/>
  <c r="Q86" i="78"/>
  <c r="Q54" i="78"/>
  <c r="Q30" i="78"/>
  <c r="I13" i="80"/>
  <c r="D38" i="88"/>
  <c r="K47" i="76"/>
  <c r="K22" i="76"/>
  <c r="Q161" i="78"/>
  <c r="Q133" i="78"/>
  <c r="Q117" i="78"/>
  <c r="U172" i="61"/>
  <c r="U140" i="61"/>
  <c r="U106" i="61"/>
  <c r="U74" i="61"/>
  <c r="U42" i="61"/>
  <c r="O212" i="62"/>
  <c r="O177" i="62"/>
  <c r="O145" i="62"/>
  <c r="O115" i="62"/>
  <c r="O82" i="62"/>
  <c r="O47" i="62"/>
  <c r="O16" i="62"/>
  <c r="N68" i="63"/>
  <c r="N36" i="63"/>
  <c r="P72" i="69"/>
  <c r="P40" i="69"/>
  <c r="M31" i="72"/>
  <c r="K38" i="73"/>
  <c r="K21" i="73"/>
  <c r="L13" i="74"/>
  <c r="K17" i="76"/>
  <c r="Q144" i="78"/>
  <c r="Q120" i="78"/>
  <c r="Q96" i="78"/>
  <c r="Q72" i="78"/>
  <c r="Q32" i="78"/>
  <c r="I24" i="80"/>
  <c r="R20" i="59"/>
  <c r="U100" i="61"/>
  <c r="U36" i="61"/>
  <c r="O175" i="62"/>
  <c r="O113" i="62"/>
  <c r="O45" i="62"/>
  <c r="N34" i="63"/>
  <c r="P66" i="69"/>
  <c r="S39" i="71"/>
  <c r="M29" i="72"/>
  <c r="K20" i="73"/>
  <c r="K33" i="76"/>
  <c r="K24" i="76"/>
  <c r="Q143" i="78"/>
  <c r="Q119" i="78"/>
  <c r="Q87" i="78"/>
  <c r="Q31" i="78"/>
  <c r="U164" i="61"/>
  <c r="U66" i="61"/>
  <c r="O204" i="62"/>
  <c r="O73" i="62"/>
  <c r="O26" i="64"/>
  <c r="P96" i="69"/>
  <c r="K34" i="73"/>
  <c r="K48" i="76"/>
  <c r="K15" i="76"/>
  <c r="Q126" i="78"/>
  <c r="Q94" i="78"/>
  <c r="Q62" i="78"/>
  <c r="Q22" i="78"/>
  <c r="K11" i="81"/>
  <c r="K17" i="73"/>
  <c r="K31" i="76"/>
  <c r="K14" i="76"/>
  <c r="Q149" i="78"/>
  <c r="Q125" i="78"/>
  <c r="Q109" i="78"/>
  <c r="Q101" i="78"/>
  <c r="Q37" i="78"/>
  <c r="I12" i="80"/>
  <c r="Q77" i="78"/>
  <c r="K10" i="81"/>
  <c r="Q45" i="78"/>
  <c r="Q93" i="78"/>
  <c r="Q29" i="78"/>
  <c r="I20" i="80"/>
  <c r="Q61" i="78"/>
  <c r="Q53" i="78"/>
  <c r="Q85" i="78"/>
  <c r="Q20" i="78"/>
  <c r="D17" i="88"/>
  <c r="Q69" i="78"/>
  <c r="Q19" i="78"/>
  <c r="D35" i="88"/>
  <c r="Q12" i="78"/>
  <c r="U138" i="61"/>
  <c r="D27" i="88"/>
  <c r="D29" i="88"/>
  <c r="D21" i="88"/>
  <c r="U13" i="61"/>
  <c r="D13" i="88"/>
  <c r="D26" i="88"/>
  <c r="D37" i="88"/>
  <c r="Q155" i="78"/>
  <c r="D24" i="88"/>
  <c r="D16" i="88"/>
  <c r="D19" i="88"/>
  <c r="D18" i="88"/>
  <c r="Q151" i="78"/>
  <c r="D31" i="88"/>
  <c r="U187" i="61"/>
  <c r="O109" i="62"/>
  <c r="Q15" i="78"/>
  <c r="D28" i="88"/>
  <c r="D12" i="88"/>
  <c r="Q10" i="78"/>
  <c r="U11" i="61"/>
  <c r="U12" i="61"/>
  <c r="D23" i="88"/>
  <c r="D15" i="88"/>
  <c r="Q11" i="78"/>
  <c r="D11" i="88"/>
  <c r="D10" i="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גבריאל בלונורוביץ</author>
  </authors>
  <commentList>
    <comment ref="E21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930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9"/>
        <n x="7"/>
      </t>
    </mdx>
    <mdx n="0" f="v">
      <t c="3" si="22">
        <n x="1" s="1"/>
        <n x="20"/>
        <n x="21"/>
      </t>
    </mdx>
    <mdx n="0" f="v">
      <t c="3" si="22">
        <n x="1" s="1"/>
        <n x="23"/>
        <n x="21"/>
      </t>
    </mdx>
    <mdx n="0" f="v">
      <t c="3" si="22">
        <n x="1" s="1"/>
        <n x="24"/>
        <n x="21"/>
      </t>
    </mdx>
    <mdx n="0" f="v">
      <t c="3" si="22">
        <n x="1" s="1"/>
        <n x="25"/>
        <n x="21"/>
      </t>
    </mdx>
    <mdx n="0" f="v">
      <t c="3" si="22">
        <n x="1" s="1"/>
        <n x="26"/>
        <n x="21"/>
      </t>
    </mdx>
    <mdx n="0" f="v">
      <t c="3" si="22">
        <n x="1" s="1"/>
        <n x="27"/>
        <n x="21"/>
      </t>
    </mdx>
    <mdx n="0" f="v">
      <t c="3" si="22">
        <n x="1" s="1"/>
        <n x="28"/>
        <n x="21"/>
      </t>
    </mdx>
    <mdx n="0" f="v">
      <t c="3" si="22">
        <n x="1" s="1"/>
        <n x="29"/>
        <n x="21"/>
      </t>
    </mdx>
    <mdx n="0" f="v">
      <t c="3" si="22">
        <n x="1" s="1"/>
        <n x="30"/>
        <n x="21"/>
      </t>
    </mdx>
    <mdx n="0" f="v">
      <t c="3" si="22">
        <n x="1" s="1"/>
        <n x="31"/>
        <n x="21"/>
      </t>
    </mdx>
    <mdx n="0" f="v">
      <t c="3" si="22">
        <n x="1" s="1"/>
        <n x="32"/>
        <n x="21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<sst xmlns="http://schemas.openxmlformats.org/spreadsheetml/2006/main" count="6972" uniqueCount="2009">
  <si>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</si>
  <si>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</si>
  <si>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</si>
  <si>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</si>
  <si>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</si>
  <si>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</si>
  <si>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</si>
  <si>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</si>
  <si>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</si>
  <si>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</si>
  <si>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</si>
  <si>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</si>
  <si>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</si>
  <si>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</si>
  <si>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</si>
  <si>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</si>
  <si>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</si>
  <si>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</si>
  <si>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</si>
  <si>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</si>
  <si>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</si>
  <si>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</si>
  <si>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</si>
  <si>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</si>
  <si>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</si>
  <si>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</si>
  <si>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</si>
  <si>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</si>
  <si>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</si>
  <si>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</si>
  <si>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</si>
  <si>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</si>
  <si>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</si>
  <si>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</si>
  <si>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</si>
  <si>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</si>
  <si>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</si>
  <si>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</si>
  <si>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</si>
  <si>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</si>
  <si>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</si>
  <si>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</si>
  <si>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</si>
  <si>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</si>
  <si>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</si>
  <si>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</si>
  <si>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</si>
  <si>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</si>
  <si>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</si>
  <si>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</si>
  <si>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</si>
  <si>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</si>
  <si>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</si>
  <si>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</si>
  <si>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</si>
  <si>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</si>
  <si>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</si>
  <si>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</si>
  <si>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</si>
  <si>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</si>
  <si>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</si>
  <si>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</si>
  <si>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</si>
  <si>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</si>
  <si>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</si>
  <si>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</si>
  <si>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</si>
  <si>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</si>
  <si>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</si>
  <si>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</si>
  <si>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</si>
  <si>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</si>
  <si>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</si>
  <si>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</si>
  <si>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</si>
  <si>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</si>
  <si>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</si>
  <si>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</si>
  <si>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</si>
  <si>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</si>
  <si>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</si>
  <si>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</si>
  <si>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</si>
  <si>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</si>
  <si>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</si>
  <si>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</si>
  <si>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</si>
  <si>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</si>
  <si>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</si>
  <si>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</si>
  <si>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</si>
  <si>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</si>
  <si>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</si>
  <si>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</si>
  <si>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</si>
  <si>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</si>
  <si>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</si>
  <si>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</si>
  <si>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</si>
  <si>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</si>
  <si>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</si>
  <si>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</si>
  <si>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</si>
  <si>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</si>
  <si>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</si>
  <si>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</si>
  <si>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</si>
  <si>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</si>
  <si>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</si>
  <si>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</si>
  <si>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</si>
  <si>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</si>
  <si>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</si>
  <si>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</si>
  <si>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</si>
  <si>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</si>
  <si>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</si>
  <si>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</si>
  <si>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</si>
  <si>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</si>
  <si>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</si>
  <si>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</si>
  <si>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</si>
  <si>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</si>
  <si>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</si>
  <si>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</si>
  <si>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</si>
  <si>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</si>
  <si>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</si>
  <si>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</si>
  <si>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</si>
  <si>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</si>
  <si>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</si>
  <si>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</si>
  <si>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</si>
  <si>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</si>
  <si>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</si>
  <si>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</si>
  <si>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</si>
  <si>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</si>
  <si>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</si>
  <si>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</si>
  <si>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</si>
  <si>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</si>
  <si>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</si>
  <si>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</si>
  <si>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</si>
  <si>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</si>
  <si>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</si>
  <si>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</si>
  <si>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</si>
  <si>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</si>
  <si>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</si>
  <si>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</si>
  <si>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</si>
  <si>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</si>
  <si>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</si>
  <si>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</si>
  <si>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</si>
  <si>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</si>
  <si>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</si>
  <si>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</si>
  <si>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</si>
  <si>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</si>
  <si>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</si>
  <si>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</si>
  <si>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</si>
  <si>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</si>
  <si>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</si>
  <si>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</si>
  <si>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</si>
  <si>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</si>
  <si>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</si>
  <si>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</si>
  <si>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</si>
  <si>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</si>
  <si>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</si>
  <si>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</si>
  <si>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</si>
  <si>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</si>
  <si>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</si>
  <si>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</si>
  <si>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</si>
  <si>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</si>
  <si>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</si>
  <si>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</si>
  <si>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</si>
  <si>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</si>
  <si>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</si>
  <si>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</si>
  <si>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</si>
  <si>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</si>
  <si>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</si>
  <si>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</si>
  <si>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</si>
  <si>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</si>
  <si>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</si>
  <si>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</si>
  <si>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</si>
  <si>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</si>
  <si>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</si>
  <si>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</si>
  <si>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</si>
  <si>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</si>
  <si>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</si>
  <si>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</si>
  <si>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</si>
  <si>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</si>
  <si>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</si>
  <si>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</si>
  <si>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</si>
  <si>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</si>
  <si>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</si>
  <si>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</si>
  <si>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</si>
  <si>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</si>
  <si>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</si>
  <si>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</si>
  <si>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</si>
  <si>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</si>
  <si>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</si>
  <si>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</si>
  <si>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</si>
  <si>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</si>
  <si>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</si>
  <si>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</si>
  <si>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</si>
  <si>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</si>
  <si>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</si>
  <si>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</si>
  <si>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</si>
  <si>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</si>
  <si>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</si>
  <si>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</si>
  <si>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</si>
  <si>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</si>
  <si>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</si>
  <si>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</si>
  <si>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</si>
  <si>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</si>
  <si>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</si>
  <si>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</si>
  <si>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</si>
  <si>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</si>
  <si>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</si>
  <si>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</si>
  <si>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</si>
  <si>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</si>
  <si>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</si>
  <si>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</si>
  <si>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</si>
  <si>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</si>
  <si>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</si>
  <si>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</si>
  <si>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</si>
  <si>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</si>
  <si>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</si>
  <si>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</si>
  <si>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</si>
  <si>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</si>
  <si>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</si>
  <si>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</si>
  <si>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</si>
  <si>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</si>
  <si>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</si>
  <si>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</si>
  <si>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</si>
  <si>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</si>
  <si>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</si>
  <si>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</si>
  <si>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</si>
  <si>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</si>
  <si>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</si>
  <si>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</si>
  <si>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</si>
  <si>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</si>
  <si>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</si>
  <si>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</si>
  <si>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</si>
  <si>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</si>
  <si>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</si>
  <si>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</si>
  <si>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</si>
  <si>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</si>
  <si>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</si>
  <si>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</si>
  <si>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</si>
  <si>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</si>
  <si>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</si>
  <si>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</si>
  <si>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</si>
  <si>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</si>
  <si>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</si>
  <si>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</si>
  <si>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</si>
  <si>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</si>
  <si>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</si>
  <si>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</si>
  <si>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</si>
  <si>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</si>
  <si>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</si>
  <si>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</si>
  <si>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</si>
  <si>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</si>
  <si>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</si>
  <si>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</si>
  <si>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</si>
  <si>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</si>
  <si>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</si>
  <si>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</si>
  <si>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</si>
  <si>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</si>
  <si>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</si>
  <si>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</si>
  <si>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</si>
  <si>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</si>
  <si>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</si>
  <si>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</si>
  <si>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</si>
  <si>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</si>
  <si>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</si>
  <si>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</si>
  <si>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</si>
  <si>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</si>
  <si>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</si>
  <si>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</si>
  <si>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</si>
  <si>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</si>
  <si>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</si>
  <si>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</si>
  <si>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</si>
  <si>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</si>
  <si>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</si>
  <si>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</si>
  <si>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</si>
  <si>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</si>
  <si>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</si>
  <si>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</si>
  <si>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</si>
  <si>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</si>
  <si>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</si>
  <si>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</si>
  <si>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</si>
  <si>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</si>
  <si>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</si>
  <si>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</si>
  <si>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</si>
  <si>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</si>
  <si>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</si>
  <si>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</si>
  <si>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</si>
  <si>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</si>
  <si>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</si>
  <si>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</si>
  <si>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</si>
  <si>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</si>
  <si>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</si>
  <si>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</si>
  <si>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</si>
  <si>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</si>
  <si>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</si>
  <si>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</si>
  <si>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</si>
  <si>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</si>
  <si>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</si>
  <si>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</si>
  <si>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</si>
  <si>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</si>
  <si>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</si>
  <si>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</si>
  <si>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</si>
  <si>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</si>
  <si>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</si>
  <si>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</si>
  <si>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</si>
  <si>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</si>
  <si>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</si>
  <si>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</si>
  <si>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</si>
  <si>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</si>
  <si>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</si>
  <si>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</si>
  <si>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</si>
  <si>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</si>
  <si>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</si>
  <si>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</si>
  <si>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</si>
  <si>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</si>
  <si>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</si>
  <si>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</si>
  <si>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</si>
  <si>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</si>
  <si>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</si>
  <si>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</si>
  <si>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</si>
  <si>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</si>
  <si>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</si>
  <si>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</si>
  <si>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</si>
  <si>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</si>
  <si>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</si>
  <si>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</si>
  <si>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</si>
  <si>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</si>
  <si>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</si>
  <si>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</si>
  <si>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</si>
  <si>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</si>
  <si>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</si>
  <si>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</si>
  <si>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</si>
  <si>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</si>
  <si>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</si>
  <si>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</si>
  <si>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</si>
  <si>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</si>
  <si>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</si>
  <si>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</si>
  <si>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</si>
  <si>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</si>
  <si>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</si>
  <si>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</si>
  <si>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</si>
  <si>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</si>
  <si>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</si>
  <si>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</si>
  <si>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</si>
  <si>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</si>
  <si>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</si>
  <si>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</si>
  <si>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</si>
  <si>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</si>
  <si>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</si>
  <si>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</si>
  <si>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</si>
  <si>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</si>
  <si>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</si>
  <si>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</si>
  <si>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</si>
  <si>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</si>
  <si>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</si>
  <si>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</si>
  <si>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</si>
  <si>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</si>
  <si>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</si>
  <si>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</si>
  <si>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</si>
  <si>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</si>
  <si>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</si>
  <si>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</si>
  <si>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</si>
  <si>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</si>
  <si>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</si>
  <si>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</si>
  <si>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</si>
  <si>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</si>
  <si>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</si>
  <si>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</si>
  <si>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</si>
  <si>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</si>
  <si>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</si>
  <si>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</si>
  <si>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</si>
  <si>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</si>
  <si>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</si>
  <si>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</si>
  <si>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</si>
  <si>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</si>
  <si>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</si>
  <si>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</si>
  <si>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</si>
  <si>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</si>
  <si>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</si>
  <si>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</si>
  <si>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</si>
  <si>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</si>
  <si>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</si>
  <si>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</si>
  <si>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</si>
  <si>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</si>
  <si>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</si>
  <si>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</si>
  <si>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</si>
  <si>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</si>
  <si>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</si>
  <si>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</si>
  <si>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</si>
  <si>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</si>
  <si>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</si>
  <si>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</si>
  <si>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</si>
  <si>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</si>
  <si>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</si>
  <si>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</si>
  <si>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</si>
  <si>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</si>
  <si>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</si>
  <si>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</si>
  <si>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</si>
  <si>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</si>
  <si>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</si>
  <si>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</si>
  <si>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</si>
  <si>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</si>
  <si>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</si>
  <si>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</si>
  <si>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</si>
  <si>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</si>
  <si>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</si>
  <si>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</si>
  <si>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</si>
  <si>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</si>
  <si>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</si>
  <si>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</si>
  <si>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</si>
  <si>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</si>
  <si>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</si>
  <si>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</si>
  <si>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</si>
  <si>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</si>
  <si>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מבני תעש אגח כ</t>
  </si>
  <si>
    <t>2260495</t>
  </si>
  <si>
    <t>מבני תעשיה אגח יז</t>
  </si>
  <si>
    <t>2260446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</si>
  <si>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</si>
  <si>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</si>
  <si>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</si>
  <si>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</si>
  <si>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</si>
  <si>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</si>
  <si>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</si>
  <si>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</si>
  <si>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</si>
  <si>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</si>
  <si>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</si>
  <si>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</si>
  <si>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</si>
  <si>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אגח ה</t>
  </si>
  <si>
    <t>1130467</t>
  </si>
  <si>
    <t>513765859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</si>
  <si>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</si>
  <si>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</si>
  <si>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</si>
  <si>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</si>
  <si>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</si>
  <si>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</si>
  <si>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</si>
  <si>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</si>
  <si>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</si>
  <si>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</si>
  <si>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</si>
  <si>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</si>
  <si>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</si>
  <si>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</si>
  <si>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</si>
  <si>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</si>
  <si>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</si>
  <si>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</si>
  <si>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</si>
  <si>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</si>
  <si>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</si>
  <si>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</si>
  <si>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</si>
  <si>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</si>
  <si>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</si>
  <si>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</si>
  <si>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</si>
  <si>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</si>
  <si>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</si>
  <si>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</si>
  <si>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</si>
  <si>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</si>
  <si>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</si>
  <si>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</si>
  <si>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</si>
  <si>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</si>
  <si>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</si>
  <si>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</si>
  <si>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</si>
  <si>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</si>
  <si>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</si>
  <si>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</si>
  <si>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</si>
  <si>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</si>
  <si>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</si>
  <si>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</si>
  <si>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</si>
  <si>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</si>
  <si>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</si>
  <si>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</si>
  <si>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520025636</t>
  </si>
  <si>
    <t>אלדן סדרה ד</t>
  </si>
  <si>
    <t>1140821</t>
  </si>
  <si>
    <t>510454333</t>
  </si>
  <si>
    <t>שרותים</t>
  </si>
  <si>
    <t>BBB+.IL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</si>
  <si>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</si>
  <si>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</si>
  <si>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</si>
  <si>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</si>
  <si>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</si>
  <si>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</si>
  <si>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</si>
  <si>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עמידר אגח א</t>
  </si>
  <si>
    <t>1143585</t>
  </si>
  <si>
    <t>520017393</t>
  </si>
  <si>
    <t>פועלים הנפקות אגח 29</t>
  </si>
  <si>
    <t>1940485</t>
  </si>
  <si>
    <t>נמלי ישראל אגח ג</t>
  </si>
  <si>
    <t>1145580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</si>
  <si>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</si>
  <si>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</si>
  <si>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</si>
  <si>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</si>
  <si>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</si>
  <si>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</si>
  <si>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</si>
  <si>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</si>
  <si>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</si>
  <si>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</si>
  <si>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</si>
  <si>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</si>
  <si>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</si>
  <si>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</si>
  <si>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</si>
  <si>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</si>
  <si>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</si>
  <si>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</si>
  <si>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לאומי כ.התחייבות 400  COCO</t>
  </si>
  <si>
    <t>6040331</t>
  </si>
  <si>
    <t>סילברסטין אגח א*</t>
  </si>
  <si>
    <t>1145598</t>
  </si>
  <si>
    <t>1970336</t>
  </si>
  <si>
    <t>שופרסל אגח ה</t>
  </si>
  <si>
    <t>7770209</t>
  </si>
  <si>
    <t>520022732</t>
  </si>
  <si>
    <t>ביג אג"ח סדרה ו</t>
  </si>
  <si>
    <t>1132521</t>
  </si>
  <si>
    <t>דה זראסאי אגח ג</t>
  </si>
  <si>
    <t>1137975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</si>
  <si>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</si>
  <si>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</si>
  <si>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</si>
  <si>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</si>
  <si>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</si>
  <si>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</si>
  <si>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</si>
  <si>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קרסו אגח א</t>
  </si>
  <si>
    <t>1136464</t>
  </si>
  <si>
    <t>514065283</t>
  </si>
  <si>
    <t>קרסו אגח ג</t>
  </si>
  <si>
    <t>1141829</t>
  </si>
  <si>
    <t>טמפו משק  אגח א</t>
  </si>
  <si>
    <t>1118306</t>
  </si>
  <si>
    <t>520032848</t>
  </si>
  <si>
    <t>מזון</t>
  </si>
  <si>
    <t>יוניברסל אגח ב</t>
  </si>
  <si>
    <t>1141647</t>
  </si>
  <si>
    <t>511809071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</si>
  <si>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</si>
  <si>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</si>
  <si>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</si>
  <si>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</si>
  <si>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</si>
  <si>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</si>
  <si>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</si>
  <si>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</si>
  <si>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</si>
  <si>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</si>
  <si>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</si>
  <si>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</si>
  <si>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</si>
  <si>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</si>
  <si>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</si>
  <si>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</si>
  <si>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</si>
  <si>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</si>
  <si>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</si>
  <si>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</si>
  <si>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</si>
  <si>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</si>
  <si>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</si>
  <si>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</si>
  <si>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</si>
  <si>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קרסו אגח ב</t>
  </si>
  <si>
    <t>1139591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</si>
  <si>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</si>
  <si>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</si>
  <si>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</si>
  <si>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</si>
  <si>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</si>
  <si>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</si>
  <si>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</si>
  <si>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</si>
  <si>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</si>
  <si>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</si>
  <si>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</si>
  <si>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אלבר 14</t>
  </si>
  <si>
    <t>1132562</t>
  </si>
  <si>
    <t>512025891</t>
  </si>
  <si>
    <t>בזן 4</t>
  </si>
  <si>
    <t>2590362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</si>
  <si>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</si>
  <si>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</si>
  <si>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</si>
  <si>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</si>
  <si>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</si>
  <si>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</si>
  <si>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</si>
  <si>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</si>
  <si>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</si>
  <si>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</si>
  <si>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</si>
  <si>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</si>
  <si>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</si>
  <si>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</si>
  <si>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</si>
  <si>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</si>
  <si>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</si>
  <si>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</si>
  <si>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</si>
  <si>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</si>
  <si>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</si>
  <si>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</si>
  <si>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</si>
  <si>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</si>
  <si>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</si>
  <si>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</si>
  <si>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</si>
  <si>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</si>
  <si>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</si>
  <si>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</si>
  <si>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</si>
  <si>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</si>
  <si>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</si>
  <si>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</si>
  <si>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</si>
  <si>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</si>
  <si>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</si>
  <si>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</si>
  <si>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</si>
  <si>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</si>
  <si>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</si>
  <si>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</si>
  <si>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</si>
  <si>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</si>
  <si>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</si>
  <si>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</si>
  <si>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</si>
  <si>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</si>
  <si>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</si>
  <si>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</si>
  <si>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</si>
  <si>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</si>
  <si>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</si>
  <si>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</si>
  <si>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</si>
  <si>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</si>
  <si>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</si>
  <si>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</si>
  <si>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</si>
  <si>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</si>
  <si>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</si>
  <si>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</si>
  <si>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</si>
  <si>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</si>
  <si>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</si>
  <si>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</si>
  <si>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</si>
  <si>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</si>
  <si>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</si>
  <si>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</si>
  <si>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</si>
  <si>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</si>
  <si>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</si>
  <si>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</si>
  <si>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</si>
  <si>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</si>
  <si>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</si>
  <si>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</si>
  <si>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</si>
  <si>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</si>
  <si>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</si>
  <si>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</si>
  <si>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</si>
  <si>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</si>
  <si>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</si>
  <si>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</si>
  <si>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</si>
  <si>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</si>
  <si>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</si>
  <si>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</si>
  <si>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</si>
  <si>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</si>
  <si>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</si>
  <si>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</si>
  <si>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</si>
  <si>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</si>
  <si>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</si>
  <si>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</si>
  <si>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</si>
  <si>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</si>
  <si>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</si>
  <si>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</si>
  <si>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</si>
  <si>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</si>
  <si>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</si>
  <si>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</si>
  <si>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</si>
  <si>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</si>
  <si>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</si>
  <si>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</si>
  <si>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</si>
  <si>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</si>
  <si>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</si>
  <si>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</si>
  <si>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</si>
  <si>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</si>
  <si>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</si>
  <si>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</si>
  <si>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</si>
  <si>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</si>
  <si>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</si>
  <si>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</si>
  <si>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</si>
  <si>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</si>
  <si>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</si>
  <si>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</si>
  <si>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</si>
  <si>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</si>
  <si>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</si>
  <si>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</si>
  <si>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</si>
  <si>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</si>
  <si>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</si>
  <si>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</si>
  <si>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</si>
  <si>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</si>
  <si>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</si>
  <si>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</si>
  <si>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</si>
  <si>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</si>
  <si>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</si>
  <si>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</si>
  <si>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</si>
  <si>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</si>
  <si>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</si>
  <si>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</si>
  <si>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</si>
  <si>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</si>
  <si>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</si>
  <si>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</si>
  <si>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</si>
  <si>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</si>
  <si>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</si>
  <si>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</si>
  <si>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</si>
  <si>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</si>
  <si>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</si>
  <si>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</si>
  <si>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</si>
  <si>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</si>
  <si>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</si>
  <si>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</si>
  <si>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</si>
  <si>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</si>
  <si>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</si>
  <si>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</si>
  <si>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</si>
  <si>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</si>
  <si>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</si>
  <si>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</si>
  <si>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</si>
  <si>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</si>
  <si>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</si>
  <si>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</si>
  <si>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</si>
  <si>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</si>
  <si>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</si>
  <si>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</si>
  <si>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</si>
  <si>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</si>
  <si>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</si>
  <si>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</si>
  <si>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</si>
  <si>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</si>
  <si>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</si>
  <si>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</si>
  <si>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</si>
  <si>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</si>
  <si>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</si>
  <si>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</si>
  <si>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</si>
  <si>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</si>
  <si>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</si>
  <si>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</si>
  <si>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</si>
  <si>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</si>
  <si>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</si>
  <si>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</si>
  <si>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</si>
  <si>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</si>
  <si>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</si>
  <si>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</si>
  <si>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</si>
  <si>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</si>
  <si>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</si>
  <si>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</si>
  <si>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</si>
  <si>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</si>
  <si>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</si>
  <si>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</si>
  <si>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</si>
  <si>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</si>
  <si>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</si>
  <si>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</si>
  <si>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</si>
  <si>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</si>
  <si>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</si>
  <si>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</si>
  <si>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</si>
  <si>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</si>
  <si>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אמנת*</t>
  </si>
  <si>
    <t>654012</t>
  </si>
  <si>
    <t>520040833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</si>
  <si>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</si>
  <si>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</si>
  <si>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</si>
  <si>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</si>
  <si>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</si>
  <si>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</si>
  <si>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</si>
  <si>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</si>
  <si>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</si>
  <si>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</si>
  <si>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</si>
  <si>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</si>
  <si>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דלק תמלוגים*</t>
  </si>
  <si>
    <t>1129493</t>
  </si>
  <si>
    <t>514837111</t>
  </si>
  <si>
    <t>מדיגוס</t>
  </si>
  <si>
    <t>1096171</t>
  </si>
  <si>
    <t>512866971</t>
  </si>
  <si>
    <t>מדיקל קומפרישין סיסטם</t>
  </si>
  <si>
    <t>1096890</t>
  </si>
  <si>
    <t>512565730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</si>
  <si>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</si>
  <si>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</si>
  <si>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</si>
  <si>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</si>
  <si>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</si>
  <si>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</si>
  <si>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</si>
  <si>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</si>
  <si>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</si>
  <si>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</si>
  <si>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</si>
  <si>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</si>
  <si>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</si>
  <si>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</si>
  <si>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</si>
  <si>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</si>
  <si>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</si>
  <si>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</si>
  <si>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</si>
  <si>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</si>
  <si>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</si>
  <si>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</si>
  <si>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</si>
  <si>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</si>
  <si>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</si>
  <si>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</si>
  <si>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</si>
  <si>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</si>
  <si>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</si>
  <si>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</si>
  <si>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</si>
  <si>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</si>
  <si>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</si>
  <si>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</si>
  <si>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</si>
  <si>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</si>
  <si>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</si>
  <si>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</si>
  <si>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</si>
  <si>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</si>
  <si>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</si>
  <si>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</si>
  <si>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</si>
  <si>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</si>
  <si>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</si>
  <si>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</si>
  <si>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</si>
  <si>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</si>
  <si>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</si>
  <si>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</si>
  <si>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</si>
  <si>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</si>
  <si>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</si>
  <si>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</si>
  <si>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</si>
  <si>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</si>
  <si>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</si>
  <si>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</si>
  <si>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</si>
  <si>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</si>
  <si>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</si>
  <si>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</si>
  <si>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</si>
  <si>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</si>
  <si>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</si>
  <si>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</si>
  <si>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</si>
  <si>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</si>
  <si>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</si>
  <si>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</si>
  <si>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</si>
  <si>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</si>
  <si>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</si>
  <si>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</si>
  <si>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</si>
  <si>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</si>
  <si>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</si>
  <si>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</si>
  <si>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</si>
  <si>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</si>
  <si>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</si>
  <si>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</si>
  <si>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</si>
  <si>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</si>
  <si>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</si>
  <si>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</si>
  <si>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</si>
  <si>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</si>
  <si>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</si>
  <si>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</si>
  <si>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</si>
  <si>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</si>
  <si>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</si>
  <si>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</si>
  <si>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</si>
  <si>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</si>
  <si>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</si>
  <si>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</si>
  <si>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</si>
  <si>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</si>
  <si>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</si>
  <si>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</si>
  <si>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</si>
  <si>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</si>
  <si>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</si>
  <si>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</si>
  <si>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</si>
  <si>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</si>
  <si>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</si>
  <si>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</si>
  <si>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</si>
  <si>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</si>
  <si>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</si>
  <si>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</si>
  <si>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</si>
  <si>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</si>
  <si>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</si>
  <si>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</si>
  <si>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</si>
  <si>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</si>
  <si>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</si>
  <si>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</si>
  <si>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</si>
  <si>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</si>
  <si>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</si>
  <si>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</si>
  <si>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</si>
  <si>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</si>
  <si>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</si>
  <si>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</si>
  <si>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</si>
  <si>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</si>
  <si>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</si>
  <si>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</si>
  <si>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</si>
  <si>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</si>
  <si>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</si>
  <si>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</si>
  <si>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</si>
  <si>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</si>
  <si>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</si>
  <si>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</si>
  <si>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</si>
  <si>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</si>
  <si>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</si>
  <si>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</si>
  <si>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</si>
  <si>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</si>
  <si>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</si>
  <si>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</si>
  <si>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</si>
  <si>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</si>
  <si>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</si>
  <si>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</si>
  <si>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</si>
  <si>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</si>
  <si>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</si>
  <si>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</si>
  <si>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</si>
  <si>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</si>
  <si>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</si>
  <si>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</si>
  <si>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</si>
  <si>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</si>
  <si>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</si>
  <si>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</si>
  <si>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</si>
  <si>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</si>
  <si>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</si>
  <si>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</si>
  <si>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</si>
  <si>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</si>
  <si>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</si>
  <si>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</si>
  <si>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</si>
  <si>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</si>
  <si>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</si>
  <si>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</si>
  <si>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</si>
  <si>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</si>
  <si>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</si>
  <si>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</si>
  <si>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</si>
  <si>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</si>
  <si>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</si>
  <si>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</si>
  <si>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</si>
  <si>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</si>
  <si>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</si>
  <si>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</si>
  <si>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</si>
  <si>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</si>
  <si>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</si>
  <si>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</si>
  <si>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</si>
  <si>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</si>
  <si>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</si>
  <si>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</si>
  <si>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</si>
  <si>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</si>
  <si>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</si>
  <si>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</si>
  <si>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</si>
  <si>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</si>
  <si>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</si>
  <si>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</si>
  <si>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</si>
  <si>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</si>
  <si>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</si>
  <si>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</si>
  <si>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</si>
  <si>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</si>
  <si>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</si>
  <si>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</si>
  <si>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</si>
  <si>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</si>
  <si>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</si>
  <si>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</si>
  <si>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</si>
  <si>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</si>
  <si>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</si>
  <si>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</si>
  <si>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</si>
  <si>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</si>
  <si>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</si>
  <si>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</si>
  <si>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</si>
  <si>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</si>
  <si>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</si>
  <si>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</si>
  <si>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</si>
  <si>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</si>
  <si>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</si>
  <si>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</si>
  <si>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</si>
  <si>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</si>
  <si>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</si>
  <si>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</si>
  <si>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</si>
  <si>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</si>
  <si>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</si>
  <si>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</si>
  <si>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</si>
  <si>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</si>
  <si>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</si>
  <si>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</si>
  <si>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</si>
  <si>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</si>
  <si>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</si>
  <si>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</si>
  <si>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</si>
  <si>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</si>
  <si>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</si>
  <si>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</si>
  <si>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</si>
  <si>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</si>
  <si>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</si>
  <si>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</si>
  <si>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</si>
  <si>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</si>
  <si>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</si>
  <si>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</si>
  <si>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</si>
  <si>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</si>
  <si>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</si>
  <si>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</si>
  <si>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</si>
  <si>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</si>
  <si>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</si>
  <si>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</si>
  <si>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</si>
  <si>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</si>
  <si>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</si>
  <si>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</si>
  <si>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</si>
  <si>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</si>
  <si>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</si>
  <si>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</si>
  <si>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</si>
  <si>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</si>
  <si>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</si>
  <si>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</si>
  <si>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</si>
  <si>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</si>
  <si>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AMUNDI ETF MSCI EM ASIA UCIT</t>
  </si>
  <si>
    <t>LU1681044563</t>
  </si>
  <si>
    <t>מניות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</si>
  <si>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</si>
  <si>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</si>
  <si>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</si>
  <si>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</si>
  <si>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</si>
  <si>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</si>
  <si>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</si>
  <si>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</si>
  <si>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</si>
  <si>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</si>
  <si>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</si>
  <si>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</si>
  <si>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</si>
  <si>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</si>
  <si>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</si>
  <si>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</si>
  <si>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</si>
  <si>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</si>
  <si>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</si>
  <si>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</si>
  <si>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</si>
  <si>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</si>
  <si>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</si>
  <si>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</si>
  <si>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</si>
  <si>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</si>
  <si>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</si>
  <si>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</si>
  <si>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</si>
  <si>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</si>
  <si>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</si>
  <si>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</si>
  <si>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</si>
  <si>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</si>
  <si>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</si>
  <si>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</si>
  <si>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</si>
  <si>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</si>
  <si>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</si>
  <si>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</si>
  <si>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</si>
  <si>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</si>
  <si>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</si>
  <si>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</si>
  <si>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</si>
  <si>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</si>
  <si>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</si>
  <si>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</si>
  <si>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</si>
  <si>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</si>
  <si>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</si>
  <si>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</si>
  <si>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</si>
  <si>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</si>
  <si>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</si>
  <si>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</si>
  <si>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</si>
  <si>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</si>
  <si>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</si>
  <si>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</si>
  <si>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</si>
  <si>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</si>
  <si>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</si>
  <si>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</si>
  <si>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</si>
  <si>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</si>
  <si>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</si>
  <si>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</si>
  <si>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</si>
  <si>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</si>
  <si>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</si>
  <si>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</si>
  <si>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</si>
  <si>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</si>
  <si>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</si>
  <si>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</si>
  <si>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</si>
  <si>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</si>
  <si>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</si>
  <si>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</si>
  <si>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</si>
  <si>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</si>
  <si>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</si>
  <si>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</si>
  <si>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</si>
  <si>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</si>
  <si>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</si>
  <si>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</si>
  <si>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</si>
  <si>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</si>
  <si>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</si>
  <si>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</si>
  <si>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</si>
  <si>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</si>
  <si>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</si>
  <si>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</si>
  <si>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</si>
  <si>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</si>
  <si>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</si>
  <si>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</si>
  <si>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</si>
  <si>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</si>
  <si>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</si>
  <si>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</si>
  <si>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</si>
  <si>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</si>
  <si>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</si>
  <si>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</si>
  <si>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</si>
  <si>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</si>
  <si>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</si>
  <si>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</si>
  <si>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</si>
  <si>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</si>
  <si>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</si>
  <si>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</si>
  <si>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</si>
  <si>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</si>
  <si>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</si>
  <si>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</si>
  <si>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</si>
  <si>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</si>
  <si>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</si>
  <si>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</si>
  <si>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</si>
  <si>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</si>
  <si>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</si>
  <si>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</si>
  <si>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</si>
  <si>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</si>
  <si>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</si>
  <si>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</si>
  <si>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</si>
  <si>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</si>
  <si>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</si>
  <si>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</si>
  <si>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</si>
  <si>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</si>
  <si>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</si>
  <si>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</si>
  <si>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</si>
  <si>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</si>
  <si>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</si>
  <si>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</si>
  <si>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</si>
  <si>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</si>
  <si>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</si>
  <si>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</si>
  <si>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</si>
  <si>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</si>
  <si>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</si>
  <si>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</si>
  <si>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</si>
  <si>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</si>
  <si>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</si>
  <si>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</si>
  <si>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</si>
  <si>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</si>
  <si>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</si>
  <si>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</si>
  <si>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</si>
  <si>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</si>
  <si>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</si>
  <si>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SX5E DIVIDEND FUT DEC20</t>
  </si>
  <si>
    <t>DEDZ0</t>
  </si>
  <si>
    <t>TOPIX FUT DEC18</t>
  </si>
  <si>
    <t>TPZ8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</si>
  <si>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</si>
  <si>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</si>
  <si>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</si>
  <si>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</si>
  <si>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</si>
  <si>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</si>
  <si>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</si>
  <si>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</si>
  <si>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8702 % 4.8  2018</t>
  </si>
  <si>
    <t>98720000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</si>
  <si>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</si>
  <si>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</si>
  <si>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</si>
  <si>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</si>
  <si>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</si>
  <si>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</si>
  <si>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</si>
  <si>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</si>
  <si>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</si>
  <si>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</si>
  <si>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</si>
  <si>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</si>
  <si>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8786_1/2027</t>
  </si>
  <si>
    <t>71116487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</si>
  <si>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</si>
  <si>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</si>
  <si>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</si>
  <si>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</si>
  <si>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</si>
  <si>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</si>
  <si>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</si>
  <si>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</si>
  <si>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</si>
  <si>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</si>
  <si>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</si>
  <si>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</si>
  <si>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</si>
  <si>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</si>
  <si>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</si>
  <si>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</si>
  <si>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</si>
  <si>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</si>
  <si>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</si>
  <si>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</si>
  <si>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</si>
  <si>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</si>
  <si>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</si>
  <si>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</si>
  <si>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</si>
  <si>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</si>
  <si>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</si>
  <si>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</si>
  <si>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</si>
  <si>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</si>
  <si>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</si>
  <si>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</si>
  <si>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8816</t>
  </si>
  <si>
    <t>98816000</t>
  </si>
  <si>
    <t>ערד 8817</t>
  </si>
  <si>
    <t>98817000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</si>
  <si>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</si>
  <si>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</si>
  <si>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</si>
  <si>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</si>
  <si>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</si>
  <si>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</si>
  <si>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</si>
  <si>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</si>
  <si>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</si>
  <si>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</si>
  <si>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</si>
  <si>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</si>
  <si>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</si>
  <si>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</si>
  <si>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</si>
  <si>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</si>
  <si>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</si>
  <si>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</si>
  <si>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</si>
  <si>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</si>
  <si>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</si>
  <si>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</si>
  <si>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</si>
  <si>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</si>
  <si>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</si>
  <si>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</si>
  <si>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</si>
  <si>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</si>
  <si>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</si>
  <si>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</si>
  <si>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</si>
  <si>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</si>
  <si>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</si>
  <si>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</si>
  <si>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</si>
  <si>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</si>
  <si>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</si>
  <si>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</si>
  <si>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</si>
  <si>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</si>
  <si>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</si>
  <si>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</si>
  <si>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</si>
  <si>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</si>
  <si>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</si>
  <si>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</si>
  <si>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</si>
  <si>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</si>
  <si>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</si>
  <si>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</si>
  <si>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</si>
  <si>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</si>
  <si>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</si>
  <si>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</si>
  <si>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</si>
  <si>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</si>
  <si>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</si>
  <si>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</si>
  <si>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</si>
  <si>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</si>
  <si>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</si>
  <si>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</si>
  <si>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</si>
  <si>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</si>
  <si>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</si>
  <si>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</si>
  <si>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</si>
  <si>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</si>
  <si>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8866</t>
  </si>
  <si>
    <t>88660000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</si>
  <si>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</si>
  <si>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</si>
  <si>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</si>
  <si>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</si>
  <si>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</si>
  <si>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</si>
  <si>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</si>
  <si>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</si>
  <si>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</si>
  <si>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</si>
  <si>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</si>
  <si>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</si>
  <si>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</si>
  <si>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</si>
  <si>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</si>
  <si>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</si>
  <si>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</si>
  <si>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</si>
  <si>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</si>
  <si>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</si>
  <si>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</si>
  <si>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</si>
  <si>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</si>
  <si>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</si>
  <si>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</si>
  <si>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</si>
  <si>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</si>
  <si>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</si>
  <si>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</si>
  <si>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</si>
  <si>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</si>
  <si>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</si>
  <si>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</si>
  <si>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</si>
  <si>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</si>
  <si>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</si>
  <si>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</si>
  <si>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</si>
  <si>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</si>
  <si>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</si>
  <si>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</si>
  <si>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</si>
  <si>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</si>
  <si>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</si>
  <si>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</si>
  <si>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</si>
  <si>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</si>
  <si>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</si>
  <si>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</si>
  <si>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</si>
  <si>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</si>
  <si>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</si>
  <si>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</si>
  <si>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</si>
  <si>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</si>
  <si>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</si>
  <si>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</si>
  <si>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</si>
  <si>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</si>
  <si>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</si>
  <si>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</si>
  <si>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</si>
  <si>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</si>
  <si>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</si>
  <si>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</si>
  <si>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</si>
  <si>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</si>
  <si>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</si>
  <si>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</si>
  <si>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</si>
  <si>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</si>
  <si>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</si>
  <si>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</si>
  <si>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</si>
  <si>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</si>
  <si>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</si>
  <si>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</si>
  <si>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</si>
  <si>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</si>
  <si>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</si>
  <si>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</si>
  <si>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</si>
  <si>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</si>
  <si>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</si>
  <si>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</si>
  <si>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</si>
  <si>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</si>
  <si>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</si>
  <si>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</si>
  <si>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TRANSED PARTNERS 3.951 09/50 12/37</t>
  </si>
  <si>
    <t>CA89366TAA57</t>
  </si>
  <si>
    <t>אלון דלק מניה לא סחירה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</si>
  <si>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</si>
  <si>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</si>
  <si>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</si>
  <si>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</si>
  <si>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</si>
  <si>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</si>
  <si>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</si>
  <si>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</si>
  <si>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</si>
  <si>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</si>
  <si>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</si>
  <si>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</si>
  <si>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</si>
  <si>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</si>
  <si>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</si>
  <si>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</si>
  <si>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</si>
  <si>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</si>
  <si>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</si>
  <si>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</si>
  <si>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</si>
  <si>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</si>
  <si>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</si>
  <si>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</si>
  <si>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</si>
  <si>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</si>
  <si>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</si>
  <si>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</si>
  <si>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</si>
  <si>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</si>
  <si>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</si>
  <si>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</si>
  <si>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</si>
  <si>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Horsley Bridge XII Ventures</t>
  </si>
  <si>
    <t>Strategic Investors Fund VIII LP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</si>
  <si>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</si>
  <si>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</si>
  <si>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</si>
  <si>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</si>
  <si>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</si>
  <si>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</si>
  <si>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</si>
  <si>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</si>
  <si>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</si>
  <si>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</si>
  <si>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</si>
  <si>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</si>
  <si>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</si>
  <si>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</si>
  <si>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</si>
  <si>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</si>
  <si>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</si>
  <si>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</si>
  <si>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</si>
  <si>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</si>
  <si>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</si>
  <si>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</si>
  <si>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</si>
  <si>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</si>
  <si>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</si>
  <si>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</si>
  <si>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</si>
  <si>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</si>
  <si>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</si>
  <si>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</si>
  <si>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</si>
  <si>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</si>
  <si>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+ILS/-USD 3.34 22-01-19 (10) --663</t>
  </si>
  <si>
    <t>10002455</t>
  </si>
  <si>
    <t>+ILS/-USD 3.3492 24-01-19 (10) --668</t>
  </si>
  <si>
    <t>10002457</t>
  </si>
  <si>
    <t>+ILS/-USD 3.374 28-01-19 (12) --690</t>
  </si>
  <si>
    <t>10002461</t>
  </si>
  <si>
    <t>+ILS/-USD 3.3766 07-01-19 (10) --644</t>
  </si>
  <si>
    <t>10002442</t>
  </si>
  <si>
    <t>+ILS/-USD 3.5045 24-01-19 (10) --600</t>
  </si>
  <si>
    <t>10002588</t>
  </si>
  <si>
    <t>+ILS/-USD 3.534 27-03-19 (12) --499</t>
  </si>
  <si>
    <t>10002653</t>
  </si>
  <si>
    <t>+ILS/-USD 3.5355 27-03-19 (10) --495</t>
  </si>
  <si>
    <t>10002651</t>
  </si>
  <si>
    <t>+ILS/-USD 3.5382 25-06-19 (10) --953</t>
  </si>
  <si>
    <t>10002599</t>
  </si>
  <si>
    <t>+ILS/-USD 3.5729 11-10-18 (10) --366</t>
  </si>
  <si>
    <t>10002557</t>
  </si>
  <si>
    <t>+ILS/-USD 3.5745 12-03-19 (10) -655</t>
  </si>
  <si>
    <t>10002609</t>
  </si>
  <si>
    <t>+ILS/-USD 3.575 19-03-19 (10) --655</t>
  </si>
  <si>
    <t>10002615</t>
  </si>
  <si>
    <t>+ILS/-USD 3.5826 05-09-19 (10) --1039</t>
  </si>
  <si>
    <t>10002634</t>
  </si>
  <si>
    <t>+ILS/-USD 3.591 06-08-19 (12) --990</t>
  </si>
  <si>
    <t>10002622</t>
  </si>
  <si>
    <t>+ILS/-USD 3.593 06-08-19 (10) --990</t>
  </si>
  <si>
    <t>10002624</t>
  </si>
  <si>
    <t>+USD/-CAD 1.28069 14-11-18 (10) --43.1</t>
  </si>
  <si>
    <t>10002586</t>
  </si>
  <si>
    <t>+USD/-CAD 1.2813 03-10-18 (10) --42</t>
  </si>
  <si>
    <t>10002549</t>
  </si>
  <si>
    <t>+USD/-CAD 1.29415 12-12-18 (10) --48.5</t>
  </si>
  <si>
    <t>10002593</t>
  </si>
  <si>
    <t>+USD/-EUR 1.16988 08-11-18 (10) +150.8</t>
  </si>
  <si>
    <t>10002583</t>
  </si>
  <si>
    <t>+USD/-EUR 1.175 11-02-19 (10) +175</t>
  </si>
  <si>
    <t>10002626</t>
  </si>
  <si>
    <t>+USD/-EUR 1.17778 18-03-19 (10) +179.8</t>
  </si>
  <si>
    <t>10002642</t>
  </si>
  <si>
    <t>+USD/-EUR 1.1798 28-11-18 (12) +123</t>
  </si>
  <si>
    <t>10002613</t>
  </si>
  <si>
    <t>+USD/-EUR 1.18287 28-11-18 (12) +123.7</t>
  </si>
  <si>
    <t>10002611</t>
  </si>
  <si>
    <t>+USD/-EUR 1.1855 06-03-19 (10) +157</t>
  </si>
  <si>
    <t>10002657</t>
  </si>
  <si>
    <t>+USD/-EUR 1.18654 29-01-19 (10) +173.4</t>
  </si>
  <si>
    <t>10002617</t>
  </si>
  <si>
    <t>+USD/-EUR 1.19004 15-11-18 (10) +163.4</t>
  </si>
  <si>
    <t>10002573</t>
  </si>
  <si>
    <t>+USD/-EUR 1.19065 28-11-18 (12) +169.5</t>
  </si>
  <si>
    <t>10002581</t>
  </si>
  <si>
    <t>+USD/-EUR 1.19776 28-11-18 (12) +152.6</t>
  </si>
  <si>
    <t>10002597</t>
  </si>
  <si>
    <t>+USD/-EUR 1.2017 31-10-18 (10) +157</t>
  </si>
  <si>
    <t>10002561</t>
  </si>
  <si>
    <t>+USD/-GBP 1.3178 30-01-19 (10) +85</t>
  </si>
  <si>
    <t>10002654</t>
  </si>
  <si>
    <t>+USD/-GBP 1.33 30-01-19 (10) +110</t>
  </si>
  <si>
    <t>10002620</t>
  </si>
  <si>
    <t>+USD/-GBP 1.36295 06-11-18 (12) +109.5</t>
  </si>
  <si>
    <t>10002570</t>
  </si>
  <si>
    <t>+USD/-GBP 1.36345 06-11-18 (10) +109.5</t>
  </si>
  <si>
    <t>10002568</t>
  </si>
  <si>
    <t>+USD/-JPY 110.105 04-03-19 (10) -1.5</t>
  </si>
  <si>
    <t>10002638</t>
  </si>
  <si>
    <t>+USD/-SEK 8.4632 13-11-18 (10) --1213</t>
  </si>
  <si>
    <t>10002563</t>
  </si>
  <si>
    <t/>
  </si>
  <si>
    <t>דולר ניו-זילנד</t>
  </si>
  <si>
    <t>כתר נורבגי</t>
  </si>
  <si>
    <t>רובל רוסי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</si>
  <si>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</si>
  <si>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</si>
  <si>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</si>
  <si>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</si>
  <si>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</si>
  <si>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</si>
  <si>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30212000</t>
  </si>
  <si>
    <t>30312000</t>
  </si>
  <si>
    <t>32012000</t>
  </si>
  <si>
    <t>31110000</t>
  </si>
  <si>
    <t>30210000</t>
  </si>
  <si>
    <t>31710000</t>
  </si>
  <si>
    <t>30310000</t>
  </si>
  <si>
    <t>32010000</t>
  </si>
  <si>
    <t>30326000</t>
  </si>
  <si>
    <t>UBS</t>
  </si>
  <si>
    <t>32091000</t>
  </si>
  <si>
    <t>Aa3</t>
  </si>
  <si>
    <t>MOODY'S</t>
  </si>
  <si>
    <t>30891000</t>
  </si>
  <si>
    <t>31291000</t>
  </si>
  <si>
    <t>31191000</t>
  </si>
  <si>
    <t>30791000</t>
  </si>
  <si>
    <t>30291000</t>
  </si>
  <si>
    <t>30391000</t>
  </si>
  <si>
    <t>31791000</t>
  </si>
  <si>
    <t>31091000</t>
  </si>
  <si>
    <t>32691000</t>
  </si>
  <si>
    <t>דירוג פנימי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</si>
  <si>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</si>
  <si>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</si>
  <si>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</si>
  <si>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</si>
  <si>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</si>
  <si>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</si>
  <si>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</si>
  <si>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</si>
  <si>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</si>
  <si>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455531</t>
  </si>
  <si>
    <t>AA</t>
  </si>
  <si>
    <t>14811160</t>
  </si>
  <si>
    <t>14760843</t>
  </si>
  <si>
    <t>472710</t>
  </si>
  <si>
    <t>AA-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</si>
  <si>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</si>
  <si>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</si>
  <si>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</si>
  <si>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</si>
  <si>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</si>
  <si>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</si>
  <si>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</si>
  <si>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</si>
  <si>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</si>
  <si>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</si>
  <si>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</si>
  <si>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</si>
  <si>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</si>
  <si>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</si>
  <si>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</si>
  <si>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A+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</si>
  <si>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</si>
  <si>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</si>
  <si>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</si>
  <si>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</si>
  <si>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</si>
  <si>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</si>
  <si>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</si>
  <si>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</si>
  <si>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</si>
  <si>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</si>
  <si>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</si>
  <si>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</si>
  <si>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</si>
  <si>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</si>
  <si>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</si>
  <si>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</si>
  <si>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</si>
  <si>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</si>
  <si>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</si>
  <si>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</si>
  <si>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</si>
  <si>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</si>
  <si>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</si>
  <si>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</si>
  <si>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</si>
  <si>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</si>
  <si>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</si>
  <si>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</si>
  <si>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</si>
  <si>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</si>
  <si>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</si>
  <si>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</si>
  <si>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</si>
  <si>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</si>
  <si>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</si>
  <si>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</si>
  <si>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</si>
  <si>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</si>
  <si>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</si>
  <si>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</si>
  <si>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</si>
  <si>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</si>
  <si>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</si>
  <si>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</si>
  <si>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</si>
  <si>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</si>
  <si>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</si>
  <si>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</si>
  <si>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</si>
  <si>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</si>
  <si>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</si>
  <si>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</si>
  <si>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</si>
  <si>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</si>
  <si>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</si>
  <si>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</si>
  <si>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</si>
  <si>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</si>
  <si>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</si>
  <si>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</si>
  <si>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</si>
  <si>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</si>
  <si>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</si>
  <si>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</si>
  <si>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</si>
  <si>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</si>
  <si>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</si>
  <si>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</si>
  <si>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</si>
  <si>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</si>
  <si>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</si>
  <si>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</si>
  <si>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</si>
  <si>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</si>
  <si>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</si>
  <si>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</si>
  <si>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</si>
  <si>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</si>
  <si>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</si>
  <si>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</si>
  <si>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</si>
  <si>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</si>
  <si>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</si>
  <si>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</si>
  <si>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</si>
  <si>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</si>
  <si>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A-</t>
  </si>
  <si>
    <t>520298</t>
  </si>
  <si>
    <t>487447</t>
  </si>
  <si>
    <t>487557</t>
  </si>
  <si>
    <t>487556</t>
  </si>
  <si>
    <t>474437</t>
  </si>
  <si>
    <t>474436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</si>
  <si>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</si>
  <si>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</si>
  <si>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</si>
  <si>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</si>
  <si>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</si>
  <si>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</si>
  <si>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</si>
  <si>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</si>
  <si>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</si>
  <si>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</si>
  <si>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</si>
  <si>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</si>
  <si>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</si>
  <si>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</si>
  <si>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</si>
  <si>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</si>
  <si>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</si>
  <si>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טרמינל  פארק אור יהודה בניין B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</si>
  <si>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</si>
  <si>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</si>
  <si>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</si>
  <si>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</si>
  <si>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</si>
  <si>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סה"כ מוצרים מובנים</t>
  </si>
  <si>
    <t>אשראי</t>
  </si>
  <si>
    <t>UTILITIES</t>
  </si>
  <si>
    <t>Citymark Building*</t>
  </si>
  <si>
    <t>סה"כ יתרות התחייבות להשקעה</t>
  </si>
  <si>
    <t>Orbimed  II</t>
  </si>
  <si>
    <t>THOMA BRAVO</t>
  </si>
  <si>
    <t>apollo natural pesources partners II</t>
  </si>
  <si>
    <t>Bluebay SLFI</t>
  </si>
  <si>
    <t>harbourvest DOVER</t>
  </si>
  <si>
    <t>Warburg Pincus China I</t>
  </si>
  <si>
    <t>SVB</t>
  </si>
  <si>
    <t>Crescent mezzanine VII</t>
  </si>
  <si>
    <t>Permira</t>
  </si>
  <si>
    <t>ARES private credit solutions</t>
  </si>
  <si>
    <t>waterton</t>
  </si>
  <si>
    <t>Apollo Fund IX</t>
  </si>
  <si>
    <t>incline</t>
  </si>
  <si>
    <t>harbourvest ח-ן מנוהל</t>
  </si>
  <si>
    <t>Enlight</t>
  </si>
  <si>
    <t>Migdal-HarbourVest Project Saxa</t>
  </si>
  <si>
    <t>סה"כ בחו"ל</t>
  </si>
  <si>
    <t>גורם 80</t>
  </si>
  <si>
    <t>גורם 98</t>
  </si>
  <si>
    <t>גורם 105</t>
  </si>
  <si>
    <t>גורם 47</t>
  </si>
  <si>
    <t>גורם 67</t>
  </si>
  <si>
    <t>גורם 43</t>
  </si>
  <si>
    <t>גורם 104</t>
  </si>
  <si>
    <t>גורם 111</t>
  </si>
  <si>
    <t>מובטחות משכנתא - גורם 01</t>
  </si>
  <si>
    <t>בבטחונות אחרים - גורם 80</t>
  </si>
  <si>
    <t>בבטחונות אחרים - גורם 7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</si>
  <si>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</si>
  <si>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</si>
  <si>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</si>
  <si>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</si>
  <si>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</si>
  <si>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</si>
  <si>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</si>
  <si>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</si>
  <si>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</si>
  <si>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</si>
  <si>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</si>
  <si>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אחרים-גורם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</si>
  <si>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</si>
  <si>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</si>
  <si>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</si>
  <si>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</si>
  <si>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</si>
  <si>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</si>
  <si>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</si>
  <si>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</si>
  <si>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</si>
  <si>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</si>
  <si>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</si>
  <si>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</si>
  <si>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</si>
  <si>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</si>
  <si>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</si>
  <si>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</si>
  <si>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</si>
  <si>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</si>
  <si>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בשיעבוד כלי רכב - גורם 68</t>
  </si>
  <si>
    <t>בשיעבוד כלי רכב - גורם 01</t>
  </si>
  <si>
    <t>בבטחונות אחרים - גורם 84</t>
  </si>
  <si>
    <t>בבטחונות אחרים - גורם 95</t>
  </si>
  <si>
    <t>בבטחונות אחרים - גורם 91</t>
  </si>
  <si>
    <t>בבטחונות אחרים - גורם 86</t>
  </si>
  <si>
    <t>בבטחונות אחרים - גורם 79</t>
  </si>
  <si>
    <t>בבטחונות אחרים-גורם 93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</si>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</sst>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9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8">
    <xf numFmtId="0" fontId="0" fillId="0" borderId="0"/>
    <xf numFmtId="164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0" fillId="0" borderId="0"/>
    <xf numFmtId="0" fontId="28" fillId="0" borderId="0"/>
    <xf numFmtId="0" fontId="5" fillId="0" borderId="0"/>
    <xf numFmtId="9" fontId="28" fillId="0" borderId="0" applyFont="0" applyFill="0" applyBorder="0" applyAlignment="0" applyProtection="0"/>
    <xf numFmtId="166" fontId="16" fillId="0" borderId="0" applyFill="0" applyBorder="0" applyProtection="0">
      <alignment horizontal="right"/>
    </xf>
    <xf numFmtId="166" fontId="17" fillId="0" borderId="0" applyFill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5" fillId="0" borderId="0"/>
    <xf numFmtId="0" fontId="4" fillId="0" borderId="0"/>
    <xf numFmtId="9" fontId="3" fillId="0" borderId="0" applyFont="0" applyFill="0" applyBorder="0" applyAlignment="0" applyProtection="0"/>
    <xf numFmtId="0" fontId="3" fillId="0" borderId="0"/>
    <xf numFmtId="0" fontId="5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16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right" readingOrder="2"/>
    </xf>
    <xf numFmtId="0" fontId="8" fillId="0" borderId="0" xfId="0" applyFont="1" applyAlignment="1">
      <alignment horizontal="center" readingOrder="2"/>
    </xf>
    <xf numFmtId="0" fontId="8" fillId="0" borderId="0" xfId="7" applyFont="1" applyAlignment="1">
      <alignment horizontal="right"/>
    </xf>
    <xf numFmtId="0" fontId="8" fillId="0" borderId="0" xfId="7" applyFont="1" applyAlignment="1">
      <alignment horizontal="center"/>
    </xf>
    <xf numFmtId="0" fontId="10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wrapText="1"/>
    </xf>
    <xf numFmtId="0" fontId="19" fillId="0" borderId="0" xfId="7" applyFont="1" applyAlignment="1">
      <alignment horizontal="justify" readingOrder="2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wrapText="1"/>
    </xf>
    <xf numFmtId="49" fontId="9" fillId="2" borderId="2" xfId="0" applyNumberFormat="1" applyFont="1" applyFill="1" applyBorder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49" fontId="18" fillId="2" borderId="1" xfId="7" applyNumberFormat="1" applyFont="1" applyFill="1" applyBorder="1" applyAlignment="1">
      <alignment horizontal="center" vertical="center" wrapText="1" readingOrder="2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0" fontId="13" fillId="2" borderId="2" xfId="7" applyFont="1" applyFill="1" applyBorder="1" applyAlignment="1">
      <alignment horizontal="center" vertical="center" wrapText="1"/>
    </xf>
    <xf numFmtId="0" fontId="13" fillId="2" borderId="3" xfId="7" applyFont="1" applyFill="1" applyBorder="1" applyAlignment="1">
      <alignment horizontal="center" vertical="center" wrapText="1"/>
    </xf>
    <xf numFmtId="49" fontId="9" fillId="2" borderId="3" xfId="7" applyNumberFormat="1" applyFont="1" applyFill="1" applyBorder="1" applyAlignment="1">
      <alignment horizontal="center" wrapText="1"/>
    </xf>
    <xf numFmtId="0" fontId="18" fillId="2" borderId="1" xfId="7" applyNumberFormat="1" applyFont="1" applyFill="1" applyBorder="1" applyAlignment="1">
      <alignment horizontal="right" vertical="center" wrapText="1" indent="1"/>
    </xf>
    <xf numFmtId="49" fontId="18" fillId="2" borderId="1" xfId="7" applyNumberFormat="1" applyFont="1" applyFill="1" applyBorder="1" applyAlignment="1">
      <alignment horizontal="right" vertical="center" wrapText="1" indent="3" readingOrder="2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13" fillId="2" borderId="2" xfId="0" applyNumberFormat="1" applyFont="1" applyFill="1" applyBorder="1" applyAlignment="1">
      <alignment horizontal="center" vertical="center" wrapText="1"/>
    </xf>
    <xf numFmtId="3" fontId="13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wrapText="1"/>
    </xf>
    <xf numFmtId="0" fontId="9" fillId="2" borderId="4" xfId="7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center" vertical="center" wrapText="1" readingOrder="2"/>
    </xf>
    <xf numFmtId="49" fontId="18" fillId="2" borderId="7" xfId="7" applyNumberFormat="1" applyFont="1" applyFill="1" applyBorder="1" applyAlignment="1">
      <alignment horizontal="center" vertical="center" wrapText="1" readingOrder="2"/>
    </xf>
    <xf numFmtId="0" fontId="9" fillId="2" borderId="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0" xfId="11" applyFont="1" applyFill="1" applyBorder="1" applyAlignment="1" applyProtection="1">
      <alignment horizontal="center" readingOrder="2"/>
    </xf>
    <xf numFmtId="49" fontId="9" fillId="2" borderId="6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right" vertical="center" wrapText="1" indent="2" readingOrder="2"/>
    </xf>
    <xf numFmtId="0" fontId="26" fillId="3" borderId="0" xfId="0" applyFont="1" applyFill="1" applyAlignment="1">
      <alignment horizontal="right" indent="2" readingOrder="2"/>
    </xf>
    <xf numFmtId="3" fontId="9" fillId="4" borderId="2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5" fillId="6" borderId="0" xfId="0" applyFont="1" applyFill="1" applyAlignment="1">
      <alignment horizontal="center"/>
    </xf>
    <xf numFmtId="0" fontId="6" fillId="0" borderId="0" xfId="11" applyFill="1" applyBorder="1" applyAlignment="1" applyProtection="1">
      <alignment horizontal="center" readingOrder="2"/>
    </xf>
    <xf numFmtId="0" fontId="18" fillId="2" borderId="5" xfId="7" applyNumberFormat="1" applyFont="1" applyFill="1" applyBorder="1" applyAlignment="1">
      <alignment horizontal="right" vertical="center" wrapText="1" indent="1"/>
    </xf>
    <xf numFmtId="0" fontId="27" fillId="0" borderId="0" xfId="7" applyFont="1" applyAlignment="1">
      <alignment horizontal="right"/>
    </xf>
    <xf numFmtId="0" fontId="13" fillId="2" borderId="10" xfId="0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wrapText="1"/>
    </xf>
    <xf numFmtId="49" fontId="18" fillId="2" borderId="13" xfId="7" applyNumberFormat="1" applyFont="1" applyFill="1" applyBorder="1" applyAlignment="1">
      <alignment horizontal="center" vertical="center" wrapText="1" readingOrder="2"/>
    </xf>
    <xf numFmtId="3" fontId="9" fillId="2" borderId="14" xfId="0" applyNumberFormat="1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right" vertical="center" wrapText="1" readingOrder="2"/>
    </xf>
    <xf numFmtId="0" fontId="18" fillId="2" borderId="1" xfId="7" applyNumberFormat="1" applyFont="1" applyFill="1" applyBorder="1" applyAlignment="1">
      <alignment horizontal="right" vertical="center" wrapText="1" readingOrder="2"/>
    </xf>
    <xf numFmtId="0" fontId="18" fillId="2" borderId="5" xfId="7" applyNumberFormat="1" applyFont="1" applyFill="1" applyBorder="1" applyAlignment="1">
      <alignment horizontal="right" vertical="center" wrapText="1" indent="1" readingOrder="2"/>
    </xf>
    <xf numFmtId="0" fontId="13" fillId="2" borderId="26" xfId="0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/>
    </xf>
    <xf numFmtId="3" fontId="9" fillId="7" borderId="3" xfId="0" applyNumberFormat="1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 vertical="center" wrapText="1"/>
    </xf>
    <xf numFmtId="0" fontId="9" fillId="2" borderId="17" xfId="7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2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center"/>
    </xf>
    <xf numFmtId="0" fontId="32" fillId="0" borderId="28" xfId="0" applyFont="1" applyFill="1" applyBorder="1" applyAlignment="1">
      <alignment horizontal="right"/>
    </xf>
    <xf numFmtId="0" fontId="32" fillId="0" borderId="28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4" fontId="32" fillId="0" borderId="28" xfId="0" applyNumberFormat="1" applyFont="1" applyFill="1" applyBorder="1" applyAlignment="1">
      <alignment horizontal="right"/>
    </xf>
    <xf numFmtId="167" fontId="32" fillId="0" borderId="28" xfId="0" applyNumberFormat="1" applyFont="1" applyFill="1" applyBorder="1" applyAlignment="1">
      <alignment horizontal="right"/>
    </xf>
    <xf numFmtId="2" fontId="32" fillId="0" borderId="28" xfId="0" applyNumberFormat="1" applyFont="1" applyFill="1" applyBorder="1" applyAlignment="1">
      <alignment horizontal="right"/>
    </xf>
    <xf numFmtId="10" fontId="32" fillId="0" borderId="28" xfId="0" applyNumberFormat="1" applyFont="1" applyFill="1" applyBorder="1" applyAlignment="1">
      <alignment horizontal="right"/>
    </xf>
    <xf numFmtId="167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2" fillId="0" borderId="29" xfId="0" applyFont="1" applyFill="1" applyBorder="1" applyAlignment="1">
      <alignment horizontal="right"/>
    </xf>
    <xf numFmtId="0" fontId="32" fillId="0" borderId="30" xfId="0" applyFont="1" applyFill="1" applyBorder="1" applyAlignment="1">
      <alignment horizontal="right" indent="1"/>
    </xf>
    <xf numFmtId="0" fontId="32" fillId="0" borderId="30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3"/>
    </xf>
    <xf numFmtId="0" fontId="31" fillId="0" borderId="30" xfId="0" applyFont="1" applyFill="1" applyBorder="1" applyAlignment="1">
      <alignment horizontal="right" indent="2"/>
    </xf>
    <xf numFmtId="0" fontId="10" fillId="0" borderId="0" xfId="0" applyFont="1" applyAlignment="1">
      <alignment horizontal="right"/>
    </xf>
    <xf numFmtId="164" fontId="9" fillId="0" borderId="31" xfId="13" applyFont="1" applyBorder="1" applyAlignment="1">
      <alignment horizontal="right"/>
    </xf>
    <xf numFmtId="10" fontId="9" fillId="0" borderId="31" xfId="14" applyNumberFormat="1" applyFont="1" applyBorder="1" applyAlignment="1">
      <alignment horizontal="center"/>
    </xf>
    <xf numFmtId="2" fontId="9" fillId="0" borderId="31" xfId="7" applyNumberFormat="1" applyFont="1" applyBorder="1" applyAlignment="1">
      <alignment horizontal="right"/>
    </xf>
    <xf numFmtId="169" fontId="9" fillId="0" borderId="31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49" fontId="32" fillId="0" borderId="0" xfId="0" applyNumberFormat="1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10" fontId="34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1"/>
    </xf>
    <xf numFmtId="49" fontId="33" fillId="0" borderId="0" xfId="0" applyNumberFormat="1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164" fontId="33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10" fontId="31" fillId="0" borderId="0" xfId="14" applyNumberFormat="1" applyFont="1" applyFill="1" applyBorder="1" applyAlignment="1">
      <alignment horizontal="right"/>
    </xf>
    <xf numFmtId="164" fontId="9" fillId="0" borderId="31" xfId="13" applyFont="1" applyFill="1" applyBorder="1" applyAlignment="1">
      <alignment horizontal="right"/>
    </xf>
    <xf numFmtId="0" fontId="8" fillId="0" borderId="0" xfId="7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 vertical="center" wrapText="1"/>
    </xf>
    <xf numFmtId="164" fontId="4" fillId="0" borderId="0" xfId="13" applyFont="1" applyFill="1"/>
    <xf numFmtId="0" fontId="22" fillId="0" borderId="0" xfId="0" applyFont="1" applyFill="1" applyAlignment="1">
      <alignment horizontal="center"/>
    </xf>
    <xf numFmtId="167" fontId="33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10" fontId="34" fillId="0" borderId="0" xfId="0" applyNumberFormat="1" applyFont="1" applyFill="1"/>
    <xf numFmtId="0" fontId="31" fillId="0" borderId="0" xfId="19" applyFont="1" applyFill="1" applyBorder="1" applyAlignment="1">
      <alignment horizontal="right" indent="3"/>
    </xf>
    <xf numFmtId="10" fontId="25" fillId="0" borderId="0" xfId="0" applyNumberFormat="1" applyFont="1" applyFill="1" applyBorder="1"/>
    <xf numFmtId="10" fontId="0" fillId="0" borderId="0" xfId="0" applyNumberFormat="1" applyFill="1" applyBorder="1"/>
    <xf numFmtId="10" fontId="36" fillId="0" borderId="0" xfId="0" applyNumberFormat="1" applyFont="1" applyFill="1" applyBorder="1"/>
    <xf numFmtId="10" fontId="33" fillId="0" borderId="0" xfId="14" applyNumberFormat="1" applyFont="1" applyFill="1" applyBorder="1" applyAlignment="1">
      <alignment horizontal="right"/>
    </xf>
    <xf numFmtId="10" fontId="33" fillId="0" borderId="0" xfId="0" applyNumberFormat="1" applyFont="1" applyFill="1"/>
    <xf numFmtId="0" fontId="5" fillId="0" borderId="0" xfId="0" applyFont="1" applyFill="1" applyBorder="1" applyAlignment="1">
      <alignment horizontal="right"/>
    </xf>
    <xf numFmtId="49" fontId="9" fillId="2" borderId="5" xfId="0" applyNumberFormat="1" applyFont="1" applyFill="1" applyBorder="1" applyAlignment="1">
      <alignment horizontal="center" wrapText="1"/>
    </xf>
    <xf numFmtId="49" fontId="9" fillId="2" borderId="32" xfId="0" applyNumberFormat="1" applyFont="1" applyFill="1" applyBorder="1" applyAlignment="1">
      <alignment horizontal="center" wrapText="1"/>
    </xf>
    <xf numFmtId="49" fontId="9" fillId="2" borderId="10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4" fillId="0" borderId="0" xfId="16" applyNumberFormat="1" applyFill="1" applyBorder="1" applyAlignment="1">
      <alignment horizontal="right"/>
    </xf>
    <xf numFmtId="14" fontId="4" fillId="0" borderId="0" xfId="16" applyNumberFormat="1" applyFill="1" applyBorder="1" applyAlignment="1">
      <alignment horizontal="right"/>
    </xf>
    <xf numFmtId="0" fontId="4" fillId="0" borderId="0" xfId="16" applyFill="1" applyBorder="1" applyAlignment="1">
      <alignment horizontal="right"/>
    </xf>
    <xf numFmtId="164" fontId="31" fillId="0" borderId="0" xfId="13" applyFont="1" applyFill="1" applyBorder="1" applyAlignment="1">
      <alignment horizontal="right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wrapText="1"/>
    </xf>
    <xf numFmtId="49" fontId="9" fillId="2" borderId="2" xfId="0" applyNumberFormat="1" applyFont="1" applyFill="1" applyBorder="1" applyAlignment="1">
      <alignment horizontal="center" wrapText="1"/>
    </xf>
    <xf numFmtId="0" fontId="27" fillId="0" borderId="0" xfId="7" applyFont="1" applyAlignment="1">
      <alignment horizontal="right"/>
    </xf>
    <xf numFmtId="0" fontId="27" fillId="0" borderId="0" xfId="7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Font="1" applyFill="1" applyBorder="1" applyAlignment="1">
      <alignment horizontal="right" indent="3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32" fillId="0" borderId="28" xfId="0" applyFont="1" applyFill="1" applyBorder="1" applyAlignment="1">
      <alignment horizontal="right"/>
    </xf>
    <xf numFmtId="0" fontId="32" fillId="0" borderId="28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4" fontId="32" fillId="0" borderId="28" xfId="0" applyNumberFormat="1" applyFont="1" applyFill="1" applyBorder="1" applyAlignment="1">
      <alignment horizontal="right"/>
    </xf>
    <xf numFmtId="10" fontId="32" fillId="0" borderId="28" xfId="0" applyNumberFormat="1" applyFont="1" applyFill="1" applyBorder="1" applyAlignment="1">
      <alignment horizontal="right"/>
    </xf>
    <xf numFmtId="0" fontId="34" fillId="0" borderId="2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right"/>
    </xf>
    <xf numFmtId="0" fontId="11" fillId="2" borderId="17" xfId="7" applyFont="1" applyFill="1" applyBorder="1" applyAlignment="1">
      <alignment horizontal="center" vertical="center" wrapText="1"/>
    </xf>
    <xf numFmtId="0" fontId="11" fillId="2" borderId="18" xfId="7" applyFont="1" applyFill="1" applyBorder="1" applyAlignment="1">
      <alignment horizontal="center" vertical="center" wrapText="1"/>
    </xf>
    <xf numFmtId="0" fontId="11" fillId="2" borderId="4" xfId="7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 readingOrder="2"/>
    </xf>
    <xf numFmtId="0" fontId="11" fillId="2" borderId="25" xfId="0" applyFont="1" applyFill="1" applyBorder="1" applyAlignment="1">
      <alignment horizontal="center" vertical="center" wrapText="1" readingOrder="2"/>
    </xf>
    <xf numFmtId="0" fontId="24" fillId="2" borderId="19" xfId="0" applyFont="1" applyFill="1" applyBorder="1" applyAlignment="1">
      <alignment horizontal="center" vertical="center" wrapText="1" readingOrder="2"/>
    </xf>
    <xf numFmtId="0" fontId="20" fillId="0" borderId="20" xfId="0" applyFont="1" applyBorder="1" applyAlignment="1">
      <alignment horizontal="center" readingOrder="2"/>
    </xf>
    <xf numFmtId="0" fontId="20" fillId="0" borderId="16" xfId="0" applyFont="1" applyBorder="1" applyAlignment="1">
      <alignment horizontal="center" readingOrder="2"/>
    </xf>
    <xf numFmtId="0" fontId="24" fillId="2" borderId="21" xfId="0" applyFont="1" applyFill="1" applyBorder="1" applyAlignment="1">
      <alignment horizontal="center" vertical="center" wrapText="1" readingOrder="2"/>
    </xf>
    <xf numFmtId="0" fontId="20" fillId="0" borderId="22" xfId="0" applyFont="1" applyBorder="1" applyAlignment="1">
      <alignment horizontal="center" readingOrder="2"/>
    </xf>
    <xf numFmtId="0" fontId="20" fillId="0" borderId="23" xfId="0" applyFont="1" applyBorder="1" applyAlignment="1">
      <alignment horizontal="center" readingOrder="2"/>
    </xf>
    <xf numFmtId="0" fontId="9" fillId="0" borderId="0" xfId="0" applyFont="1" applyAlignment="1">
      <alignment horizontal="right" readingOrder="2"/>
    </xf>
    <xf numFmtId="0" fontId="24" fillId="2" borderId="22" xfId="0" applyFont="1" applyFill="1" applyBorder="1" applyAlignment="1">
      <alignment horizontal="center" vertical="center" wrapText="1" readingOrder="2"/>
    </xf>
    <xf numFmtId="0" fontId="24" fillId="2" borderId="23" xfId="0" applyFont="1" applyFill="1" applyBorder="1" applyAlignment="1">
      <alignment horizontal="center" vertical="center" wrapText="1" readingOrder="2"/>
    </xf>
    <xf numFmtId="0" fontId="11" fillId="2" borderId="21" xfId="0" applyFont="1" applyFill="1" applyBorder="1" applyAlignment="1">
      <alignment horizontal="center" vertical="center" wrapText="1" readingOrder="2"/>
    </xf>
    <xf numFmtId="0" fontId="11" fillId="2" borderId="22" xfId="0" applyFont="1" applyFill="1" applyBorder="1" applyAlignment="1">
      <alignment horizontal="center" vertical="center" wrapText="1" readingOrder="2"/>
    </xf>
    <xf numFmtId="0" fontId="11" fillId="2" borderId="23" xfId="0" applyFont="1" applyFill="1" applyBorder="1" applyAlignment="1">
      <alignment horizontal="center" vertical="center" wrapText="1" readingOrder="2"/>
    </xf>
    <xf numFmtId="0" fontId="9" fillId="0" borderId="0" xfId="0" applyFont="1" applyFill="1" applyAlignment="1">
      <alignment horizontal="right" readingOrder="2"/>
    </xf>
  </cellXfs>
  <cellStyles count="28">
    <cellStyle name="Comma" xfId="13" builtinId="3"/>
    <cellStyle name="Comma 2" xfId="1" xr:uid="{00000000-0005-0000-0000-000001000000}"/>
    <cellStyle name="Comma 2 2" xfId="21" xr:uid="{00000000-0005-0000-0000-000002000000}"/>
    <cellStyle name="Comma 3" xfId="26" xr:uid="{00000000-0005-0000-0000-000003000000}"/>
    <cellStyle name="Currency [0] _1" xfId="2" xr:uid="{00000000-0005-0000-0000-000004000000}"/>
    <cellStyle name="Hyperlink 2" xfId="3" xr:uid="{00000000-0005-0000-0000-000005000000}"/>
    <cellStyle name="Normal" xfId="0" builtinId="0"/>
    <cellStyle name="Normal 10" xfId="20" xr:uid="{00000000-0005-0000-0000-000007000000}"/>
    <cellStyle name="Normal 11" xfId="4" xr:uid="{00000000-0005-0000-0000-000008000000}"/>
    <cellStyle name="Normal 11 2" xfId="22" xr:uid="{00000000-0005-0000-0000-000009000000}"/>
    <cellStyle name="Normal 12" xfId="15" xr:uid="{00000000-0005-0000-0000-00000A000000}"/>
    <cellStyle name="Normal 15" xfId="19" xr:uid="{00000000-0005-0000-0000-00000B000000}"/>
    <cellStyle name="Normal 2" xfId="5" xr:uid="{00000000-0005-0000-0000-00000C000000}"/>
    <cellStyle name="Normal 2 2" xfId="23" xr:uid="{00000000-0005-0000-0000-00000D000000}"/>
    <cellStyle name="Normal 3" xfId="6" xr:uid="{00000000-0005-0000-0000-00000E000000}"/>
    <cellStyle name="Normal 3 2" xfId="24" xr:uid="{00000000-0005-0000-0000-00000F000000}"/>
    <cellStyle name="Normal 4" xfId="12" xr:uid="{00000000-0005-0000-0000-000010000000}"/>
    <cellStyle name="Normal 5 2" xfId="18" xr:uid="{00000000-0005-0000-0000-000011000000}"/>
    <cellStyle name="Normal_2007-16618" xfId="7" xr:uid="{00000000-0005-0000-0000-000012000000}"/>
    <cellStyle name="Normal_יתרת התחייבות להשקעה" xfId="16" xr:uid="{00000000-0005-0000-0000-000013000000}"/>
    <cellStyle name="Percent" xfId="14" builtinId="5"/>
    <cellStyle name="Percent 2" xfId="8" xr:uid="{00000000-0005-0000-0000-000015000000}"/>
    <cellStyle name="Percent 2 2" xfId="17" xr:uid="{00000000-0005-0000-0000-000016000000}"/>
    <cellStyle name="Percent 2 3" xfId="25" xr:uid="{00000000-0005-0000-0000-000017000000}"/>
    <cellStyle name="Percent 3" xfId="27" xr:uid="{00000000-0005-0000-0000-000018000000}"/>
    <cellStyle name="Text" xfId="9" xr:uid="{00000000-0005-0000-0000-000019000000}"/>
    <cellStyle name="Total" xfId="10" xr:uid="{00000000-0005-0000-0000-00001A000000}"/>
    <cellStyle name="היפר-קישור" xfId="11" builtinId="8"/>
  </cellStyles>
  <dxfs count="5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safim/BACK%20OFFICE/BackOfficeNew/&#1514;&#1497;&#1511;&#1497;&#1493;&#1514;%20&#1488;&#1497;&#1513;&#1497;&#1493;&#1514;/&#1490;&#1489;&#1512;&#1497;&#1488;&#1500;/&#1502;&#1510;&#1490;&#1514;%20-%20&#1504;&#1491;&#1500;&#1503;%20&#1502;&#1513;&#1514;&#1514;&#1507;/2018/9.18/&#1504;&#1491;&#1500;&#1503;%20&#1502;&#1513;&#1514;&#1514;&#1507;%209.18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עלות מקורית "/>
      <sheetName val="מצגת נדל&quot;ן "/>
      <sheetName val="שינוי בשכ&quot;ד מול ממוצע "/>
      <sheetName val="שינוי בשמאות  "/>
      <sheetName val="פרטים - כללי"/>
      <sheetName val="נכס בודד"/>
      <sheetName val="שינוי בשכ&quot;ד מול רבעון מקביל"/>
      <sheetName val="שינוי בשמאות "/>
    </sheetNames>
    <sheetDataSet>
      <sheetData sheetId="0"/>
      <sheetData sheetId="1">
        <row r="4">
          <cell r="D4">
            <v>21202</v>
          </cell>
        </row>
        <row r="27">
          <cell r="M27">
            <v>5.9006006006005994E-2</v>
          </cell>
        </row>
        <row r="29">
          <cell r="M29">
            <v>4.7246863274648762E-2</v>
          </cell>
        </row>
        <row r="30">
          <cell r="M30">
            <v>5.2929359823399559E-2</v>
          </cell>
        </row>
        <row r="31">
          <cell r="M31">
            <v>6.1860215053763441E-2</v>
          </cell>
        </row>
        <row r="32">
          <cell r="M32">
            <v>5.8161573785087649E-2</v>
          </cell>
        </row>
        <row r="33">
          <cell r="M33">
            <v>5.9868323017320139E-2</v>
          </cell>
        </row>
        <row r="34">
          <cell r="M34">
            <v>6.1873780646118461E-2</v>
          </cell>
        </row>
        <row r="35">
          <cell r="M35">
            <v>5.7281762213160621E-2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indexed="52"/>
    <pageSetUpPr fitToPage="1"/>
  </sheetPr>
  <dimension ref="A1:AA66"/>
  <sheetViews>
    <sheetView rightToLeft="1" workbookViewId="0">
      <selection activeCell="F15" sqref="F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7.85546875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7">
      <c r="B1" s="56" t="s">
        <v>185</v>
      </c>
      <c r="C1" s="77" t="s" vm="1">
        <v>260</v>
      </c>
    </row>
    <row r="2" spans="1:27">
      <c r="B2" s="56" t="s">
        <v>184</v>
      </c>
      <c r="C2" s="77" t="s">
        <v>261</v>
      </c>
    </row>
    <row r="3" spans="1:27">
      <c r="B3" s="56" t="s">
        <v>186</v>
      </c>
      <c r="C3" s="77" t="s">
        <v>262</v>
      </c>
    </row>
    <row r="4" spans="1:27">
      <c r="B4" s="56" t="s">
        <v>187</v>
      </c>
      <c r="C4" s="77">
        <v>2207</v>
      </c>
    </row>
    <row r="6" spans="1:27" ht="26.25" customHeight="1">
      <c r="B6" s="198" t="s">
        <v>201</v>
      </c>
      <c r="C6" s="199"/>
      <c r="D6" s="200"/>
    </row>
    <row r="7" spans="1:27" s="10" customFormat="1">
      <c r="B7" s="22"/>
      <c r="C7" s="23" t="s">
        <v>116</v>
      </c>
      <c r="D7" s="24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AA7" s="9"/>
    </row>
    <row r="8" spans="1:27" s="10" customFormat="1">
      <c r="B8" s="22"/>
      <c r="C8" s="25" t="s">
        <v>247</v>
      </c>
      <c r="D8" s="26" t="s">
        <v>20</v>
      </c>
      <c r="AA8" s="9"/>
    </row>
    <row r="9" spans="1:27" s="11" customFormat="1" ht="18" customHeight="1">
      <c r="B9" s="36"/>
      <c r="C9" s="19" t="s">
        <v>1</v>
      </c>
      <c r="D9" s="27" t="s">
        <v>2</v>
      </c>
      <c r="AA9" s="9"/>
    </row>
    <row r="10" spans="1:27" s="11" customFormat="1" ht="18" customHeight="1">
      <c r="B10" s="66" t="s">
        <v>200</v>
      </c>
      <c r="C10" s="113">
        <f>C11+C12+C23+C33+C35+C37</f>
        <v>3605313.8373664236</v>
      </c>
      <c r="D10" s="114">
        <f>C10/$C$42</f>
        <v>1</v>
      </c>
      <c r="AA10" s="9"/>
    </row>
    <row r="11" spans="1:27">
      <c r="A11" s="44" t="s">
        <v>147</v>
      </c>
      <c r="B11" s="28" t="s">
        <v>202</v>
      </c>
      <c r="C11" s="113">
        <f>מזומנים!J10</f>
        <v>55659.100080000004</v>
      </c>
      <c r="D11" s="114">
        <f t="shared" ref="D11:D13" si="0">C11/$C$42</f>
        <v>1.5438073518908232E-2</v>
      </c>
    </row>
    <row r="12" spans="1:27">
      <c r="B12" s="28" t="s">
        <v>203</v>
      </c>
      <c r="C12" s="113">
        <f>C13+C15+C16+C17+C18+C19+C21+C22</f>
        <v>1126382.4515764245</v>
      </c>
      <c r="D12" s="114">
        <f t="shared" si="0"/>
        <v>0.31242285758934485</v>
      </c>
    </row>
    <row r="13" spans="1:27">
      <c r="A13" s="54" t="s">
        <v>147</v>
      </c>
      <c r="B13" s="29" t="s">
        <v>71</v>
      </c>
      <c r="C13" s="113">
        <f>'תעודות התחייבות ממשלתיות'!O11</f>
        <v>928757.81208642374</v>
      </c>
      <c r="D13" s="114">
        <f t="shared" si="0"/>
        <v>0.25760803469049848</v>
      </c>
    </row>
    <row r="14" spans="1:27">
      <c r="A14" s="54" t="s">
        <v>147</v>
      </c>
      <c r="B14" s="29" t="s">
        <v>72</v>
      </c>
      <c r="C14" s="113" t="s" vm="2">
        <v>1757</v>
      </c>
      <c r="D14" s="114" t="s" vm="3">
        <v>1757</v>
      </c>
    </row>
    <row r="15" spans="1:27">
      <c r="A15" s="54" t="s">
        <v>147</v>
      </c>
      <c r="B15" s="29" t="s">
        <v>73</v>
      </c>
      <c r="C15" s="113">
        <f>'אג"ח קונצרני'!R11</f>
        <v>134230.45795000001</v>
      </c>
      <c r="D15" s="114">
        <f t="shared" ref="D15:D19" si="1">C15/$C$42</f>
        <v>3.7231282491637797E-2</v>
      </c>
    </row>
    <row r="16" spans="1:27">
      <c r="A16" s="54" t="s">
        <v>147</v>
      </c>
      <c r="B16" s="29" t="s">
        <v>74</v>
      </c>
      <c r="C16" s="113">
        <f>מניות!L11</f>
        <v>33657.563699999992</v>
      </c>
      <c r="D16" s="114">
        <f t="shared" si="1"/>
        <v>9.3355433724421222E-3</v>
      </c>
    </row>
    <row r="17" spans="1:4">
      <c r="A17" s="54" t="s">
        <v>147</v>
      </c>
      <c r="B17" s="29" t="s">
        <v>75</v>
      </c>
      <c r="C17" s="113">
        <f>'תעודות סל'!K11</f>
        <v>23296.435080000483</v>
      </c>
      <c r="D17" s="114">
        <f t="shared" si="1"/>
        <v>6.4616940801519368E-3</v>
      </c>
    </row>
    <row r="18" spans="1:4">
      <c r="A18" s="54" t="s">
        <v>147</v>
      </c>
      <c r="B18" s="29" t="s">
        <v>76</v>
      </c>
      <c r="C18" s="113">
        <f>'קרנות נאמנות'!L11</f>
        <v>5992.2119900001981</v>
      </c>
      <c r="D18" s="114">
        <f t="shared" si="1"/>
        <v>1.6620500351163144E-3</v>
      </c>
    </row>
    <row r="19" spans="1:4">
      <c r="A19" s="54" t="s">
        <v>147</v>
      </c>
      <c r="B19" s="29" t="s">
        <v>77</v>
      </c>
      <c r="C19" s="113">
        <f>'כתבי אופציה'!I11</f>
        <v>10.874969999999999</v>
      </c>
      <c r="D19" s="114">
        <f t="shared" si="1"/>
        <v>3.0163726351056991E-6</v>
      </c>
    </row>
    <row r="20" spans="1:4">
      <c r="A20" s="54" t="s">
        <v>147</v>
      </c>
      <c r="B20" s="29" t="s">
        <v>78</v>
      </c>
      <c r="C20" s="131" t="s" vm="4">
        <v>1757</v>
      </c>
      <c r="D20" s="114" t="s" vm="5">
        <v>1757</v>
      </c>
    </row>
    <row r="21" spans="1:4">
      <c r="A21" s="54" t="s">
        <v>147</v>
      </c>
      <c r="B21" s="29" t="s">
        <v>79</v>
      </c>
      <c r="C21" s="131">
        <f>'חוזים עתידיים'!I11</f>
        <v>423.26840999999996</v>
      </c>
      <c r="D21" s="114">
        <f>C21/$C$42</f>
        <v>1.1740126632337371E-4</v>
      </c>
    </row>
    <row r="22" spans="1:4">
      <c r="A22" s="54" t="s">
        <v>147</v>
      </c>
      <c r="B22" s="29" t="s">
        <v>80</v>
      </c>
      <c r="C22" s="131">
        <f>'מוצרים מובנים'!N11</f>
        <v>13.827389999999998</v>
      </c>
      <c r="D22" s="114" t="s" vm="6">
        <v>1757</v>
      </c>
    </row>
    <row r="23" spans="1:4">
      <c r="B23" s="28" t="s">
        <v>204</v>
      </c>
      <c r="C23" s="131">
        <f>C24+C26+C27+C28+C29+C31</f>
        <v>2297860.5189999994</v>
      </c>
      <c r="D23" s="114">
        <f>C23/$C$42</f>
        <v>0.63735381236006883</v>
      </c>
    </row>
    <row r="24" spans="1:4">
      <c r="A24" s="54" t="s">
        <v>147</v>
      </c>
      <c r="B24" s="29" t="s">
        <v>81</v>
      </c>
      <c r="C24" s="131">
        <f>'לא סחיר- תעודות התחייבות ממשלתי'!M11</f>
        <v>2196691.6326599992</v>
      </c>
      <c r="D24" s="114">
        <f>C24/$C$42</f>
        <v>0.60929276389004128</v>
      </c>
    </row>
    <row r="25" spans="1:4">
      <c r="A25" s="54" t="s">
        <v>147</v>
      </c>
      <c r="B25" s="29" t="s">
        <v>82</v>
      </c>
      <c r="C25" s="131" t="s" vm="7">
        <v>1757</v>
      </c>
      <c r="D25" s="114" t="s" vm="8">
        <v>1757</v>
      </c>
    </row>
    <row r="26" spans="1:4">
      <c r="A26" s="54" t="s">
        <v>147</v>
      </c>
      <c r="B26" s="29" t="s">
        <v>73</v>
      </c>
      <c r="C26" s="131">
        <f>'לא סחיר - אג"ח קונצרני'!P11</f>
        <v>51261.364989999987</v>
      </c>
      <c r="D26" s="114">
        <f t="shared" ref="D26:D29" si="2">C26/$C$42</f>
        <v>1.4218280932637176E-2</v>
      </c>
    </row>
    <row r="27" spans="1:4">
      <c r="A27" s="54" t="s">
        <v>147</v>
      </c>
      <c r="B27" s="29" t="s">
        <v>83</v>
      </c>
      <c r="C27" s="131">
        <f>'לא סחיר - מניות'!J11</f>
        <v>21336.395919999999</v>
      </c>
      <c r="D27" s="114">
        <f t="shared" si="2"/>
        <v>5.9180412253890258E-3</v>
      </c>
    </row>
    <row r="28" spans="1:4">
      <c r="A28" s="54" t="s">
        <v>147</v>
      </c>
      <c r="B28" s="29" t="s">
        <v>84</v>
      </c>
      <c r="C28" s="131">
        <f>'לא סחיר - קרנות השקעה'!H11</f>
        <v>29736.611749999989</v>
      </c>
      <c r="D28" s="114">
        <f t="shared" si="2"/>
        <v>8.2479953455929147E-3</v>
      </c>
    </row>
    <row r="29" spans="1:4">
      <c r="A29" s="54" t="s">
        <v>147</v>
      </c>
      <c r="B29" s="29" t="s">
        <v>85</v>
      </c>
      <c r="C29" s="131">
        <f>'לא סחיר - כתבי אופציה'!I11</f>
        <v>10.465309999999997</v>
      </c>
      <c r="D29" s="114">
        <f t="shared" si="2"/>
        <v>2.9027459111977339E-6</v>
      </c>
    </row>
    <row r="30" spans="1:4">
      <c r="A30" s="54" t="s">
        <v>147</v>
      </c>
      <c r="B30" s="29" t="s">
        <v>227</v>
      </c>
      <c r="C30" s="131" t="s" vm="9">
        <v>1757</v>
      </c>
      <c r="D30" s="114" t="s" vm="10">
        <v>1757</v>
      </c>
    </row>
    <row r="31" spans="1:4">
      <c r="A31" s="54" t="s">
        <v>147</v>
      </c>
      <c r="B31" s="29" t="s">
        <v>110</v>
      </c>
      <c r="C31" s="131">
        <f>'לא סחיר - חוזים עתידיים'!I11</f>
        <v>-1175.9516300000003</v>
      </c>
      <c r="D31" s="114">
        <f>C31/$C$42</f>
        <v>-3.2617177950283478E-4</v>
      </c>
    </row>
    <row r="32" spans="1:4">
      <c r="A32" s="54" t="s">
        <v>147</v>
      </c>
      <c r="B32" s="29" t="s">
        <v>86</v>
      </c>
      <c r="C32" s="131" t="s" vm="11">
        <v>1757</v>
      </c>
      <c r="D32" s="114" t="s" vm="12">
        <v>1757</v>
      </c>
    </row>
    <row r="33" spans="1:4">
      <c r="A33" s="54" t="s">
        <v>147</v>
      </c>
      <c r="B33" s="28" t="s">
        <v>205</v>
      </c>
      <c r="C33" s="131">
        <f>הלוואות!O10</f>
        <v>107580.01992999997</v>
      </c>
      <c r="D33" s="114">
        <f>C33/$C$42</f>
        <v>2.9839294103889726E-2</v>
      </c>
    </row>
    <row r="34" spans="1:4">
      <c r="A34" s="54" t="s">
        <v>147</v>
      </c>
      <c r="B34" s="28" t="s">
        <v>206</v>
      </c>
      <c r="C34" s="131" t="s" vm="13">
        <v>1757</v>
      </c>
      <c r="D34" s="114" t="s" vm="14">
        <v>1757</v>
      </c>
    </row>
    <row r="35" spans="1:4">
      <c r="A35" s="54" t="s">
        <v>147</v>
      </c>
      <c r="B35" s="28" t="s">
        <v>207</v>
      </c>
      <c r="C35" s="131">
        <f>'זכויות מקרקעין'!G10</f>
        <v>15739.432719999997</v>
      </c>
      <c r="D35" s="114">
        <f>C35/$C$42</f>
        <v>4.3656207004428753E-3</v>
      </c>
    </row>
    <row r="36" spans="1:4">
      <c r="A36" s="54" t="s">
        <v>147</v>
      </c>
      <c r="B36" s="55" t="s">
        <v>208</v>
      </c>
      <c r="C36" s="131" t="s" vm="15">
        <v>1757</v>
      </c>
      <c r="D36" s="114" t="s" vm="16">
        <v>1757</v>
      </c>
    </row>
    <row r="37" spans="1:4">
      <c r="A37" s="54" t="s">
        <v>147</v>
      </c>
      <c r="B37" s="28" t="s">
        <v>209</v>
      </c>
      <c r="C37" s="131">
        <f>'השקעות אחרות '!I10</f>
        <v>2092.3140599999997</v>
      </c>
      <c r="D37" s="114">
        <f>C37/$C$42</f>
        <v>5.8034172734553781E-4</v>
      </c>
    </row>
    <row r="38" spans="1:4">
      <c r="A38" s="54"/>
      <c r="B38" s="67" t="s">
        <v>211</v>
      </c>
      <c r="C38" s="131">
        <v>0</v>
      </c>
      <c r="D38" s="114">
        <f>C38/$C$42</f>
        <v>0</v>
      </c>
    </row>
    <row r="39" spans="1:4">
      <c r="A39" s="54" t="s">
        <v>147</v>
      </c>
      <c r="B39" s="68" t="s">
        <v>212</v>
      </c>
      <c r="C39" s="131" t="s" vm="17">
        <v>1757</v>
      </c>
      <c r="D39" s="114" t="s" vm="18">
        <v>1757</v>
      </c>
    </row>
    <row r="40" spans="1:4">
      <c r="A40" s="54" t="s">
        <v>147</v>
      </c>
      <c r="B40" s="68" t="s">
        <v>245</v>
      </c>
      <c r="C40" s="131" t="s" vm="19">
        <v>1757</v>
      </c>
      <c r="D40" s="114" t="s" vm="20">
        <v>1757</v>
      </c>
    </row>
    <row r="41" spans="1:4">
      <c r="A41" s="54" t="s">
        <v>147</v>
      </c>
      <c r="B41" s="68" t="s">
        <v>213</v>
      </c>
      <c r="C41" s="131" t="s" vm="21">
        <v>1757</v>
      </c>
      <c r="D41" s="114" t="s" vm="22">
        <v>1757</v>
      </c>
    </row>
    <row r="42" spans="1:4">
      <c r="B42" s="68" t="s">
        <v>87</v>
      </c>
      <c r="C42" s="131">
        <f>C10+C38</f>
        <v>3605313.8373664236</v>
      </c>
      <c r="D42" s="114" vm="23">
        <v>0.99999999999999956</v>
      </c>
    </row>
    <row r="43" spans="1:4">
      <c r="A43" s="54" t="s">
        <v>147</v>
      </c>
      <c r="B43" s="68" t="s">
        <v>210</v>
      </c>
      <c r="C43" s="131">
        <f>'יתרת התחייבות להשקעה'!C10</f>
        <v>59818.191888653062</v>
      </c>
      <c r="D43" s="114"/>
    </row>
    <row r="44" spans="1:4">
      <c r="B44" s="6" t="s">
        <v>115</v>
      </c>
      <c r="C44" s="132"/>
    </row>
    <row r="45" spans="1:4">
      <c r="C45" s="74" t="s">
        <v>192</v>
      </c>
      <c r="D45" s="35" t="s">
        <v>109</v>
      </c>
    </row>
    <row r="46" spans="1:4">
      <c r="C46" s="75" t="s">
        <v>1</v>
      </c>
      <c r="D46" s="24" t="s">
        <v>2</v>
      </c>
    </row>
    <row r="47" spans="1:4">
      <c r="C47" s="115" t="s">
        <v>173</v>
      </c>
      <c r="D47" s="116" vm="24">
        <v>2.6166</v>
      </c>
    </row>
    <row r="48" spans="1:4">
      <c r="C48" s="115" t="s">
        <v>182</v>
      </c>
      <c r="D48" s="116">
        <v>0.89746127579551627</v>
      </c>
    </row>
    <row r="49" spans="2:4">
      <c r="C49" s="115" t="s">
        <v>178</v>
      </c>
      <c r="D49" s="116" vm="25">
        <v>2.7869000000000002</v>
      </c>
    </row>
    <row r="50" spans="2:4">
      <c r="B50" s="12"/>
      <c r="C50" s="115" t="s">
        <v>1028</v>
      </c>
      <c r="D50" s="116" vm="26">
        <v>3.7168999999999999</v>
      </c>
    </row>
    <row r="51" spans="2:4">
      <c r="C51" s="115" t="s">
        <v>171</v>
      </c>
      <c r="D51" s="116" vm="27">
        <v>4.2156000000000002</v>
      </c>
    </row>
    <row r="52" spans="2:4">
      <c r="C52" s="115" t="s">
        <v>172</v>
      </c>
      <c r="D52" s="116" vm="28">
        <v>4.7385000000000002</v>
      </c>
    </row>
    <row r="53" spans="2:4">
      <c r="C53" s="115" t="s">
        <v>174</v>
      </c>
      <c r="D53" s="116">
        <v>0.46333673990802243</v>
      </c>
    </row>
    <row r="54" spans="2:4">
      <c r="C54" s="115" t="s">
        <v>179</v>
      </c>
      <c r="D54" s="116" vm="29">
        <v>3.1962000000000002</v>
      </c>
    </row>
    <row r="55" spans="2:4">
      <c r="C55" s="115" t="s">
        <v>180</v>
      </c>
      <c r="D55" s="116">
        <v>0.19397900298964052</v>
      </c>
    </row>
    <row r="56" spans="2:4">
      <c r="C56" s="115" t="s">
        <v>177</v>
      </c>
      <c r="D56" s="116" vm="30">
        <v>0.56530000000000002</v>
      </c>
    </row>
    <row r="57" spans="2:4">
      <c r="C57" s="115" t="s">
        <v>1758</v>
      </c>
      <c r="D57" s="116">
        <v>2.4036128999999997</v>
      </c>
    </row>
    <row r="58" spans="2:4">
      <c r="C58" s="115" t="s">
        <v>176</v>
      </c>
      <c r="D58" s="116" vm="31">
        <v>0.40939999999999999</v>
      </c>
    </row>
    <row r="59" spans="2:4">
      <c r="C59" s="115" t="s">
        <v>169</v>
      </c>
      <c r="D59" s="116" vm="32">
        <v>3.6269999999999998</v>
      </c>
    </row>
    <row r="60" spans="2:4">
      <c r="C60" s="115" t="s">
        <v>183</v>
      </c>
      <c r="D60" s="116" vm="33">
        <v>0.25629999999999997</v>
      </c>
    </row>
    <row r="61" spans="2:4">
      <c r="C61" s="115" t="s">
        <v>1759</v>
      </c>
      <c r="D61" s="116" vm="34">
        <v>0.4446</v>
      </c>
    </row>
    <row r="62" spans="2:4">
      <c r="C62" s="115" t="s">
        <v>1760</v>
      </c>
      <c r="D62" s="116">
        <v>5.5312821685920159E-2</v>
      </c>
    </row>
    <row r="63" spans="2:4">
      <c r="C63" s="115" t="s">
        <v>170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7" type="noConversion"/>
  <dataValidations count="1">
    <dataValidation allowBlank="1" showInputMessage="1" showErrorMessage="1" sqref="C45:D46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ת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- תעודות התחייבות ממשלתי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 מסחריות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'זכויות מקרקעין'!A1" display="◄" xr:uid="{00000000-0004-0000-0000-00001A000000}"/>
    <hyperlink ref="A37" location="'השקעות אחרות '!A1" display="◄" xr:uid="{00000000-0004-0000-0000-00001B000000}"/>
    <hyperlink ref="A43" location="'יתרת התחייבות להשקעה'!A1" display="◄" xr:uid="{00000000-0004-0000-0000-00001C000000}"/>
    <hyperlink ref="A36" location="'השקעה בחברות מוחזקות'!A1" display="◄" xr:uid="{00000000-0004-0000-0000-00001D000000}"/>
    <hyperlink ref="A39" location="'עלות מתואמת אג&quot;ח קונצרני סחיר'!A1" display="◄" xr:uid="{00000000-0004-0000-0000-00001E000000}"/>
    <hyperlink ref="A40" location="'עלות מתואמת אג&quot;ח קונצרני ל.סחיר'!A1" display="◄" xr:uid="{00000000-0004-0000-0000-00001F000000}"/>
    <hyperlink ref="A41" location="'עלות מתואמת מסגרות אשראי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9">
    <tabColor indexed="44"/>
    <pageSetUpPr fitToPage="1"/>
  </sheetPr>
  <dimension ref="B1:BH79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7" t="s" vm="1">
        <v>260</v>
      </c>
    </row>
    <row r="2" spans="2:60">
      <c r="B2" s="56" t="s">
        <v>184</v>
      </c>
      <c r="C2" s="77" t="s">
        <v>261</v>
      </c>
    </row>
    <row r="3" spans="2:60">
      <c r="B3" s="56" t="s">
        <v>186</v>
      </c>
      <c r="C3" s="77" t="s">
        <v>262</v>
      </c>
    </row>
    <row r="4" spans="2:60">
      <c r="B4" s="56" t="s">
        <v>187</v>
      </c>
      <c r="C4" s="77">
        <v>2207</v>
      </c>
    </row>
    <row r="6" spans="2:60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</row>
    <row r="7" spans="2:60" ht="26.25" customHeight="1">
      <c r="B7" s="212" t="s">
        <v>98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BH7" s="3"/>
    </row>
    <row r="8" spans="2:60" s="3" customFormat="1" ht="78.75">
      <c r="B8" s="22" t="s">
        <v>122</v>
      </c>
      <c r="C8" s="30" t="s">
        <v>46</v>
      </c>
      <c r="D8" s="30" t="s">
        <v>125</v>
      </c>
      <c r="E8" s="30" t="s">
        <v>66</v>
      </c>
      <c r="F8" s="30" t="s">
        <v>107</v>
      </c>
      <c r="G8" s="30" t="s">
        <v>244</v>
      </c>
      <c r="H8" s="30" t="s">
        <v>243</v>
      </c>
      <c r="I8" s="30" t="s">
        <v>63</v>
      </c>
      <c r="J8" s="30" t="s">
        <v>60</v>
      </c>
      <c r="K8" s="30" t="s">
        <v>188</v>
      </c>
      <c r="L8" s="30" t="s">
        <v>190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251</v>
      </c>
      <c r="H9" s="16"/>
      <c r="I9" s="16" t="s">
        <v>247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3" t="s">
        <v>49</v>
      </c>
      <c r="C11" s="119"/>
      <c r="D11" s="119"/>
      <c r="E11" s="119"/>
      <c r="F11" s="119"/>
      <c r="G11" s="120"/>
      <c r="H11" s="126"/>
      <c r="I11" s="120">
        <v>10.874969999999999</v>
      </c>
      <c r="J11" s="119"/>
      <c r="K11" s="121">
        <f>I11/$I$11</f>
        <v>1</v>
      </c>
      <c r="L11" s="121">
        <f>I11/'סכום נכסי הקרן'!$C$42</f>
        <v>3.0163726351056991E-6</v>
      </c>
      <c r="BC11" s="95"/>
      <c r="BD11" s="3"/>
      <c r="BE11" s="95"/>
      <c r="BG11" s="95"/>
    </row>
    <row r="12" spans="2:60" s="4" customFormat="1" ht="18" customHeight="1">
      <c r="B12" s="124" t="s">
        <v>25</v>
      </c>
      <c r="C12" s="119"/>
      <c r="D12" s="119"/>
      <c r="E12" s="119"/>
      <c r="F12" s="119"/>
      <c r="G12" s="120"/>
      <c r="H12" s="126"/>
      <c r="I12" s="120">
        <v>10.874969999999999</v>
      </c>
      <c r="J12" s="119"/>
      <c r="K12" s="121">
        <f t="shared" ref="K12:K15" si="0">I12/$I$11</f>
        <v>1</v>
      </c>
      <c r="L12" s="121">
        <f>I12/'סכום נכסי הקרן'!$C$42</f>
        <v>3.0163726351056991E-6</v>
      </c>
      <c r="BC12" s="95"/>
      <c r="BD12" s="3"/>
      <c r="BE12" s="95"/>
      <c r="BG12" s="95"/>
    </row>
    <row r="13" spans="2:60">
      <c r="B13" s="98" t="s">
        <v>1382</v>
      </c>
      <c r="C13" s="81"/>
      <c r="D13" s="81"/>
      <c r="E13" s="81"/>
      <c r="F13" s="81"/>
      <c r="G13" s="89"/>
      <c r="H13" s="91"/>
      <c r="I13" s="89">
        <v>10.874969999999999</v>
      </c>
      <c r="J13" s="81"/>
      <c r="K13" s="90">
        <f t="shared" si="0"/>
        <v>1</v>
      </c>
      <c r="L13" s="90">
        <f>I13/'סכום נכסי הקרן'!$C$42</f>
        <v>3.0163726351056991E-6</v>
      </c>
      <c r="BD13" s="3"/>
    </row>
    <row r="14" spans="2:60" ht="20.25">
      <c r="B14" s="85" t="s">
        <v>1383</v>
      </c>
      <c r="C14" s="79" t="s">
        <v>1384</v>
      </c>
      <c r="D14" s="92" t="s">
        <v>126</v>
      </c>
      <c r="E14" s="92" t="s">
        <v>766</v>
      </c>
      <c r="F14" s="92" t="s">
        <v>170</v>
      </c>
      <c r="G14" s="86">
        <v>8233.9999999999982</v>
      </c>
      <c r="H14" s="88">
        <v>127</v>
      </c>
      <c r="I14" s="86">
        <v>10.457179999999999</v>
      </c>
      <c r="J14" s="87">
        <v>1.2789384282943302E-3</v>
      </c>
      <c r="K14" s="87">
        <f t="shared" si="0"/>
        <v>0.96158242275610872</v>
      </c>
      <c r="L14" s="87">
        <f>I14/'סכום נכסי הקרן'!$C$42</f>
        <v>2.9004909064001662E-6</v>
      </c>
      <c r="BD14" s="4"/>
    </row>
    <row r="15" spans="2:60">
      <c r="B15" s="85" t="s">
        <v>1385</v>
      </c>
      <c r="C15" s="79" t="s">
        <v>1386</v>
      </c>
      <c r="D15" s="92" t="s">
        <v>126</v>
      </c>
      <c r="E15" s="92" t="s">
        <v>196</v>
      </c>
      <c r="F15" s="92" t="s">
        <v>170</v>
      </c>
      <c r="G15" s="86">
        <v>255.99999999999997</v>
      </c>
      <c r="H15" s="88">
        <v>163.19999999999999</v>
      </c>
      <c r="I15" s="86">
        <v>0.41778999999999988</v>
      </c>
      <c r="J15" s="87">
        <v>2.1342919861504456E-4</v>
      </c>
      <c r="K15" s="87">
        <f t="shared" si="0"/>
        <v>3.8417577243891242E-2</v>
      </c>
      <c r="L15" s="87">
        <f>I15/'סכום נכסי הקרן'!$C$42</f>
        <v>1.1588172870553297E-7</v>
      </c>
    </row>
    <row r="16" spans="2:60">
      <c r="B16" s="82"/>
      <c r="C16" s="79"/>
      <c r="D16" s="79"/>
      <c r="E16" s="79"/>
      <c r="F16" s="79"/>
      <c r="G16" s="86"/>
      <c r="H16" s="88"/>
      <c r="I16" s="79"/>
      <c r="J16" s="79"/>
      <c r="K16" s="87"/>
      <c r="L16" s="79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94" t="s">
        <v>259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94" t="s">
        <v>118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94" t="s">
        <v>242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94" t="s">
        <v>250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A1:A1048576 B1:B18 C5:C1048576 D1:AF1048576 AH1:XFD1048576 AG1:AG19 B20:B1048576 AG24:AG1048576" xr:uid="{00000000-0002-0000-09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185</v>
      </c>
      <c r="C1" s="77" t="s" vm="1">
        <v>260</v>
      </c>
    </row>
    <row r="2" spans="2:61">
      <c r="B2" s="56" t="s">
        <v>184</v>
      </c>
      <c r="C2" s="77" t="s">
        <v>261</v>
      </c>
    </row>
    <row r="3" spans="2:61">
      <c r="B3" s="56" t="s">
        <v>186</v>
      </c>
      <c r="C3" s="77" t="s">
        <v>262</v>
      </c>
    </row>
    <row r="4" spans="2:61">
      <c r="B4" s="56" t="s">
        <v>187</v>
      </c>
      <c r="C4" s="77">
        <v>2207</v>
      </c>
    </row>
    <row r="6" spans="2:61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</row>
    <row r="7" spans="2:61" ht="26.25" customHeight="1">
      <c r="B7" s="212" t="s">
        <v>99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BI7" s="3"/>
    </row>
    <row r="8" spans="2:61" s="3" customFormat="1" ht="78.75">
      <c r="B8" s="22" t="s">
        <v>122</v>
      </c>
      <c r="C8" s="30" t="s">
        <v>46</v>
      </c>
      <c r="D8" s="30" t="s">
        <v>125</v>
      </c>
      <c r="E8" s="30" t="s">
        <v>66</v>
      </c>
      <c r="F8" s="30" t="s">
        <v>107</v>
      </c>
      <c r="G8" s="30" t="s">
        <v>244</v>
      </c>
      <c r="H8" s="30" t="s">
        <v>243</v>
      </c>
      <c r="I8" s="30" t="s">
        <v>63</v>
      </c>
      <c r="J8" s="30" t="s">
        <v>60</v>
      </c>
      <c r="K8" s="30" t="s">
        <v>188</v>
      </c>
      <c r="L8" s="31" t="s">
        <v>190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251</v>
      </c>
      <c r="H9" s="16"/>
      <c r="I9" s="16" t="s">
        <v>247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259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118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242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250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0 D45:XFD1048576 D41:AF44 AH41:XFD44" xr:uid="{00000000-0002-0000-0A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1">
    <tabColor indexed="44"/>
    <pageSetUpPr fitToPage="1"/>
  </sheetPr>
  <dimension ref="A1:BH580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185</v>
      </c>
      <c r="C1" s="77" t="s" vm="1">
        <v>260</v>
      </c>
    </row>
    <row r="2" spans="1:60">
      <c r="B2" s="56" t="s">
        <v>184</v>
      </c>
      <c r="C2" s="77" t="s">
        <v>261</v>
      </c>
    </row>
    <row r="3" spans="1:60">
      <c r="B3" s="56" t="s">
        <v>186</v>
      </c>
      <c r="C3" s="77" t="s">
        <v>262</v>
      </c>
    </row>
    <row r="4" spans="1:60">
      <c r="B4" s="56" t="s">
        <v>187</v>
      </c>
      <c r="C4" s="77">
        <v>2207</v>
      </c>
    </row>
    <row r="6" spans="1:60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4"/>
      <c r="BD6" s="1" t="s">
        <v>126</v>
      </c>
      <c r="BF6" s="1" t="s">
        <v>193</v>
      </c>
      <c r="BH6" s="3" t="s">
        <v>170</v>
      </c>
    </row>
    <row r="7" spans="1:60" ht="26.25" customHeight="1">
      <c r="B7" s="212" t="s">
        <v>100</v>
      </c>
      <c r="C7" s="213"/>
      <c r="D7" s="213"/>
      <c r="E7" s="213"/>
      <c r="F7" s="213"/>
      <c r="G7" s="213"/>
      <c r="H7" s="213"/>
      <c r="I7" s="213"/>
      <c r="J7" s="213"/>
      <c r="K7" s="214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2" t="s">
        <v>122</v>
      </c>
      <c r="C8" s="30" t="s">
        <v>46</v>
      </c>
      <c r="D8" s="30" t="s">
        <v>125</v>
      </c>
      <c r="E8" s="30" t="s">
        <v>66</v>
      </c>
      <c r="F8" s="30" t="s">
        <v>107</v>
      </c>
      <c r="G8" s="30" t="s">
        <v>244</v>
      </c>
      <c r="H8" s="30" t="s">
        <v>243</v>
      </c>
      <c r="I8" s="30" t="s">
        <v>63</v>
      </c>
      <c r="J8" s="30" t="s">
        <v>188</v>
      </c>
      <c r="K8" s="30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251</v>
      </c>
      <c r="H9" s="16"/>
      <c r="I9" s="16" t="s">
        <v>247</v>
      </c>
      <c r="J9" s="32" t="s">
        <v>20</v>
      </c>
      <c r="K9" s="57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112"/>
      <c r="B11" s="123" t="s">
        <v>50</v>
      </c>
      <c r="C11" s="119"/>
      <c r="D11" s="119"/>
      <c r="E11" s="119"/>
      <c r="F11" s="119"/>
      <c r="G11" s="120"/>
      <c r="H11" s="126"/>
      <c r="I11" s="120">
        <v>423.26840999999996</v>
      </c>
      <c r="J11" s="121">
        <f>I11/$I$11</f>
        <v>1</v>
      </c>
      <c r="K11" s="121">
        <f>I11/'סכום נכסי הקרן'!$C$42</f>
        <v>1.1740126632337371E-4</v>
      </c>
      <c r="L11" s="3"/>
      <c r="M11" s="3"/>
      <c r="N11" s="3"/>
      <c r="O11" s="3"/>
      <c r="BC11" s="95" t="s">
        <v>133</v>
      </c>
      <c r="BD11" s="3"/>
      <c r="BE11" s="95" t="s">
        <v>151</v>
      </c>
      <c r="BG11" s="95" t="s">
        <v>173</v>
      </c>
    </row>
    <row r="12" spans="1:60" s="95" customFormat="1" ht="20.25">
      <c r="A12" s="112"/>
      <c r="B12" s="124" t="s">
        <v>240</v>
      </c>
      <c r="C12" s="119"/>
      <c r="D12" s="119"/>
      <c r="E12" s="119"/>
      <c r="F12" s="119"/>
      <c r="G12" s="120"/>
      <c r="H12" s="126"/>
      <c r="I12" s="120">
        <v>423.26840999999996</v>
      </c>
      <c r="J12" s="121">
        <f t="shared" ref="J12:J18" si="0">I12/$I$11</f>
        <v>1</v>
      </c>
      <c r="K12" s="121">
        <f>I12/'סכום נכסי הקרן'!$C$42</f>
        <v>1.1740126632337371E-4</v>
      </c>
      <c r="L12" s="3"/>
      <c r="M12" s="3"/>
      <c r="N12" s="3"/>
      <c r="O12" s="3"/>
      <c r="BC12" s="95" t="s">
        <v>131</v>
      </c>
      <c r="BD12" s="4"/>
      <c r="BE12" s="95" t="s">
        <v>152</v>
      </c>
      <c r="BG12" s="95" t="s">
        <v>174</v>
      </c>
    </row>
    <row r="13" spans="1:60">
      <c r="B13" s="82" t="s">
        <v>1387</v>
      </c>
      <c r="C13" s="79" t="s">
        <v>1388</v>
      </c>
      <c r="D13" s="92" t="s">
        <v>27</v>
      </c>
      <c r="E13" s="92" t="s">
        <v>1389</v>
      </c>
      <c r="F13" s="92" t="s">
        <v>169</v>
      </c>
      <c r="G13" s="86">
        <v>1.9999999999999998</v>
      </c>
      <c r="H13" s="88">
        <v>170080</v>
      </c>
      <c r="I13" s="86">
        <v>-7.6014699999999982</v>
      </c>
      <c r="J13" s="87">
        <f t="shared" si="0"/>
        <v>-1.7958982575619096E-2</v>
      </c>
      <c r="K13" s="87">
        <f>I13/'סכום נכסי הקרן'!$C$42</f>
        <v>-2.1084072962570853E-6</v>
      </c>
      <c r="P13" s="1"/>
      <c r="BC13" s="1" t="s">
        <v>135</v>
      </c>
      <c r="BE13" s="1" t="s">
        <v>153</v>
      </c>
      <c r="BG13" s="1" t="s">
        <v>175</v>
      </c>
    </row>
    <row r="14" spans="1:60">
      <c r="B14" s="82" t="s">
        <v>1390</v>
      </c>
      <c r="C14" s="79" t="s">
        <v>1391</v>
      </c>
      <c r="D14" s="92" t="s">
        <v>27</v>
      </c>
      <c r="E14" s="92" t="s">
        <v>1389</v>
      </c>
      <c r="F14" s="92" t="s">
        <v>171</v>
      </c>
      <c r="G14" s="86">
        <v>16.999999999999996</v>
      </c>
      <c r="H14" s="88">
        <v>338700</v>
      </c>
      <c r="I14" s="86">
        <v>58.136119999999991</v>
      </c>
      <c r="J14" s="87">
        <f t="shared" si="0"/>
        <v>0.13735048169552741</v>
      </c>
      <c r="K14" s="87">
        <f>I14/'סכום נכסי הקרן'!$C$42</f>
        <v>1.6125120481180282E-5</v>
      </c>
      <c r="P14" s="1"/>
      <c r="BC14" s="1" t="s">
        <v>132</v>
      </c>
      <c r="BE14" s="1" t="s">
        <v>154</v>
      </c>
      <c r="BG14" s="1" t="s">
        <v>177</v>
      </c>
    </row>
    <row r="15" spans="1:60">
      <c r="B15" s="82" t="s">
        <v>1392</v>
      </c>
      <c r="C15" s="79" t="s">
        <v>1393</v>
      </c>
      <c r="D15" s="92" t="s">
        <v>27</v>
      </c>
      <c r="E15" s="92" t="s">
        <v>1389</v>
      </c>
      <c r="F15" s="92" t="s">
        <v>172</v>
      </c>
      <c r="G15" s="86">
        <v>3.9999999999999996</v>
      </c>
      <c r="H15" s="88">
        <v>748650</v>
      </c>
      <c r="I15" s="86">
        <v>44.324739999999991</v>
      </c>
      <c r="J15" s="87">
        <f t="shared" si="0"/>
        <v>0.10472017035242483</v>
      </c>
      <c r="K15" s="87">
        <f>I15/'סכום נכסי הקרן'!$C$42</f>
        <v>1.2294280608974091E-5</v>
      </c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2" t="s">
        <v>1394</v>
      </c>
      <c r="C16" s="79" t="s">
        <v>1395</v>
      </c>
      <c r="D16" s="92" t="s">
        <v>27</v>
      </c>
      <c r="E16" s="92" t="s">
        <v>1389</v>
      </c>
      <c r="F16" s="92" t="s">
        <v>169</v>
      </c>
      <c r="G16" s="86">
        <v>42.999999999999993</v>
      </c>
      <c r="H16" s="88">
        <v>291900</v>
      </c>
      <c r="I16" s="86">
        <v>200.34328999999994</v>
      </c>
      <c r="J16" s="87">
        <f t="shared" si="0"/>
        <v>0.47332445622388869</v>
      </c>
      <c r="K16" s="87">
        <f>I16/'סכום נכסי הקרן'!$C$42</f>
        <v>5.5568890542506797E-5</v>
      </c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2" t="s">
        <v>1396</v>
      </c>
      <c r="C17" s="79" t="s">
        <v>1397</v>
      </c>
      <c r="D17" s="92" t="s">
        <v>27</v>
      </c>
      <c r="E17" s="92" t="s">
        <v>1389</v>
      </c>
      <c r="F17" s="92" t="s">
        <v>171</v>
      </c>
      <c r="G17" s="86">
        <v>1.9999999999999998</v>
      </c>
      <c r="H17" s="88">
        <v>12570</v>
      </c>
      <c r="I17" s="86">
        <v>-0.91250999999999993</v>
      </c>
      <c r="J17" s="87">
        <f t="shared" si="0"/>
        <v>-2.1558660614431398E-3</v>
      </c>
      <c r="K17" s="87">
        <f>I17/'סכום נכסי הקרן'!$C$42</f>
        <v>-2.5310140563700877E-7</v>
      </c>
      <c r="P17" s="1"/>
      <c r="BC17" s="1" t="s">
        <v>139</v>
      </c>
      <c r="BE17" s="1" t="s">
        <v>156</v>
      </c>
      <c r="BG17" s="1" t="s">
        <v>181</v>
      </c>
    </row>
    <row r="18" spans="2:60">
      <c r="B18" s="82" t="s">
        <v>1398</v>
      </c>
      <c r="C18" s="79" t="s">
        <v>1399</v>
      </c>
      <c r="D18" s="92" t="s">
        <v>27</v>
      </c>
      <c r="E18" s="92" t="s">
        <v>1389</v>
      </c>
      <c r="F18" s="92" t="s">
        <v>179</v>
      </c>
      <c r="G18" s="86">
        <v>2.9999999999999996</v>
      </c>
      <c r="H18" s="88">
        <v>181750</v>
      </c>
      <c r="I18" s="86">
        <v>128.97823999999997</v>
      </c>
      <c r="J18" s="87">
        <f t="shared" si="0"/>
        <v>0.30471974036522115</v>
      </c>
      <c r="K18" s="87">
        <f>I18/'סכום נכסי הקרן'!$C$42</f>
        <v>3.5774483392606623E-5</v>
      </c>
      <c r="BD18" s="1" t="s">
        <v>127</v>
      </c>
      <c r="BF18" s="1" t="s">
        <v>157</v>
      </c>
      <c r="BH18" s="1" t="s">
        <v>27</v>
      </c>
    </row>
    <row r="19" spans="2:60">
      <c r="B19" s="104"/>
      <c r="C19" s="79"/>
      <c r="D19" s="79"/>
      <c r="E19" s="79"/>
      <c r="F19" s="79"/>
      <c r="G19" s="86"/>
      <c r="H19" s="88"/>
      <c r="I19" s="79"/>
      <c r="J19" s="87"/>
      <c r="K19" s="79"/>
      <c r="BD19" s="1" t="s">
        <v>140</v>
      </c>
      <c r="BF19" s="1" t="s">
        <v>158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145</v>
      </c>
      <c r="BF20" s="1" t="s">
        <v>159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130</v>
      </c>
      <c r="BE21" s="1" t="s">
        <v>146</v>
      </c>
      <c r="BF21" s="1" t="s">
        <v>160</v>
      </c>
    </row>
    <row r="22" spans="2:60">
      <c r="B22" s="94" t="s">
        <v>259</v>
      </c>
      <c r="C22" s="78"/>
      <c r="D22" s="78"/>
      <c r="E22" s="78"/>
      <c r="F22" s="78"/>
      <c r="G22" s="78"/>
      <c r="H22" s="78"/>
      <c r="I22" s="78"/>
      <c r="J22" s="78"/>
      <c r="K22" s="78"/>
      <c r="BD22" s="1" t="s">
        <v>136</v>
      </c>
      <c r="BF22" s="1" t="s">
        <v>161</v>
      </c>
    </row>
    <row r="23" spans="2:60">
      <c r="B23" s="94" t="s">
        <v>118</v>
      </c>
      <c r="C23" s="78"/>
      <c r="D23" s="78"/>
      <c r="E23" s="78"/>
      <c r="F23" s="78"/>
      <c r="G23" s="78"/>
      <c r="H23" s="78"/>
      <c r="I23" s="78"/>
      <c r="J23" s="78"/>
      <c r="K23" s="78"/>
      <c r="BD23" s="1" t="s">
        <v>27</v>
      </c>
      <c r="BE23" s="1" t="s">
        <v>137</v>
      </c>
      <c r="BF23" s="1" t="s">
        <v>196</v>
      </c>
    </row>
    <row r="24" spans="2:60">
      <c r="B24" s="94" t="s">
        <v>242</v>
      </c>
      <c r="C24" s="78"/>
      <c r="D24" s="78"/>
      <c r="E24" s="78"/>
      <c r="F24" s="78"/>
      <c r="G24" s="78"/>
      <c r="H24" s="78"/>
      <c r="I24" s="78"/>
      <c r="J24" s="78"/>
      <c r="K24" s="78"/>
      <c r="BF24" s="1" t="s">
        <v>199</v>
      </c>
    </row>
    <row r="25" spans="2:60">
      <c r="B25" s="94" t="s">
        <v>250</v>
      </c>
      <c r="C25" s="78"/>
      <c r="D25" s="78"/>
      <c r="E25" s="78"/>
      <c r="F25" s="78"/>
      <c r="G25" s="78"/>
      <c r="H25" s="78"/>
      <c r="I25" s="78"/>
      <c r="J25" s="78"/>
      <c r="K25" s="78"/>
      <c r="BF25" s="1" t="s">
        <v>162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163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198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164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165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197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27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2:11">
      <c r="B117" s="78"/>
      <c r="C117" s="78"/>
      <c r="D117" s="78"/>
      <c r="E117" s="78"/>
      <c r="F117" s="78"/>
      <c r="G117" s="78"/>
      <c r="H117" s="78"/>
      <c r="I117" s="78"/>
      <c r="J117" s="78"/>
      <c r="K117" s="78"/>
    </row>
    <row r="118" spans="2:11"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D1:XFD17 D22:XFD1048576 D18:AF21 AH18:XFD21" xr:uid="{00000000-0002-0000-0B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2">
    <tabColor indexed="44"/>
    <pageSetUpPr fitToPage="1"/>
  </sheetPr>
  <dimension ref="B1:BV114"/>
  <sheetViews>
    <sheetView rightToLeft="1" workbookViewId="0">
      <selection activeCell="A11" sqref="A11:XFD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140625" style="1" bestFit="1" customWidth="1"/>
    <col min="13" max="13" width="7.285156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74">
      <c r="B1" s="56" t="s">
        <v>185</v>
      </c>
      <c r="C1" s="77" t="s" vm="1">
        <v>260</v>
      </c>
    </row>
    <row r="2" spans="2:74">
      <c r="B2" s="56" t="s">
        <v>184</v>
      </c>
      <c r="C2" s="77" t="s">
        <v>261</v>
      </c>
    </row>
    <row r="3" spans="2:74">
      <c r="B3" s="56" t="s">
        <v>186</v>
      </c>
      <c r="C3" s="77" t="s">
        <v>262</v>
      </c>
      <c r="E3" s="2"/>
    </row>
    <row r="4" spans="2:74">
      <c r="B4" s="56" t="s">
        <v>187</v>
      </c>
      <c r="C4" s="77">
        <v>2207</v>
      </c>
    </row>
    <row r="6" spans="2:74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2:74" ht="26.25" customHeight="1">
      <c r="B7" s="212" t="s">
        <v>101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</row>
    <row r="8" spans="2:74" s="3" customFormat="1" ht="47.25">
      <c r="B8" s="22" t="s">
        <v>122</v>
      </c>
      <c r="C8" s="30" t="s">
        <v>46</v>
      </c>
      <c r="D8" s="13" t="s">
        <v>51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244</v>
      </c>
      <c r="M8" s="30" t="s">
        <v>243</v>
      </c>
      <c r="N8" s="30" t="s">
        <v>63</v>
      </c>
      <c r="O8" s="30" t="s">
        <v>60</v>
      </c>
      <c r="P8" s="30" t="s">
        <v>188</v>
      </c>
      <c r="Q8" s="31" t="s">
        <v>190</v>
      </c>
    </row>
    <row r="9" spans="2:74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251</v>
      </c>
      <c r="M9" s="32"/>
      <c r="N9" s="32" t="s">
        <v>247</v>
      </c>
      <c r="O9" s="32" t="s">
        <v>20</v>
      </c>
      <c r="P9" s="32" t="s">
        <v>20</v>
      </c>
      <c r="Q9" s="33" t="s">
        <v>20</v>
      </c>
    </row>
    <row r="10" spans="2:7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</row>
    <row r="11" spans="2:74" s="133" customFormat="1" ht="18" customHeight="1">
      <c r="B11" s="123" t="s">
        <v>1937</v>
      </c>
      <c r="C11" s="123"/>
      <c r="D11" s="123"/>
      <c r="E11" s="123"/>
      <c r="F11" s="123"/>
      <c r="G11" s="123"/>
      <c r="H11" s="120">
        <v>4.03</v>
      </c>
      <c r="I11" s="123"/>
      <c r="J11" s="123"/>
      <c r="K11" s="142">
        <v>3.5000000000000005E-3</v>
      </c>
      <c r="L11" s="123"/>
      <c r="M11" s="123"/>
      <c r="N11" s="120">
        <v>13.827389999999998</v>
      </c>
      <c r="O11" s="123"/>
      <c r="P11" s="121">
        <f>N11/$N$11</f>
        <v>1</v>
      </c>
      <c r="Q11" s="121">
        <f>N11/'סכום נכסי הקרן'!$C$42</f>
        <v>3.8352805397103796E-6</v>
      </c>
      <c r="BV11" s="135"/>
    </row>
    <row r="12" spans="2:74" s="135" customFormat="1" ht="21.75" customHeight="1">
      <c r="B12" s="123" t="s">
        <v>238</v>
      </c>
      <c r="C12" s="123"/>
      <c r="D12" s="123"/>
      <c r="E12" s="123"/>
      <c r="F12" s="123"/>
      <c r="G12" s="123"/>
      <c r="H12" s="120">
        <v>4.03</v>
      </c>
      <c r="I12" s="123"/>
      <c r="J12" s="123"/>
      <c r="K12" s="142">
        <v>3.5000000000000005E-3</v>
      </c>
      <c r="L12" s="123"/>
      <c r="M12" s="123"/>
      <c r="N12" s="120">
        <v>13.827389999999998</v>
      </c>
      <c r="O12" s="123"/>
      <c r="P12" s="121">
        <f t="shared" ref="P12:P13" si="0">N12/$N$11</f>
        <v>1</v>
      </c>
      <c r="Q12" s="121">
        <f>N12/'סכום נכסי הקרן'!$C$42</f>
        <v>3.8352805397103796E-6</v>
      </c>
    </row>
    <row r="13" spans="2:74" s="134" customFormat="1">
      <c r="B13" s="129" t="s">
        <v>286</v>
      </c>
      <c r="C13" s="79" t="s">
        <v>287</v>
      </c>
      <c r="D13" s="78" t="s">
        <v>1938</v>
      </c>
      <c r="E13" s="78" t="s">
        <v>289</v>
      </c>
      <c r="F13" s="78" t="s">
        <v>290</v>
      </c>
      <c r="G13" s="78"/>
      <c r="H13" s="86">
        <v>4.03</v>
      </c>
      <c r="I13" s="92" t="s">
        <v>170</v>
      </c>
      <c r="J13" s="93">
        <v>6.1999999999999998E-3</v>
      </c>
      <c r="K13" s="93">
        <v>3.5000000000000005E-3</v>
      </c>
      <c r="L13" s="86">
        <v>13455.999999999998</v>
      </c>
      <c r="M13" s="88">
        <v>102.76</v>
      </c>
      <c r="N13" s="86">
        <v>13.827389999999998</v>
      </c>
      <c r="O13" s="87">
        <v>3.291391894800696E-6</v>
      </c>
      <c r="P13" s="87">
        <f t="shared" si="0"/>
        <v>1</v>
      </c>
      <c r="Q13" s="87">
        <f>N13/'סכום נכסי הקרן'!$C$42</f>
        <v>3.8352805397103796E-6</v>
      </c>
    </row>
    <row r="14" spans="2:74" s="134" customFormat="1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4">
      <c r="B16" s="94" t="s">
        <v>259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94" t="s">
        <v>118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94" t="s">
        <v>242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94" t="s">
        <v>250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 spans="2:17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</sheetData>
  <sheetProtection sheet="1" objects="1" scenarios="1"/>
  <mergeCells count="2">
    <mergeCell ref="B6:Q6"/>
    <mergeCell ref="B7:Q7"/>
  </mergeCells>
  <phoneticPr fontId="7" type="noConversion"/>
  <conditionalFormatting sqref="B13">
    <cfRule type="cellIs" dxfId="48" priority="2" operator="equal">
      <formula>"NR3"</formula>
    </cfRule>
  </conditionalFormatting>
  <conditionalFormatting sqref="B13">
    <cfRule type="containsText" dxfId="47" priority="1" operator="containsText" text="הפרשה ">
      <formula>NOT(ISERROR(SEARCH("הפרשה ",B13)))</formula>
    </cfRule>
  </conditionalFormatting>
  <dataValidations count="2">
    <dataValidation allowBlank="1" showInputMessage="1" showErrorMessage="1" sqref="AA38:XFD41 I11:J12 D11:G13 B14:K1048576 A1:A1048576 B1:B12 C5:C12 L14:O37 L11:M12 O11:O12 P11:XFD37 D1:XFD10 L42:XFD1048576 L38:Y41" xr:uid="{00000000-0002-0000-0C00-000000000000}"/>
    <dataValidation type="list" allowBlank="1" showInputMessage="1" showErrorMessage="1" sqref="I13" xr:uid="{00000000-0002-0000-0C00-000001000000}">
      <formula1>$BG$7:$BG$20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3">
    <tabColor rgb="FFFFFF00"/>
    <pageSetUpPr fitToPage="1"/>
  </sheetPr>
  <dimension ref="B1:BT107"/>
  <sheetViews>
    <sheetView rightToLeft="1" topLeftCell="A103" workbookViewId="0">
      <selection activeCell="F120" sqref="F120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185</v>
      </c>
      <c r="C1" s="77" t="s" vm="1">
        <v>260</v>
      </c>
    </row>
    <row r="2" spans="2:72">
      <c r="B2" s="56" t="s">
        <v>184</v>
      </c>
      <c r="C2" s="77" t="s">
        <v>261</v>
      </c>
    </row>
    <row r="3" spans="2:72">
      <c r="B3" s="56" t="s">
        <v>186</v>
      </c>
      <c r="C3" s="77" t="s">
        <v>262</v>
      </c>
    </row>
    <row r="4" spans="2:72">
      <c r="B4" s="56" t="s">
        <v>187</v>
      </c>
      <c r="C4" s="77">
        <v>2207</v>
      </c>
    </row>
    <row r="6" spans="2:72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2:72" ht="26.25" customHeight="1">
      <c r="B7" s="212" t="s">
        <v>92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4"/>
    </row>
    <row r="8" spans="2:72" s="3" customFormat="1" ht="78.75">
      <c r="B8" s="22" t="s">
        <v>122</v>
      </c>
      <c r="C8" s="30" t="s">
        <v>46</v>
      </c>
      <c r="D8" s="30" t="s">
        <v>15</v>
      </c>
      <c r="E8" s="30" t="s">
        <v>67</v>
      </c>
      <c r="F8" s="30" t="s">
        <v>108</v>
      </c>
      <c r="G8" s="30" t="s">
        <v>18</v>
      </c>
      <c r="H8" s="30" t="s">
        <v>107</v>
      </c>
      <c r="I8" s="30" t="s">
        <v>17</v>
      </c>
      <c r="J8" s="30" t="s">
        <v>19</v>
      </c>
      <c r="K8" s="30" t="s">
        <v>244</v>
      </c>
      <c r="L8" s="30" t="s">
        <v>243</v>
      </c>
      <c r="M8" s="30" t="s">
        <v>116</v>
      </c>
      <c r="N8" s="30" t="s">
        <v>60</v>
      </c>
      <c r="O8" s="30" t="s">
        <v>188</v>
      </c>
      <c r="P8" s="31" t="s">
        <v>190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251</v>
      </c>
      <c r="L9" s="32"/>
      <c r="M9" s="32" t="s">
        <v>247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6" t="s">
        <v>26</v>
      </c>
      <c r="C11" s="97"/>
      <c r="D11" s="97"/>
      <c r="E11" s="97"/>
      <c r="F11" s="97"/>
      <c r="G11" s="99">
        <v>7.829508466254234</v>
      </c>
      <c r="H11" s="97"/>
      <c r="I11" s="97"/>
      <c r="J11" s="100">
        <v>4.855320756015194E-2</v>
      </c>
      <c r="K11" s="99"/>
      <c r="L11" s="97"/>
      <c r="M11" s="99">
        <v>2196691.6326599992</v>
      </c>
      <c r="N11" s="97"/>
      <c r="O11" s="102">
        <f>M11/$M$11</f>
        <v>1</v>
      </c>
      <c r="P11" s="102">
        <f>M11/'סכום נכסי הקרן'!$C$42</f>
        <v>0.60929276389004128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238</v>
      </c>
      <c r="C12" s="81"/>
      <c r="D12" s="81"/>
      <c r="E12" s="81"/>
      <c r="F12" s="81"/>
      <c r="G12" s="89">
        <v>7.8295084662542358</v>
      </c>
      <c r="H12" s="81"/>
      <c r="I12" s="81"/>
      <c r="J12" s="103">
        <v>4.8553207560151933E-2</v>
      </c>
      <c r="K12" s="89"/>
      <c r="L12" s="81"/>
      <c r="M12" s="89">
        <v>2196691.6326599987</v>
      </c>
      <c r="N12" s="81"/>
      <c r="O12" s="90">
        <f t="shared" ref="O12:O75" si="0">M12/$M$11</f>
        <v>0.99999999999999978</v>
      </c>
      <c r="P12" s="90">
        <f>M12/'סכום נכסי הקרן'!$C$42</f>
        <v>0.60929276389004117</v>
      </c>
    </row>
    <row r="13" spans="2:72">
      <c r="B13" s="98" t="s">
        <v>69</v>
      </c>
      <c r="C13" s="81"/>
      <c r="D13" s="81"/>
      <c r="E13" s="81"/>
      <c r="F13" s="81"/>
      <c r="G13" s="89">
        <v>7.8295084662542358</v>
      </c>
      <c r="H13" s="81"/>
      <c r="I13" s="81"/>
      <c r="J13" s="103">
        <v>4.8553207560151933E-2</v>
      </c>
      <c r="K13" s="89"/>
      <c r="L13" s="81"/>
      <c r="M13" s="89">
        <v>2196691.6326599987</v>
      </c>
      <c r="N13" s="81"/>
      <c r="O13" s="90">
        <f t="shared" si="0"/>
        <v>0.99999999999999978</v>
      </c>
      <c r="P13" s="90">
        <f>M13/'סכום נכסי הקרן'!$C$42</f>
        <v>0.60929276389004117</v>
      </c>
    </row>
    <row r="14" spans="2:72">
      <c r="B14" s="85" t="s">
        <v>1400</v>
      </c>
      <c r="C14" s="79" t="s">
        <v>1401</v>
      </c>
      <c r="D14" s="79" t="s">
        <v>265</v>
      </c>
      <c r="E14" s="79"/>
      <c r="F14" s="105">
        <v>38718</v>
      </c>
      <c r="G14" s="86">
        <v>2.14</v>
      </c>
      <c r="H14" s="92" t="s">
        <v>170</v>
      </c>
      <c r="I14" s="93">
        <v>4.8000000000000001E-2</v>
      </c>
      <c r="J14" s="93">
        <v>4.8500000000000008E-2</v>
      </c>
      <c r="K14" s="86">
        <v>84115.999999999985</v>
      </c>
      <c r="L14" s="106">
        <v>122.1271</v>
      </c>
      <c r="M14" s="86">
        <v>102.72403999999997</v>
      </c>
      <c r="N14" s="79"/>
      <c r="O14" s="87">
        <f t="shared" si="0"/>
        <v>4.6763067912090257E-5</v>
      </c>
      <c r="P14" s="87">
        <f>M14/'סכום נכסי הקרן'!$C$42</f>
        <v>2.8492398896135179E-5</v>
      </c>
    </row>
    <row r="15" spans="2:72">
      <c r="B15" s="85" t="s">
        <v>1402</v>
      </c>
      <c r="C15" s="79" t="s">
        <v>1403</v>
      </c>
      <c r="D15" s="79" t="s">
        <v>265</v>
      </c>
      <c r="E15" s="79"/>
      <c r="F15" s="105">
        <v>39203</v>
      </c>
      <c r="G15" s="86">
        <v>3.27</v>
      </c>
      <c r="H15" s="92" t="s">
        <v>170</v>
      </c>
      <c r="I15" s="93">
        <v>4.8000000000000001E-2</v>
      </c>
      <c r="J15" s="93">
        <v>4.8500000000000008E-2</v>
      </c>
      <c r="K15" s="86">
        <v>7430123.9999999991</v>
      </c>
      <c r="L15" s="106">
        <v>123.7444</v>
      </c>
      <c r="M15" s="86">
        <v>9194.6966399999983</v>
      </c>
      <c r="N15" s="79"/>
      <c r="O15" s="87">
        <f t="shared" si="0"/>
        <v>4.185702036323612E-3</v>
      </c>
      <c r="P15" s="87">
        <f>M15/'סכום נכסי הקרן'!$C$42</f>
        <v>2.5503179625317876E-3</v>
      </c>
    </row>
    <row r="16" spans="2:72">
      <c r="B16" s="85" t="s">
        <v>1404</v>
      </c>
      <c r="C16" s="79" t="s">
        <v>1405</v>
      </c>
      <c r="D16" s="79" t="s">
        <v>265</v>
      </c>
      <c r="E16" s="79"/>
      <c r="F16" s="105">
        <v>39295</v>
      </c>
      <c r="G16" s="86">
        <v>3.5200000000000005</v>
      </c>
      <c r="H16" s="92" t="s">
        <v>170</v>
      </c>
      <c r="I16" s="93">
        <v>4.8000000000000001E-2</v>
      </c>
      <c r="J16" s="93">
        <v>4.8500000000000008E-2</v>
      </c>
      <c r="K16" s="86">
        <v>6727676.9999999991</v>
      </c>
      <c r="L16" s="106">
        <v>120.82299999999999</v>
      </c>
      <c r="M16" s="86">
        <v>8128.9018599999981</v>
      </c>
      <c r="N16" s="79"/>
      <c r="O16" s="87">
        <f t="shared" si="0"/>
        <v>3.700520245600707E-3</v>
      </c>
      <c r="P16" s="87">
        <f>M16/'סכום נכסי הקרן'!$C$42</f>
        <v>2.2547002082731094E-3</v>
      </c>
    </row>
    <row r="17" spans="2:16">
      <c r="B17" s="85" t="s">
        <v>1406</v>
      </c>
      <c r="C17" s="79" t="s">
        <v>1407</v>
      </c>
      <c r="D17" s="79" t="s">
        <v>265</v>
      </c>
      <c r="E17" s="79"/>
      <c r="F17" s="105">
        <v>39873</v>
      </c>
      <c r="G17" s="86">
        <v>4.82</v>
      </c>
      <c r="H17" s="92" t="s">
        <v>170</v>
      </c>
      <c r="I17" s="93">
        <v>4.8000000000000001E-2</v>
      </c>
      <c r="J17" s="93">
        <v>4.8499999999999995E-2</v>
      </c>
      <c r="K17" s="86">
        <v>2931317.9999999995</v>
      </c>
      <c r="L17" s="106">
        <v>113.8233</v>
      </c>
      <c r="M17" s="86">
        <v>3336.8766299999993</v>
      </c>
      <c r="N17" s="79"/>
      <c r="O17" s="87">
        <f t="shared" si="0"/>
        <v>1.5190464516675638E-3</v>
      </c>
      <c r="P17" s="87">
        <f>M17/'סכום נכסי הקרן'!$C$42</f>
        <v>9.2554401101389004E-4</v>
      </c>
    </row>
    <row r="18" spans="2:16">
      <c r="B18" s="85" t="s">
        <v>1408</v>
      </c>
      <c r="C18" s="79" t="s">
        <v>1409</v>
      </c>
      <c r="D18" s="79" t="s">
        <v>265</v>
      </c>
      <c r="E18" s="79"/>
      <c r="F18" s="105">
        <v>37956</v>
      </c>
      <c r="G18" s="86">
        <v>0.17</v>
      </c>
      <c r="H18" s="92" t="s">
        <v>170</v>
      </c>
      <c r="I18" s="93">
        <v>4.8000000000000001E-2</v>
      </c>
      <c r="J18" s="93">
        <v>5.0700000000000002E-2</v>
      </c>
      <c r="K18" s="86">
        <v>32754903.999999996</v>
      </c>
      <c r="L18" s="106">
        <v>126.7465</v>
      </c>
      <c r="M18" s="86">
        <v>41510.481369999987</v>
      </c>
      <c r="N18" s="79"/>
      <c r="O18" s="87">
        <f t="shared" si="0"/>
        <v>1.8896817720261659E-2</v>
      </c>
      <c r="P18" s="87">
        <f>M18/'סכום נכסי הקרן'!$C$42</f>
        <v>1.1513694297504536E-2</v>
      </c>
    </row>
    <row r="19" spans="2:16">
      <c r="B19" s="85" t="s">
        <v>1410</v>
      </c>
      <c r="C19" s="79" t="s">
        <v>1411</v>
      </c>
      <c r="D19" s="79" t="s">
        <v>265</v>
      </c>
      <c r="E19" s="79"/>
      <c r="F19" s="105">
        <v>39448</v>
      </c>
      <c r="G19" s="86">
        <v>3.86</v>
      </c>
      <c r="H19" s="92" t="s">
        <v>170</v>
      </c>
      <c r="I19" s="93">
        <v>4.8000000000000001E-2</v>
      </c>
      <c r="J19" s="93">
        <v>4.8499999999999995E-2</v>
      </c>
      <c r="K19" s="86">
        <v>2727905.9999999995</v>
      </c>
      <c r="L19" s="106">
        <v>119.15819999999999</v>
      </c>
      <c r="M19" s="86">
        <v>3250.8404999999993</v>
      </c>
      <c r="N19" s="79"/>
      <c r="O19" s="87">
        <f t="shared" si="0"/>
        <v>1.4798802215418461E-3</v>
      </c>
      <c r="P19" s="87">
        <f>M19/'סכום נכסי הקרן'!$C$42</f>
        <v>9.0168031040943814E-4</v>
      </c>
    </row>
    <row r="20" spans="2:16">
      <c r="B20" s="85" t="s">
        <v>1412</v>
      </c>
      <c r="C20" s="79" t="s">
        <v>1413</v>
      </c>
      <c r="D20" s="79" t="s">
        <v>265</v>
      </c>
      <c r="E20" s="79"/>
      <c r="F20" s="105">
        <v>40148</v>
      </c>
      <c r="G20" s="86">
        <v>5.330000000000001</v>
      </c>
      <c r="H20" s="92" t="s">
        <v>170</v>
      </c>
      <c r="I20" s="93">
        <v>4.8000000000000001E-2</v>
      </c>
      <c r="J20" s="93">
        <v>4.8500000000000015E-2</v>
      </c>
      <c r="K20" s="86">
        <v>4007999.9999999995</v>
      </c>
      <c r="L20" s="106">
        <v>110.5668</v>
      </c>
      <c r="M20" s="86">
        <v>4431.1227099999987</v>
      </c>
      <c r="N20" s="79"/>
      <c r="O20" s="87">
        <f t="shared" si="0"/>
        <v>2.0171801285710279E-3</v>
      </c>
      <c r="P20" s="87">
        <f>M20/'סכום נכסי הקרן'!$C$42</f>
        <v>1.2290532558011107E-3</v>
      </c>
    </row>
    <row r="21" spans="2:16">
      <c r="B21" s="85" t="s">
        <v>1414</v>
      </c>
      <c r="C21" s="79" t="s">
        <v>1415</v>
      </c>
      <c r="D21" s="79" t="s">
        <v>265</v>
      </c>
      <c r="E21" s="79"/>
      <c r="F21" s="105">
        <v>40269</v>
      </c>
      <c r="G21" s="86">
        <v>5.53</v>
      </c>
      <c r="H21" s="92" t="s">
        <v>170</v>
      </c>
      <c r="I21" s="93">
        <v>4.8000000000000001E-2</v>
      </c>
      <c r="J21" s="93">
        <v>4.8499999999999995E-2</v>
      </c>
      <c r="K21" s="86">
        <v>27129999.999999996</v>
      </c>
      <c r="L21" s="106">
        <v>112.1904</v>
      </c>
      <c r="M21" s="86">
        <v>30438.055429999997</v>
      </c>
      <c r="N21" s="79"/>
      <c r="O21" s="87">
        <f t="shared" si="0"/>
        <v>1.3856316916517866E-2</v>
      </c>
      <c r="P21" s="87">
        <f>M21/'סכום נכסי הקרן'!$C$42</f>
        <v>8.4425536314015059E-3</v>
      </c>
    </row>
    <row r="22" spans="2:16">
      <c r="B22" s="85" t="s">
        <v>1416</v>
      </c>
      <c r="C22" s="79" t="s">
        <v>1417</v>
      </c>
      <c r="D22" s="79" t="s">
        <v>265</v>
      </c>
      <c r="E22" s="79"/>
      <c r="F22" s="105">
        <v>40391</v>
      </c>
      <c r="G22" s="86">
        <v>5.87</v>
      </c>
      <c r="H22" s="92" t="s">
        <v>170</v>
      </c>
      <c r="I22" s="93">
        <v>4.8000000000000001E-2</v>
      </c>
      <c r="J22" s="93">
        <v>4.8500000000000008E-2</v>
      </c>
      <c r="K22" s="86">
        <v>6326999.9999999991</v>
      </c>
      <c r="L22" s="106">
        <v>108.6611</v>
      </c>
      <c r="M22" s="86">
        <v>6874.8067499999988</v>
      </c>
      <c r="N22" s="79"/>
      <c r="O22" s="87">
        <f t="shared" si="0"/>
        <v>3.1296184898174425E-3</v>
      </c>
      <c r="P22" s="87">
        <f>M22/'סכום נכסי הקרן'!$C$42</f>
        <v>1.9068538995822468E-3</v>
      </c>
    </row>
    <row r="23" spans="2:16">
      <c r="B23" s="85" t="s">
        <v>1418</v>
      </c>
      <c r="C23" s="79" t="s">
        <v>1419</v>
      </c>
      <c r="D23" s="79" t="s">
        <v>265</v>
      </c>
      <c r="E23" s="79"/>
      <c r="F23" s="105">
        <v>40452</v>
      </c>
      <c r="G23" s="86">
        <v>5.89</v>
      </c>
      <c r="H23" s="92" t="s">
        <v>170</v>
      </c>
      <c r="I23" s="93">
        <v>4.8000000000000001E-2</v>
      </c>
      <c r="J23" s="93">
        <v>4.8599999999999997E-2</v>
      </c>
      <c r="K23" s="86">
        <v>6347999.9999999991</v>
      </c>
      <c r="L23" s="106">
        <v>109.32340000000001</v>
      </c>
      <c r="M23" s="86">
        <v>6940.1241599999994</v>
      </c>
      <c r="N23" s="79"/>
      <c r="O23" s="87">
        <f t="shared" si="0"/>
        <v>3.1593529363955937E-3</v>
      </c>
      <c r="P23" s="87">
        <f>M23/'סכום נכסי הקרן'!$C$42</f>
        <v>1.9249708827205894E-3</v>
      </c>
    </row>
    <row r="24" spans="2:16">
      <c r="B24" s="85" t="s">
        <v>1420</v>
      </c>
      <c r="C24" s="79" t="s">
        <v>1421</v>
      </c>
      <c r="D24" s="79" t="s">
        <v>265</v>
      </c>
      <c r="E24" s="79"/>
      <c r="F24" s="105">
        <v>38384</v>
      </c>
      <c r="G24" s="86">
        <v>1.3</v>
      </c>
      <c r="H24" s="92" t="s">
        <v>170</v>
      </c>
      <c r="I24" s="93">
        <v>4.8000000000000001E-2</v>
      </c>
      <c r="J24" s="93">
        <v>4.8400000000000006E-2</v>
      </c>
      <c r="K24" s="86">
        <v>815823.99999999988</v>
      </c>
      <c r="L24" s="106">
        <v>124.81310000000001</v>
      </c>
      <c r="M24" s="86">
        <v>1018.1030399999999</v>
      </c>
      <c r="N24" s="79"/>
      <c r="O24" s="87">
        <f t="shared" si="0"/>
        <v>4.6347107844498279E-4</v>
      </c>
      <c r="P24" s="87">
        <f>M24/'סכום נכסי הקרן'!$C$42</f>
        <v>2.8238957436884174E-4</v>
      </c>
    </row>
    <row r="25" spans="2:16">
      <c r="B25" s="85" t="s">
        <v>1422</v>
      </c>
      <c r="C25" s="79" t="s">
        <v>1423</v>
      </c>
      <c r="D25" s="79" t="s">
        <v>265</v>
      </c>
      <c r="E25" s="79"/>
      <c r="F25" s="105">
        <v>40909</v>
      </c>
      <c r="G25" s="86">
        <v>6.839999999999999</v>
      </c>
      <c r="H25" s="92" t="s">
        <v>170</v>
      </c>
      <c r="I25" s="93">
        <v>4.8000000000000001E-2</v>
      </c>
      <c r="J25" s="93">
        <v>4.8499999999999995E-2</v>
      </c>
      <c r="K25" s="86">
        <v>44208999.999999993</v>
      </c>
      <c r="L25" s="106">
        <v>104.70310000000001</v>
      </c>
      <c r="M25" s="86">
        <v>46286.215849999993</v>
      </c>
      <c r="N25" s="79"/>
      <c r="O25" s="87">
        <f t="shared" si="0"/>
        <v>2.107087547556754E-2</v>
      </c>
      <c r="P25" s="87">
        <f>M25/'סכום נכסי הקרן'!$C$42</f>
        <v>1.2838331956091435E-2</v>
      </c>
    </row>
    <row r="26" spans="2:16">
      <c r="B26" s="85" t="s">
        <v>1424</v>
      </c>
      <c r="C26" s="79">
        <v>8793</v>
      </c>
      <c r="D26" s="79" t="s">
        <v>265</v>
      </c>
      <c r="E26" s="79"/>
      <c r="F26" s="105">
        <v>41122</v>
      </c>
      <c r="G26" s="86">
        <v>7.2500000000000009</v>
      </c>
      <c r="H26" s="92" t="s">
        <v>170</v>
      </c>
      <c r="I26" s="93">
        <v>4.8000000000000001E-2</v>
      </c>
      <c r="J26" s="93">
        <v>4.8499999999999995E-2</v>
      </c>
      <c r="K26" s="86">
        <v>19358999.999999996</v>
      </c>
      <c r="L26" s="106">
        <v>103.2878</v>
      </c>
      <c r="M26" s="86">
        <v>19995.493349999997</v>
      </c>
      <c r="N26" s="79"/>
      <c r="O26" s="87">
        <f t="shared" si="0"/>
        <v>9.1025490572781143E-3</v>
      </c>
      <c r="P26" s="87">
        <f>M26/'סכום נכסי הקרן'!$C$42</f>
        <v>5.5461172735536725E-3</v>
      </c>
    </row>
    <row r="27" spans="2:16">
      <c r="B27" s="85" t="s">
        <v>1425</v>
      </c>
      <c r="C27" s="79" t="s">
        <v>1426</v>
      </c>
      <c r="D27" s="79" t="s">
        <v>265</v>
      </c>
      <c r="E27" s="79"/>
      <c r="F27" s="105">
        <v>41154</v>
      </c>
      <c r="G27" s="86">
        <v>7.339999999999999</v>
      </c>
      <c r="H27" s="92" t="s">
        <v>170</v>
      </c>
      <c r="I27" s="93">
        <v>4.8000000000000001E-2</v>
      </c>
      <c r="J27" s="93">
        <v>4.8600000000000004E-2</v>
      </c>
      <c r="K27" s="86">
        <v>5374999.9999999991</v>
      </c>
      <c r="L27" s="106">
        <v>102.77330000000001</v>
      </c>
      <c r="M27" s="86">
        <v>5524.0659199999991</v>
      </c>
      <c r="N27" s="79"/>
      <c r="O27" s="87">
        <f t="shared" si="0"/>
        <v>2.5147206999240235E-3</v>
      </c>
      <c r="P27" s="87">
        <f>M27/'סכום נכסי הקרן'!$C$42</f>
        <v>1.5322011256682076E-3</v>
      </c>
    </row>
    <row r="28" spans="2:16">
      <c r="B28" s="85" t="s">
        <v>1427</v>
      </c>
      <c r="C28" s="79" t="s">
        <v>1428</v>
      </c>
      <c r="D28" s="79" t="s">
        <v>265</v>
      </c>
      <c r="E28" s="79"/>
      <c r="F28" s="105">
        <v>41184</v>
      </c>
      <c r="G28" s="86">
        <v>7.2499999999999991</v>
      </c>
      <c r="H28" s="92" t="s">
        <v>170</v>
      </c>
      <c r="I28" s="93">
        <v>4.8000000000000001E-2</v>
      </c>
      <c r="J28" s="93">
        <v>4.8600000000000004E-2</v>
      </c>
      <c r="K28" s="86">
        <v>7084999.9999999991</v>
      </c>
      <c r="L28" s="106">
        <v>103.7303</v>
      </c>
      <c r="M28" s="86">
        <v>7349.2808699999996</v>
      </c>
      <c r="N28" s="79"/>
      <c r="O28" s="87">
        <f t="shared" si="0"/>
        <v>3.3456133581665584E-3</v>
      </c>
      <c r="P28" s="87">
        <f>M28/'סכום נכסי הקרן'!$C$42</f>
        <v>2.0384580099047449E-3</v>
      </c>
    </row>
    <row r="29" spans="2:16">
      <c r="B29" s="85" t="s">
        <v>1429</v>
      </c>
      <c r="C29" s="79" t="s">
        <v>1430</v>
      </c>
      <c r="D29" s="79" t="s">
        <v>265</v>
      </c>
      <c r="E29" s="79"/>
      <c r="F29" s="105">
        <v>41245</v>
      </c>
      <c r="G29" s="86">
        <v>7.41</v>
      </c>
      <c r="H29" s="92" t="s">
        <v>170</v>
      </c>
      <c r="I29" s="93">
        <v>4.8000000000000001E-2</v>
      </c>
      <c r="J29" s="93">
        <v>4.8600000000000004E-2</v>
      </c>
      <c r="K29" s="86">
        <v>2908999.9999999995</v>
      </c>
      <c r="L29" s="106">
        <v>103.1133</v>
      </c>
      <c r="M29" s="86">
        <v>2999.5660199999998</v>
      </c>
      <c r="N29" s="79"/>
      <c r="O29" s="87">
        <f t="shared" si="0"/>
        <v>1.3654925322257412E-3</v>
      </c>
      <c r="P29" s="87">
        <f>M29/'סכום נכסי הקרן'!$C$42</f>
        <v>8.3198471903103309E-4</v>
      </c>
    </row>
    <row r="30" spans="2:16">
      <c r="B30" s="85" t="s">
        <v>1431</v>
      </c>
      <c r="C30" s="79" t="s">
        <v>1432</v>
      </c>
      <c r="D30" s="79" t="s">
        <v>265</v>
      </c>
      <c r="E30" s="79"/>
      <c r="F30" s="105">
        <v>41275</v>
      </c>
      <c r="G30" s="86">
        <v>7.4999999999999982</v>
      </c>
      <c r="H30" s="92" t="s">
        <v>170</v>
      </c>
      <c r="I30" s="93">
        <v>4.8000000000000001E-2</v>
      </c>
      <c r="J30" s="93">
        <v>4.8499999999999981E-2</v>
      </c>
      <c r="K30" s="86">
        <v>10747999.999999998</v>
      </c>
      <c r="L30" s="106">
        <v>103.2026</v>
      </c>
      <c r="M30" s="86">
        <v>11092.21206</v>
      </c>
      <c r="N30" s="79"/>
      <c r="O30" s="87">
        <f t="shared" si="0"/>
        <v>5.0495080397644672E-3</v>
      </c>
      <c r="P30" s="87">
        <f>M30/'סכום נכסי הקרן'!$C$42</f>
        <v>3.076628709833077E-3</v>
      </c>
    </row>
    <row r="31" spans="2:16">
      <c r="B31" s="85" t="s">
        <v>1433</v>
      </c>
      <c r="C31" s="79" t="s">
        <v>1434</v>
      </c>
      <c r="D31" s="79" t="s">
        <v>265</v>
      </c>
      <c r="E31" s="79"/>
      <c r="F31" s="105">
        <v>41306</v>
      </c>
      <c r="G31" s="86">
        <v>7.580000000000001</v>
      </c>
      <c r="H31" s="92" t="s">
        <v>170</v>
      </c>
      <c r="I31" s="93">
        <v>4.8000000000000001E-2</v>
      </c>
      <c r="J31" s="93">
        <v>4.8500000000000008E-2</v>
      </c>
      <c r="K31" s="86">
        <v>6368999.9999999991</v>
      </c>
      <c r="L31" s="106">
        <v>102.60120000000001</v>
      </c>
      <c r="M31" s="86">
        <v>6534.9030999999986</v>
      </c>
      <c r="N31" s="79"/>
      <c r="O31" s="87">
        <f t="shared" si="0"/>
        <v>2.9748841406960747E-3</v>
      </c>
      <c r="P31" s="87">
        <f>M31/'סכום נכסי הקרן'!$C$42</f>
        <v>1.8125753803373617E-3</v>
      </c>
    </row>
    <row r="32" spans="2:16">
      <c r="B32" s="85" t="s">
        <v>1435</v>
      </c>
      <c r="C32" s="79" t="s">
        <v>1436</v>
      </c>
      <c r="D32" s="79" t="s">
        <v>265</v>
      </c>
      <c r="E32" s="79"/>
      <c r="F32" s="105">
        <v>41334</v>
      </c>
      <c r="G32" s="86">
        <v>7.6599999999999993</v>
      </c>
      <c r="H32" s="92" t="s">
        <v>170</v>
      </c>
      <c r="I32" s="93">
        <v>4.8000000000000001E-2</v>
      </c>
      <c r="J32" s="93">
        <v>4.8499999999999995E-2</v>
      </c>
      <c r="K32" s="86">
        <v>8060999.9999999991</v>
      </c>
      <c r="L32" s="106">
        <v>102.3749</v>
      </c>
      <c r="M32" s="86">
        <v>8252.4396199999992</v>
      </c>
      <c r="N32" s="79"/>
      <c r="O32" s="87">
        <f t="shared" si="0"/>
        <v>3.7567583439133078E-3</v>
      </c>
      <c r="P32" s="87">
        <f>M32/'סכום נכסי הקרן'!$C$42</f>
        <v>2.288965674629914E-3</v>
      </c>
    </row>
    <row r="33" spans="2:16">
      <c r="B33" s="85" t="s">
        <v>1437</v>
      </c>
      <c r="C33" s="79" t="s">
        <v>1438</v>
      </c>
      <c r="D33" s="79" t="s">
        <v>265</v>
      </c>
      <c r="E33" s="79"/>
      <c r="F33" s="105">
        <v>41366</v>
      </c>
      <c r="G33" s="86">
        <v>7.57</v>
      </c>
      <c r="H33" s="92" t="s">
        <v>170</v>
      </c>
      <c r="I33" s="93">
        <v>4.8000000000000001E-2</v>
      </c>
      <c r="J33" s="93">
        <v>4.8500000000000008E-2</v>
      </c>
      <c r="K33" s="86">
        <v>11097999.999999998</v>
      </c>
      <c r="L33" s="106">
        <v>104.40770000000001</v>
      </c>
      <c r="M33" s="86">
        <v>11587.408529999997</v>
      </c>
      <c r="N33" s="79"/>
      <c r="O33" s="87">
        <f t="shared" si="0"/>
        <v>5.2749363441461604E-3</v>
      </c>
      <c r="P33" s="87">
        <f>M33/'סכום נכסי הקרן'!$C$42</f>
        <v>3.2139805444688445E-3</v>
      </c>
    </row>
    <row r="34" spans="2:16">
      <c r="B34" s="85" t="s">
        <v>1439</v>
      </c>
      <c r="C34" s="79">
        <v>2704</v>
      </c>
      <c r="D34" s="79" t="s">
        <v>265</v>
      </c>
      <c r="E34" s="79"/>
      <c r="F34" s="105">
        <v>41395</v>
      </c>
      <c r="G34" s="86">
        <v>7.65</v>
      </c>
      <c r="H34" s="92" t="s">
        <v>170</v>
      </c>
      <c r="I34" s="93">
        <v>4.8000000000000001E-2</v>
      </c>
      <c r="J34" s="93">
        <v>4.8500000000000008E-2</v>
      </c>
      <c r="K34" s="86">
        <v>2894999.9999999995</v>
      </c>
      <c r="L34" s="106">
        <v>103.7988</v>
      </c>
      <c r="M34" s="86">
        <v>3004.9750399999994</v>
      </c>
      <c r="N34" s="79"/>
      <c r="O34" s="87">
        <f t="shared" si="0"/>
        <v>1.3679548805679387E-3</v>
      </c>
      <c r="P34" s="87">
        <f>M34/'סכום נכסי הקרן'!$C$42</f>
        <v>8.3348501005811072E-4</v>
      </c>
    </row>
    <row r="35" spans="2:16">
      <c r="B35" s="85" t="s">
        <v>1440</v>
      </c>
      <c r="C35" s="79" t="s">
        <v>1441</v>
      </c>
      <c r="D35" s="79" t="s">
        <v>265</v>
      </c>
      <c r="E35" s="79"/>
      <c r="F35" s="105">
        <v>41427</v>
      </c>
      <c r="G35" s="86">
        <v>7.7299999999999978</v>
      </c>
      <c r="H35" s="92" t="s">
        <v>170</v>
      </c>
      <c r="I35" s="93">
        <v>4.8000000000000001E-2</v>
      </c>
      <c r="J35" s="93">
        <v>4.8599999999999997E-2</v>
      </c>
      <c r="K35" s="86">
        <v>3292999.9999999995</v>
      </c>
      <c r="L35" s="106">
        <v>102.9696</v>
      </c>
      <c r="M35" s="86">
        <v>3390.7972200000004</v>
      </c>
      <c r="N35" s="79"/>
      <c r="O35" s="87">
        <f t="shared" si="0"/>
        <v>1.5435927235239865E-3</v>
      </c>
      <c r="P35" s="87">
        <f>M35/'סכום נכסי הקרן'!$C$42</f>
        <v>9.4049987683648604E-4</v>
      </c>
    </row>
    <row r="36" spans="2:16">
      <c r="B36" s="85" t="s">
        <v>1442</v>
      </c>
      <c r="C36" s="79">
        <v>8805</v>
      </c>
      <c r="D36" s="79" t="s">
        <v>265</v>
      </c>
      <c r="E36" s="79"/>
      <c r="F36" s="105">
        <v>41487</v>
      </c>
      <c r="G36" s="86">
        <v>7.9000000000000012</v>
      </c>
      <c r="H36" s="92" t="s">
        <v>170</v>
      </c>
      <c r="I36" s="93">
        <v>4.8000000000000001E-2</v>
      </c>
      <c r="J36" s="93">
        <v>4.8499999999999995E-2</v>
      </c>
      <c r="K36" s="86">
        <v>4832999.9999999991</v>
      </c>
      <c r="L36" s="106">
        <v>101.2663</v>
      </c>
      <c r="M36" s="86">
        <v>4894.3325500000001</v>
      </c>
      <c r="N36" s="79"/>
      <c r="O36" s="87">
        <f t="shared" si="0"/>
        <v>2.2280471583867221E-3</v>
      </c>
      <c r="P36" s="87">
        <f>M36/'סכום נכסי הקרן'!$C$42</f>
        <v>1.3575330112107985E-3</v>
      </c>
    </row>
    <row r="37" spans="2:16">
      <c r="B37" s="85" t="s">
        <v>1443</v>
      </c>
      <c r="C37" s="79">
        <v>8806</v>
      </c>
      <c r="D37" s="79" t="s">
        <v>265</v>
      </c>
      <c r="E37" s="79"/>
      <c r="F37" s="105">
        <v>41518</v>
      </c>
      <c r="G37" s="86">
        <v>7.9799999999999995</v>
      </c>
      <c r="H37" s="92" t="s">
        <v>170</v>
      </c>
      <c r="I37" s="93">
        <v>4.8000000000000001E-2</v>
      </c>
      <c r="J37" s="93">
        <v>4.8500000000000008E-2</v>
      </c>
      <c r="K37" s="86">
        <v>4567999.9999999991</v>
      </c>
      <c r="L37" s="106">
        <v>100.5778</v>
      </c>
      <c r="M37" s="86">
        <v>4594.0365399999991</v>
      </c>
      <c r="N37" s="79"/>
      <c r="O37" s="87">
        <f t="shared" si="0"/>
        <v>2.0913433964497908E-3</v>
      </c>
      <c r="P37" s="87">
        <f>M37/'סכום נכסי הקרן'!$C$42</f>
        <v>1.2742403982660795E-3</v>
      </c>
    </row>
    <row r="38" spans="2:16">
      <c r="B38" s="85" t="s">
        <v>1444</v>
      </c>
      <c r="C38" s="79" t="s">
        <v>1445</v>
      </c>
      <c r="D38" s="79" t="s">
        <v>265</v>
      </c>
      <c r="E38" s="79"/>
      <c r="F38" s="105">
        <v>41548</v>
      </c>
      <c r="G38" s="86">
        <v>7.88</v>
      </c>
      <c r="H38" s="92" t="s">
        <v>170</v>
      </c>
      <c r="I38" s="93">
        <v>4.8000000000000001E-2</v>
      </c>
      <c r="J38" s="93">
        <v>4.8599999999999997E-2</v>
      </c>
      <c r="K38" s="86">
        <v>45905999.999999993</v>
      </c>
      <c r="L38" s="106">
        <v>102.38630000000001</v>
      </c>
      <c r="M38" s="86">
        <v>46993.933810000002</v>
      </c>
      <c r="N38" s="79"/>
      <c r="O38" s="87">
        <f t="shared" si="0"/>
        <v>2.1393049944426888E-2</v>
      </c>
      <c r="P38" s="87">
        <f>M38/'סכום נכסי הקרן'!$C$42</f>
        <v>1.3034630528677553E-2</v>
      </c>
    </row>
    <row r="39" spans="2:16">
      <c r="B39" s="85" t="s">
        <v>1446</v>
      </c>
      <c r="C39" s="79" t="s">
        <v>1447</v>
      </c>
      <c r="D39" s="79" t="s">
        <v>265</v>
      </c>
      <c r="E39" s="79"/>
      <c r="F39" s="105">
        <v>41579</v>
      </c>
      <c r="G39" s="86">
        <v>7.9599999999999991</v>
      </c>
      <c r="H39" s="92" t="s">
        <v>170</v>
      </c>
      <c r="I39" s="93">
        <v>4.8000000000000001E-2</v>
      </c>
      <c r="J39" s="93">
        <v>4.8499999999999995E-2</v>
      </c>
      <c r="K39" s="86">
        <v>3999.9999999999995</v>
      </c>
      <c r="L39" s="106">
        <v>101.98439999999999</v>
      </c>
      <c r="M39" s="86">
        <v>4.0794199999999998</v>
      </c>
      <c r="N39" s="79"/>
      <c r="O39" s="87">
        <f t="shared" si="0"/>
        <v>1.8570744930002684E-6</v>
      </c>
      <c r="P39" s="87">
        <f>M39/'סכום נכסי הקרן'!$C$42</f>
        <v>1.1315020505898307E-6</v>
      </c>
    </row>
    <row r="40" spans="2:16">
      <c r="B40" s="85" t="s">
        <v>1448</v>
      </c>
      <c r="C40" s="79" t="s">
        <v>1449</v>
      </c>
      <c r="D40" s="79" t="s">
        <v>265</v>
      </c>
      <c r="E40" s="79"/>
      <c r="F40" s="105">
        <v>41609</v>
      </c>
      <c r="G40" s="86">
        <v>8.0400000000000009</v>
      </c>
      <c r="H40" s="92" t="s">
        <v>170</v>
      </c>
      <c r="I40" s="93">
        <v>4.8000000000000001E-2</v>
      </c>
      <c r="J40" s="93">
        <v>4.8499999999999995E-2</v>
      </c>
      <c r="K40" s="86">
        <v>13453999.999999998</v>
      </c>
      <c r="L40" s="106">
        <v>101.58280000000001</v>
      </c>
      <c r="M40" s="86">
        <v>13666.943489999998</v>
      </c>
      <c r="N40" s="79"/>
      <c r="O40" s="87">
        <f t="shared" si="0"/>
        <v>6.2216031084210664E-3</v>
      </c>
      <c r="P40" s="87">
        <f>M40/'סכום נכסי הקרן'!$C$42</f>
        <v>3.790777753756744E-3</v>
      </c>
    </row>
    <row r="41" spans="2:16">
      <c r="B41" s="85" t="s">
        <v>1450</v>
      </c>
      <c r="C41" s="79" t="s">
        <v>1451</v>
      </c>
      <c r="D41" s="79" t="s">
        <v>265</v>
      </c>
      <c r="E41" s="79"/>
      <c r="F41" s="105">
        <v>41672</v>
      </c>
      <c r="G41" s="86">
        <v>8.2100000000000026</v>
      </c>
      <c r="H41" s="92" t="s">
        <v>170</v>
      </c>
      <c r="I41" s="93">
        <v>4.8000000000000001E-2</v>
      </c>
      <c r="J41" s="93">
        <v>4.8499999999999995E-2</v>
      </c>
      <c r="K41" s="86">
        <v>2887999.9999999995</v>
      </c>
      <c r="L41" s="106">
        <v>100.77370000000001</v>
      </c>
      <c r="M41" s="86">
        <v>2910.3088799999996</v>
      </c>
      <c r="N41" s="79"/>
      <c r="O41" s="87">
        <f t="shared" si="0"/>
        <v>1.3248600016179208E-3</v>
      </c>
      <c r="P41" s="87">
        <f>M41/'סכום נכסי הקרן'!$C$42</f>
        <v>8.072276121531476E-4</v>
      </c>
    </row>
    <row r="42" spans="2:16">
      <c r="B42" s="85" t="s">
        <v>1452</v>
      </c>
      <c r="C42" s="79" t="s">
        <v>1453</v>
      </c>
      <c r="D42" s="79" t="s">
        <v>265</v>
      </c>
      <c r="E42" s="79"/>
      <c r="F42" s="105">
        <v>41700</v>
      </c>
      <c r="G42" s="86">
        <v>8.2899999999999991</v>
      </c>
      <c r="H42" s="92" t="s">
        <v>170</v>
      </c>
      <c r="I42" s="93">
        <v>4.8000000000000001E-2</v>
      </c>
      <c r="J42" s="93">
        <v>4.8599999999999997E-2</v>
      </c>
      <c r="K42" s="86">
        <v>4205999.9999999991</v>
      </c>
      <c r="L42" s="106">
        <v>100.9575</v>
      </c>
      <c r="M42" s="86">
        <v>4246.4132199999995</v>
      </c>
      <c r="N42" s="79"/>
      <c r="O42" s="87">
        <f t="shared" si="0"/>
        <v>1.9330948217151302E-3</v>
      </c>
      <c r="P42" s="87">
        <f>M42/'סכום נכסי הקרן'!$C$42</f>
        <v>1.1778206867843384E-3</v>
      </c>
    </row>
    <row r="43" spans="2:16">
      <c r="B43" s="85" t="s">
        <v>1454</v>
      </c>
      <c r="C43" s="79" t="s">
        <v>1455</v>
      </c>
      <c r="D43" s="79" t="s">
        <v>265</v>
      </c>
      <c r="E43" s="79"/>
      <c r="F43" s="105">
        <v>41730</v>
      </c>
      <c r="G43" s="86">
        <v>8.18</v>
      </c>
      <c r="H43" s="92" t="s">
        <v>170</v>
      </c>
      <c r="I43" s="93">
        <v>4.8000000000000001E-2</v>
      </c>
      <c r="J43" s="93">
        <v>4.8499999999999995E-2</v>
      </c>
      <c r="K43" s="86">
        <v>496999.99999999994</v>
      </c>
      <c r="L43" s="106">
        <v>103.1862</v>
      </c>
      <c r="M43" s="86">
        <v>512.92332999999985</v>
      </c>
      <c r="N43" s="79"/>
      <c r="O43" s="87">
        <f t="shared" si="0"/>
        <v>2.3349810340875888E-4</v>
      </c>
      <c r="P43" s="87">
        <f>M43/'סכום נכסי הקרן'!$C$42</f>
        <v>1.4226870478900537E-4</v>
      </c>
    </row>
    <row r="44" spans="2:16">
      <c r="B44" s="85" t="s">
        <v>1456</v>
      </c>
      <c r="C44" s="79" t="s">
        <v>1457</v>
      </c>
      <c r="D44" s="79" t="s">
        <v>265</v>
      </c>
      <c r="E44" s="79"/>
      <c r="F44" s="105">
        <v>41821</v>
      </c>
      <c r="G44" s="86">
        <v>8.43</v>
      </c>
      <c r="H44" s="92" t="s">
        <v>170</v>
      </c>
      <c r="I44" s="93">
        <v>4.8000000000000001E-2</v>
      </c>
      <c r="J44" s="93">
        <v>4.8500000000000015E-2</v>
      </c>
      <c r="K44" s="86">
        <v>7512999.9999999991</v>
      </c>
      <c r="L44" s="106">
        <v>101.4697</v>
      </c>
      <c r="M44" s="86">
        <v>7623.4290699999983</v>
      </c>
      <c r="N44" s="79"/>
      <c r="O44" s="87">
        <f t="shared" si="0"/>
        <v>3.4704138517470022E-3</v>
      </c>
      <c r="P44" s="87">
        <f>M44/'סכום נכסי הקרן'!$C$42</f>
        <v>2.1144980475732151E-3</v>
      </c>
    </row>
    <row r="45" spans="2:16">
      <c r="B45" s="85" t="s">
        <v>1458</v>
      </c>
      <c r="C45" s="79" t="s">
        <v>1459</v>
      </c>
      <c r="D45" s="79" t="s">
        <v>265</v>
      </c>
      <c r="E45" s="79"/>
      <c r="F45" s="105">
        <v>41852</v>
      </c>
      <c r="G45" s="86">
        <v>8.52</v>
      </c>
      <c r="H45" s="92" t="s">
        <v>170</v>
      </c>
      <c r="I45" s="93">
        <v>4.8000000000000001E-2</v>
      </c>
      <c r="J45" s="93">
        <v>4.8500000000000008E-2</v>
      </c>
      <c r="K45" s="86">
        <v>11830999.999999998</v>
      </c>
      <c r="L45" s="106">
        <v>100.78270000000001</v>
      </c>
      <c r="M45" s="86">
        <v>11923.664489999999</v>
      </c>
      <c r="N45" s="79"/>
      <c r="O45" s="87">
        <f t="shared" si="0"/>
        <v>5.4280101552358065E-3</v>
      </c>
      <c r="P45" s="87">
        <f>M45/'סכום נכסי הקרן'!$C$42</f>
        <v>3.3072473099068369E-3</v>
      </c>
    </row>
    <row r="46" spans="2:16">
      <c r="B46" s="85" t="s">
        <v>1460</v>
      </c>
      <c r="C46" s="79" t="s">
        <v>1461</v>
      </c>
      <c r="D46" s="79" t="s">
        <v>265</v>
      </c>
      <c r="E46" s="79"/>
      <c r="F46" s="105">
        <v>41913</v>
      </c>
      <c r="G46" s="86">
        <v>8.48</v>
      </c>
      <c r="H46" s="92" t="s">
        <v>170</v>
      </c>
      <c r="I46" s="93">
        <v>4.8000000000000001E-2</v>
      </c>
      <c r="J46" s="93">
        <v>4.8499999999999988E-2</v>
      </c>
      <c r="K46" s="86">
        <v>6881999.9999999991</v>
      </c>
      <c r="L46" s="106">
        <v>102.38930000000001</v>
      </c>
      <c r="M46" s="86">
        <v>7046.7853399999985</v>
      </c>
      <c r="N46" s="79"/>
      <c r="O46" s="87">
        <f t="shared" si="0"/>
        <v>3.2079083086718756E-3</v>
      </c>
      <c r="P46" s="87">
        <f>M46/'סכום נכסי הקרן'!$C$42</f>
        <v>1.9545553196965147E-3</v>
      </c>
    </row>
    <row r="47" spans="2:16">
      <c r="B47" s="85" t="s">
        <v>1462</v>
      </c>
      <c r="C47" s="79" t="s">
        <v>1463</v>
      </c>
      <c r="D47" s="79" t="s">
        <v>265</v>
      </c>
      <c r="E47" s="79"/>
      <c r="F47" s="105">
        <v>41945</v>
      </c>
      <c r="G47" s="86">
        <v>8.56</v>
      </c>
      <c r="H47" s="92" t="s">
        <v>170</v>
      </c>
      <c r="I47" s="93">
        <v>4.8000000000000001E-2</v>
      </c>
      <c r="J47" s="93">
        <v>4.8499999999999995E-2</v>
      </c>
      <c r="K47" s="86">
        <v>7385999.9999999991</v>
      </c>
      <c r="L47" s="106">
        <v>102.2619</v>
      </c>
      <c r="M47" s="86">
        <v>7553.0638999999983</v>
      </c>
      <c r="N47" s="79"/>
      <c r="O47" s="87">
        <f t="shared" si="0"/>
        <v>3.4383815132276469E-3</v>
      </c>
      <c r="P47" s="87">
        <f>M47/'סכום נכסי הקרן'!$C$42</f>
        <v>2.0949809755028957E-3</v>
      </c>
    </row>
    <row r="48" spans="2:16">
      <c r="B48" s="85" t="s">
        <v>1464</v>
      </c>
      <c r="C48" s="79" t="s">
        <v>1465</v>
      </c>
      <c r="D48" s="79" t="s">
        <v>265</v>
      </c>
      <c r="E48" s="79"/>
      <c r="F48" s="105">
        <v>41974</v>
      </c>
      <c r="G48" s="86">
        <v>8.639999999999997</v>
      </c>
      <c r="H48" s="92" t="s">
        <v>170</v>
      </c>
      <c r="I48" s="93">
        <v>4.8000000000000001E-2</v>
      </c>
      <c r="J48" s="93">
        <v>4.8499999999999988E-2</v>
      </c>
      <c r="K48" s="86">
        <v>73999.999999999985</v>
      </c>
      <c r="L48" s="106">
        <v>101.5791</v>
      </c>
      <c r="M48" s="86">
        <v>75.171820000000011</v>
      </c>
      <c r="N48" s="79"/>
      <c r="O48" s="87">
        <f t="shared" si="0"/>
        <v>3.4220469947788523E-5</v>
      </c>
      <c r="P48" s="87">
        <f>M48/'סכום נכסי הקרן'!$C$42</f>
        <v>2.085028471610417E-5</v>
      </c>
    </row>
    <row r="49" spans="2:16">
      <c r="B49" s="85" t="s">
        <v>1466</v>
      </c>
      <c r="C49" s="79" t="s">
        <v>1467</v>
      </c>
      <c r="D49" s="79" t="s">
        <v>265</v>
      </c>
      <c r="E49" s="79"/>
      <c r="F49" s="105">
        <v>42005</v>
      </c>
      <c r="G49" s="86">
        <v>8.73</v>
      </c>
      <c r="H49" s="92" t="s">
        <v>170</v>
      </c>
      <c r="I49" s="93">
        <v>4.8000000000000001E-2</v>
      </c>
      <c r="J49" s="93">
        <v>4.8500000000000008E-2</v>
      </c>
      <c r="K49" s="86">
        <v>4522999.9999999991</v>
      </c>
      <c r="L49" s="106">
        <v>101.3703</v>
      </c>
      <c r="M49" s="86">
        <v>4584.9805599999991</v>
      </c>
      <c r="N49" s="79"/>
      <c r="O49" s="87">
        <f t="shared" si="0"/>
        <v>2.0872208423937926E-3</v>
      </c>
      <c r="P49" s="87">
        <f>M49/'סכום נכסי הקרן'!$C$42</f>
        <v>1.2717285559110142E-3</v>
      </c>
    </row>
    <row r="50" spans="2:16">
      <c r="B50" s="85" t="s">
        <v>1468</v>
      </c>
      <c r="C50" s="79" t="s">
        <v>1469</v>
      </c>
      <c r="D50" s="79" t="s">
        <v>265</v>
      </c>
      <c r="E50" s="79"/>
      <c r="F50" s="105">
        <v>42036</v>
      </c>
      <c r="G50" s="86">
        <v>8.8099999999999987</v>
      </c>
      <c r="H50" s="92" t="s">
        <v>170</v>
      </c>
      <c r="I50" s="93">
        <v>4.8000000000000001E-2</v>
      </c>
      <c r="J50" s="93">
        <v>4.8499999999999995E-2</v>
      </c>
      <c r="K50" s="86">
        <v>23459999.999999996</v>
      </c>
      <c r="L50" s="106">
        <v>100.9704</v>
      </c>
      <c r="M50" s="86">
        <v>23687.661370000002</v>
      </c>
      <c r="N50" s="79"/>
      <c r="O50" s="87">
        <f t="shared" si="0"/>
        <v>1.0783334819424036E-2</v>
      </c>
      <c r="P50" s="87">
        <f>M50/'סכום נכסי הקרן'!$C$42</f>
        <v>6.5702078760785905E-3</v>
      </c>
    </row>
    <row r="51" spans="2:16">
      <c r="B51" s="85" t="s">
        <v>1470</v>
      </c>
      <c r="C51" s="79" t="s">
        <v>1471</v>
      </c>
      <c r="D51" s="79" t="s">
        <v>265</v>
      </c>
      <c r="E51" s="79"/>
      <c r="F51" s="105">
        <v>42064</v>
      </c>
      <c r="G51" s="86">
        <v>8.89</v>
      </c>
      <c r="H51" s="92" t="s">
        <v>170</v>
      </c>
      <c r="I51" s="93">
        <v>4.8000000000000001E-2</v>
      </c>
      <c r="J51" s="93">
        <v>4.8499999999999995E-2</v>
      </c>
      <c r="K51" s="86">
        <v>15658999.999999998</v>
      </c>
      <c r="L51" s="106">
        <v>101.4777</v>
      </c>
      <c r="M51" s="86">
        <v>15890.398149999999</v>
      </c>
      <c r="N51" s="79"/>
      <c r="O51" s="87">
        <f t="shared" si="0"/>
        <v>7.2337864421863039E-3</v>
      </c>
      <c r="P51" s="87">
        <f>M51/'סכום נכסי הקרן'!$C$42</f>
        <v>4.4074937347500015E-3</v>
      </c>
    </row>
    <row r="52" spans="2:16">
      <c r="B52" s="85" t="s">
        <v>1472</v>
      </c>
      <c r="C52" s="79" t="s">
        <v>1473</v>
      </c>
      <c r="D52" s="79" t="s">
        <v>265</v>
      </c>
      <c r="E52" s="79"/>
      <c r="F52" s="105">
        <v>42095</v>
      </c>
      <c r="G52" s="86">
        <v>8.7700000000000031</v>
      </c>
      <c r="H52" s="92" t="s">
        <v>170</v>
      </c>
      <c r="I52" s="93">
        <v>4.8000000000000001E-2</v>
      </c>
      <c r="J52" s="93">
        <v>4.8499999999999995E-2</v>
      </c>
      <c r="K52" s="86">
        <v>30857999.999999996</v>
      </c>
      <c r="L52" s="106">
        <v>104.244</v>
      </c>
      <c r="M52" s="86">
        <v>32167.618329999994</v>
      </c>
      <c r="N52" s="79"/>
      <c r="O52" s="87">
        <f t="shared" si="0"/>
        <v>1.4643665889075133E-2</v>
      </c>
      <c r="P52" s="87">
        <f>M52/'סכום נכסי הקרן'!$C$42</f>
        <v>8.9222796630369083E-3</v>
      </c>
    </row>
    <row r="53" spans="2:16">
      <c r="B53" s="85" t="s">
        <v>1474</v>
      </c>
      <c r="C53" s="79" t="s">
        <v>1475</v>
      </c>
      <c r="D53" s="79" t="s">
        <v>265</v>
      </c>
      <c r="E53" s="79"/>
      <c r="F53" s="105">
        <v>42125</v>
      </c>
      <c r="G53" s="86">
        <v>8.8500000000000014</v>
      </c>
      <c r="H53" s="92" t="s">
        <v>170</v>
      </c>
      <c r="I53" s="93">
        <v>4.8000000000000001E-2</v>
      </c>
      <c r="J53" s="93">
        <v>4.8500000000000008E-2</v>
      </c>
      <c r="K53" s="86">
        <v>3765999.9999999995</v>
      </c>
      <c r="L53" s="106">
        <v>103.5175</v>
      </c>
      <c r="M53" s="86">
        <v>3898.4681899999996</v>
      </c>
      <c r="N53" s="79"/>
      <c r="O53" s="87">
        <f t="shared" si="0"/>
        <v>1.7746997949272013E-3</v>
      </c>
      <c r="P53" s="87">
        <f>M53/'סכום נכסי הקרן'!$C$42</f>
        <v>1.081311743126284E-3</v>
      </c>
    </row>
    <row r="54" spans="2:16">
      <c r="B54" s="85" t="s">
        <v>1476</v>
      </c>
      <c r="C54" s="79" t="s">
        <v>1477</v>
      </c>
      <c r="D54" s="79" t="s">
        <v>265</v>
      </c>
      <c r="E54" s="79"/>
      <c r="F54" s="105">
        <v>42156</v>
      </c>
      <c r="G54" s="86">
        <v>8.9299999999999979</v>
      </c>
      <c r="H54" s="92" t="s">
        <v>170</v>
      </c>
      <c r="I54" s="93">
        <v>4.8000000000000001E-2</v>
      </c>
      <c r="J54" s="93">
        <v>4.8499999999999995E-2</v>
      </c>
      <c r="K54" s="86">
        <v>33681999.999999993</v>
      </c>
      <c r="L54" s="106">
        <v>102.4872</v>
      </c>
      <c r="M54" s="86">
        <v>34520.113149999997</v>
      </c>
      <c r="N54" s="79"/>
      <c r="O54" s="87">
        <f t="shared" si="0"/>
        <v>1.5714592178875463E-2</v>
      </c>
      <c r="P54" s="87">
        <f>M54/'סכום נכסי הקרן'!$C$42</f>
        <v>9.5747873020718584E-3</v>
      </c>
    </row>
    <row r="55" spans="2:16">
      <c r="B55" s="85" t="s">
        <v>1478</v>
      </c>
      <c r="C55" s="79" t="s">
        <v>1479</v>
      </c>
      <c r="D55" s="79" t="s">
        <v>265</v>
      </c>
      <c r="E55" s="79"/>
      <c r="F55" s="105">
        <v>42218</v>
      </c>
      <c r="G55" s="86">
        <v>9.11</v>
      </c>
      <c r="H55" s="92" t="s">
        <v>170</v>
      </c>
      <c r="I55" s="93">
        <v>4.8000000000000001E-2</v>
      </c>
      <c r="J55" s="93">
        <v>4.8499999999999995E-2</v>
      </c>
      <c r="K55" s="86">
        <v>14922999.999999998</v>
      </c>
      <c r="L55" s="106">
        <v>101.1572</v>
      </c>
      <c r="M55" s="86">
        <v>15095.694479999996</v>
      </c>
      <c r="N55" s="79"/>
      <c r="O55" s="87">
        <f t="shared" si="0"/>
        <v>6.8720134658684191E-3</v>
      </c>
      <c r="P55" s="87">
        <f>M55/'סכום נכסי הקרן'!$C$42</f>
        <v>4.1870680781085513E-3</v>
      </c>
    </row>
    <row r="56" spans="2:16">
      <c r="B56" s="85" t="s">
        <v>1480</v>
      </c>
      <c r="C56" s="79" t="s">
        <v>1481</v>
      </c>
      <c r="D56" s="79" t="s">
        <v>265</v>
      </c>
      <c r="E56" s="79"/>
      <c r="F56" s="105">
        <v>42309</v>
      </c>
      <c r="G56" s="86">
        <v>9.1300000000000008</v>
      </c>
      <c r="H56" s="92" t="s">
        <v>170</v>
      </c>
      <c r="I56" s="93">
        <v>4.8000000000000001E-2</v>
      </c>
      <c r="J56" s="93">
        <v>4.8500000000000008E-2</v>
      </c>
      <c r="K56" s="86">
        <v>14984999.999999998</v>
      </c>
      <c r="L56" s="106">
        <v>102.7889</v>
      </c>
      <c r="M56" s="86">
        <v>15402.923379999997</v>
      </c>
      <c r="N56" s="79"/>
      <c r="O56" s="87">
        <f t="shared" si="0"/>
        <v>7.011873287534864E-3</v>
      </c>
      <c r="P56" s="87">
        <f>M56/'סכום נכסי הקרן'!$C$42</f>
        <v>4.2722836554088678E-3</v>
      </c>
    </row>
    <row r="57" spans="2:16">
      <c r="B57" s="85" t="s">
        <v>1482</v>
      </c>
      <c r="C57" s="79" t="s">
        <v>1483</v>
      </c>
      <c r="D57" s="79" t="s">
        <v>265</v>
      </c>
      <c r="E57" s="79"/>
      <c r="F57" s="105">
        <v>42339</v>
      </c>
      <c r="G57" s="86">
        <v>9.2200000000000006</v>
      </c>
      <c r="H57" s="92" t="s">
        <v>170</v>
      </c>
      <c r="I57" s="93">
        <v>4.8000000000000001E-2</v>
      </c>
      <c r="J57" s="93">
        <v>4.8499999999999995E-2</v>
      </c>
      <c r="K57" s="86">
        <v>25371999.999999996</v>
      </c>
      <c r="L57" s="106">
        <v>102.2805</v>
      </c>
      <c r="M57" s="86">
        <v>25950.620909999998</v>
      </c>
      <c r="N57" s="79"/>
      <c r="O57" s="87">
        <f t="shared" si="0"/>
        <v>1.1813501960935724E-2</v>
      </c>
      <c r="P57" s="87">
        <f>M57/'סכום נכסי הקרן'!$C$42</f>
        <v>7.1978812609989505E-3</v>
      </c>
    </row>
    <row r="58" spans="2:16">
      <c r="B58" s="85" t="s">
        <v>1484</v>
      </c>
      <c r="C58" s="79" t="s">
        <v>1485</v>
      </c>
      <c r="D58" s="79" t="s">
        <v>265</v>
      </c>
      <c r="E58" s="79"/>
      <c r="F58" s="105">
        <v>42370</v>
      </c>
      <c r="G58" s="86">
        <v>9.2999999999999989</v>
      </c>
      <c r="H58" s="92" t="s">
        <v>170</v>
      </c>
      <c r="I58" s="93">
        <v>4.8000000000000001E-2</v>
      </c>
      <c r="J58" s="93">
        <v>4.8499999999999995E-2</v>
      </c>
      <c r="K58" s="86">
        <v>15146999.999999998</v>
      </c>
      <c r="L58" s="106">
        <v>102.2877</v>
      </c>
      <c r="M58" s="86">
        <v>15493.525239999999</v>
      </c>
      <c r="N58" s="79"/>
      <c r="O58" s="87">
        <f t="shared" si="0"/>
        <v>7.0531179750699512E-3</v>
      </c>
      <c r="P58" s="87">
        <f>M58/'סכום נכסי הקרן'!$C$42</f>
        <v>4.2974137450729026E-3</v>
      </c>
    </row>
    <row r="59" spans="2:16">
      <c r="B59" s="85" t="s">
        <v>1486</v>
      </c>
      <c r="C59" s="79" t="s">
        <v>1487</v>
      </c>
      <c r="D59" s="79" t="s">
        <v>265</v>
      </c>
      <c r="E59" s="79"/>
      <c r="F59" s="105">
        <v>42461</v>
      </c>
      <c r="G59" s="86">
        <v>9.32</v>
      </c>
      <c r="H59" s="92" t="s">
        <v>170</v>
      </c>
      <c r="I59" s="93">
        <v>4.8000000000000001E-2</v>
      </c>
      <c r="J59" s="93">
        <v>4.8499999999999995E-2</v>
      </c>
      <c r="K59" s="86">
        <v>36490999.999999993</v>
      </c>
      <c r="L59" s="106">
        <v>104.4556</v>
      </c>
      <c r="M59" s="86">
        <v>38116.882819999992</v>
      </c>
      <c r="N59" s="79"/>
      <c r="O59" s="87">
        <f t="shared" si="0"/>
        <v>1.7351949747194974E-2</v>
      </c>
      <c r="P59" s="87">
        <f>M59/'סכום נכסי הקרן'!$C$42</f>
        <v>1.057241742034953E-2</v>
      </c>
    </row>
    <row r="60" spans="2:16">
      <c r="B60" s="85" t="s">
        <v>1488</v>
      </c>
      <c r="C60" s="79" t="s">
        <v>1489</v>
      </c>
      <c r="D60" s="79" t="s">
        <v>265</v>
      </c>
      <c r="E60" s="79"/>
      <c r="F60" s="105">
        <v>42491</v>
      </c>
      <c r="G60" s="86">
        <v>9.4100000000000019</v>
      </c>
      <c r="H60" s="92" t="s">
        <v>170</v>
      </c>
      <c r="I60" s="93">
        <v>4.8000000000000001E-2</v>
      </c>
      <c r="J60" s="93">
        <v>4.8599999999999997E-2</v>
      </c>
      <c r="K60" s="86">
        <v>15510999.999999998</v>
      </c>
      <c r="L60" s="106">
        <v>104.2555</v>
      </c>
      <c r="M60" s="86">
        <v>16171.072399999999</v>
      </c>
      <c r="N60" s="79"/>
      <c r="O60" s="87">
        <f t="shared" si="0"/>
        <v>7.3615577897104571E-3</v>
      </c>
      <c r="P60" s="87">
        <f>M60/'סכום נכסי הקרן'!$C$42</f>
        <v>4.485343892228948E-3</v>
      </c>
    </row>
    <row r="61" spans="2:16">
      <c r="B61" s="85" t="s">
        <v>1490</v>
      </c>
      <c r="C61" s="79" t="s">
        <v>1491</v>
      </c>
      <c r="D61" s="79" t="s">
        <v>265</v>
      </c>
      <c r="E61" s="79"/>
      <c r="F61" s="105">
        <v>42522</v>
      </c>
      <c r="G61" s="86">
        <v>9.49</v>
      </c>
      <c r="H61" s="92" t="s">
        <v>170</v>
      </c>
      <c r="I61" s="93">
        <v>4.8000000000000001E-2</v>
      </c>
      <c r="J61" s="93">
        <v>4.8500000000000008E-2</v>
      </c>
      <c r="K61" s="86">
        <v>13910999.999999998</v>
      </c>
      <c r="L61" s="106">
        <v>103.4224</v>
      </c>
      <c r="M61" s="86">
        <v>14387.093049999998</v>
      </c>
      <c r="N61" s="79"/>
      <c r="O61" s="87">
        <f t="shared" si="0"/>
        <v>6.5494368149336011E-3</v>
      </c>
      <c r="P61" s="87">
        <f>M61/'סכום נכסי הקרן'!$C$42</f>
        <v>3.990524458894083E-3</v>
      </c>
    </row>
    <row r="62" spans="2:16">
      <c r="B62" s="85" t="s">
        <v>1492</v>
      </c>
      <c r="C62" s="79" t="s">
        <v>1493</v>
      </c>
      <c r="D62" s="79" t="s">
        <v>265</v>
      </c>
      <c r="E62" s="79"/>
      <c r="F62" s="105">
        <v>42552</v>
      </c>
      <c r="G62" s="86">
        <v>9.5799999999999983</v>
      </c>
      <c r="H62" s="92" t="s">
        <v>170</v>
      </c>
      <c r="I62" s="93">
        <v>4.8000000000000001E-2</v>
      </c>
      <c r="J62" s="93">
        <v>4.8500000000000008E-2</v>
      </c>
      <c r="K62" s="86">
        <v>15878999.999999998</v>
      </c>
      <c r="L62" s="106">
        <v>102.7009</v>
      </c>
      <c r="M62" s="86">
        <v>16307.975039999998</v>
      </c>
      <c r="N62" s="79"/>
      <c r="O62" s="87">
        <f t="shared" si="0"/>
        <v>7.423879982759566E-3</v>
      </c>
      <c r="P62" s="87">
        <f>M62/'סכום נכסי הקרן'!$C$42</f>
        <v>4.5233163534835284E-3</v>
      </c>
    </row>
    <row r="63" spans="2:16">
      <c r="B63" s="85" t="s">
        <v>1494</v>
      </c>
      <c r="C63" s="79" t="s">
        <v>1495</v>
      </c>
      <c r="D63" s="79" t="s">
        <v>265</v>
      </c>
      <c r="E63" s="79"/>
      <c r="F63" s="105">
        <v>42583</v>
      </c>
      <c r="G63" s="86">
        <v>9.66</v>
      </c>
      <c r="H63" s="92" t="s">
        <v>170</v>
      </c>
      <c r="I63" s="93">
        <v>4.8000000000000001E-2</v>
      </c>
      <c r="J63" s="93">
        <v>4.8500000000000008E-2</v>
      </c>
      <c r="K63" s="86">
        <v>26210999.999999996</v>
      </c>
      <c r="L63" s="106">
        <v>101.9987</v>
      </c>
      <c r="M63" s="86">
        <v>26735.066539999996</v>
      </c>
      <c r="N63" s="79"/>
      <c r="O63" s="87">
        <f t="shared" si="0"/>
        <v>1.2170605169386563E-2</v>
      </c>
      <c r="P63" s="87">
        <f>M63/'סכום נכסי הקרן'!$C$42</f>
        <v>7.4154616618699641E-3</v>
      </c>
    </row>
    <row r="64" spans="2:16">
      <c r="B64" s="85" t="s">
        <v>1496</v>
      </c>
      <c r="C64" s="79" t="s">
        <v>1497</v>
      </c>
      <c r="D64" s="79" t="s">
        <v>265</v>
      </c>
      <c r="E64" s="79"/>
      <c r="F64" s="105">
        <v>42614</v>
      </c>
      <c r="G64" s="86">
        <v>9.75</v>
      </c>
      <c r="H64" s="92" t="s">
        <v>170</v>
      </c>
      <c r="I64" s="93">
        <v>4.8000000000000001E-2</v>
      </c>
      <c r="J64" s="93">
        <v>4.8500000000000015E-2</v>
      </c>
      <c r="K64" s="86">
        <v>10890999.999999998</v>
      </c>
      <c r="L64" s="106">
        <v>101.17659999999999</v>
      </c>
      <c r="M64" s="86">
        <v>11020.257769999998</v>
      </c>
      <c r="N64" s="79"/>
      <c r="O64" s="87">
        <f t="shared" si="0"/>
        <v>5.0167522860982729E-3</v>
      </c>
      <c r="P64" s="87">
        <f>M64/'סכום נכסי הקרן'!$C$42</f>
        <v>3.0566708661485002E-3</v>
      </c>
    </row>
    <row r="65" spans="2:16">
      <c r="B65" s="85" t="s">
        <v>1498</v>
      </c>
      <c r="C65" s="79" t="s">
        <v>1499</v>
      </c>
      <c r="D65" s="79" t="s">
        <v>265</v>
      </c>
      <c r="E65" s="79"/>
      <c r="F65" s="105">
        <v>42644</v>
      </c>
      <c r="G65" s="86">
        <v>9.6000000000000014</v>
      </c>
      <c r="H65" s="92" t="s">
        <v>170</v>
      </c>
      <c r="I65" s="93">
        <v>4.8000000000000001E-2</v>
      </c>
      <c r="J65" s="93">
        <v>4.8500000000000008E-2</v>
      </c>
      <c r="K65" s="86">
        <v>11172999.999999998</v>
      </c>
      <c r="L65" s="106">
        <v>103.5081</v>
      </c>
      <c r="M65" s="86">
        <v>11565.494109999998</v>
      </c>
      <c r="N65" s="79"/>
      <c r="O65" s="87">
        <f t="shared" si="0"/>
        <v>5.2649602420505454E-3</v>
      </c>
      <c r="P65" s="87">
        <f>M65/'סכום נכסי הקרן'!$C$42</f>
        <v>3.2079021776501579E-3</v>
      </c>
    </row>
    <row r="66" spans="2:16">
      <c r="B66" s="85" t="s">
        <v>1500</v>
      </c>
      <c r="C66" s="79" t="s">
        <v>1501</v>
      </c>
      <c r="D66" s="79" t="s">
        <v>265</v>
      </c>
      <c r="E66" s="79"/>
      <c r="F66" s="105">
        <v>42705</v>
      </c>
      <c r="G66" s="86">
        <v>9.76</v>
      </c>
      <c r="H66" s="92" t="s">
        <v>170</v>
      </c>
      <c r="I66" s="93">
        <v>4.8000000000000001E-2</v>
      </c>
      <c r="J66" s="93">
        <v>4.8499999999999995E-2</v>
      </c>
      <c r="K66" s="86">
        <v>74558999.999999985</v>
      </c>
      <c r="L66" s="106">
        <v>102.58880000000001</v>
      </c>
      <c r="M66" s="86">
        <v>76489.234889999992</v>
      </c>
      <c r="N66" s="79"/>
      <c r="O66" s="87">
        <f t="shared" si="0"/>
        <v>3.4820196768983139E-2</v>
      </c>
      <c r="P66" s="87">
        <f>M66/'סכום נכסי הקרן'!$C$42</f>
        <v>2.1215693928568823E-2</v>
      </c>
    </row>
    <row r="67" spans="2:16">
      <c r="B67" s="85" t="s">
        <v>1502</v>
      </c>
      <c r="C67" s="79" t="s">
        <v>1503</v>
      </c>
      <c r="D67" s="79" t="s">
        <v>265</v>
      </c>
      <c r="E67" s="79"/>
      <c r="F67" s="105">
        <v>42736</v>
      </c>
      <c r="G67" s="86">
        <v>9.85</v>
      </c>
      <c r="H67" s="92" t="s">
        <v>170</v>
      </c>
      <c r="I67" s="93">
        <v>4.8000000000000001E-2</v>
      </c>
      <c r="J67" s="93">
        <v>4.8500000000000008E-2</v>
      </c>
      <c r="K67" s="86">
        <v>24951999.999999996</v>
      </c>
      <c r="L67" s="106">
        <v>102.5973</v>
      </c>
      <c r="M67" s="86">
        <v>25600.089449999996</v>
      </c>
      <c r="N67" s="79"/>
      <c r="O67" s="87">
        <f t="shared" si="0"/>
        <v>1.1653929513538754E-2</v>
      </c>
      <c r="P67" s="87">
        <f>M67/'סכום נכסי הקרן'!$C$42</f>
        <v>7.1006549234837527E-3</v>
      </c>
    </row>
    <row r="68" spans="2:16">
      <c r="B68" s="85" t="s">
        <v>1504</v>
      </c>
      <c r="C68" s="79" t="s">
        <v>1505</v>
      </c>
      <c r="D68" s="79" t="s">
        <v>265</v>
      </c>
      <c r="E68" s="79"/>
      <c r="F68" s="105">
        <v>42767</v>
      </c>
      <c r="G68" s="86">
        <v>9.9300000000000015</v>
      </c>
      <c r="H68" s="92" t="s">
        <v>170</v>
      </c>
      <c r="I68" s="93">
        <v>4.8000000000000001E-2</v>
      </c>
      <c r="J68" s="93">
        <v>4.8499999999999995E-2</v>
      </c>
      <c r="K68" s="86">
        <v>34383999.999999993</v>
      </c>
      <c r="L68" s="106">
        <v>102.1925</v>
      </c>
      <c r="M68" s="86">
        <v>35137.869069999993</v>
      </c>
      <c r="N68" s="79"/>
      <c r="O68" s="87">
        <f t="shared" si="0"/>
        <v>1.5995813225478144E-2</v>
      </c>
      <c r="P68" s="87">
        <f>M68/'סכום נכסי הקרן'!$C$42</f>
        <v>9.7461332508204553E-3</v>
      </c>
    </row>
    <row r="69" spans="2:16">
      <c r="B69" s="85" t="s">
        <v>1506</v>
      </c>
      <c r="C69" s="79" t="s">
        <v>1507</v>
      </c>
      <c r="D69" s="79" t="s">
        <v>265</v>
      </c>
      <c r="E69" s="79"/>
      <c r="F69" s="105">
        <v>42795</v>
      </c>
      <c r="G69" s="86">
        <v>10.02</v>
      </c>
      <c r="H69" s="92" t="s">
        <v>170</v>
      </c>
      <c r="I69" s="93">
        <v>4.8000000000000001E-2</v>
      </c>
      <c r="J69" s="93">
        <v>4.8499999999999995E-2</v>
      </c>
      <c r="K69" s="86">
        <v>19026999.999999996</v>
      </c>
      <c r="L69" s="106">
        <v>101.9933</v>
      </c>
      <c r="M69" s="86">
        <v>19406.261779999997</v>
      </c>
      <c r="N69" s="79"/>
      <c r="O69" s="87">
        <f t="shared" si="0"/>
        <v>8.8343131514097544E-3</v>
      </c>
      <c r="P69" s="87">
        <f>M69/'סכום נכסי הקרן'!$C$42</f>
        <v>5.3826830770925911E-3</v>
      </c>
    </row>
    <row r="70" spans="2:16">
      <c r="B70" s="85" t="s">
        <v>1508</v>
      </c>
      <c r="C70" s="79" t="s">
        <v>1509</v>
      </c>
      <c r="D70" s="79" t="s">
        <v>265</v>
      </c>
      <c r="E70" s="79"/>
      <c r="F70" s="105">
        <v>42826</v>
      </c>
      <c r="G70" s="86">
        <v>9.86</v>
      </c>
      <c r="H70" s="92" t="s">
        <v>170</v>
      </c>
      <c r="I70" s="93">
        <v>4.8000000000000001E-2</v>
      </c>
      <c r="J70" s="93">
        <v>4.8500000000000008E-2</v>
      </c>
      <c r="K70" s="86">
        <v>10096999.999999998</v>
      </c>
      <c r="L70" s="106">
        <v>104.02930000000001</v>
      </c>
      <c r="M70" s="86">
        <v>10503.838409999998</v>
      </c>
      <c r="N70" s="79"/>
      <c r="O70" s="87">
        <f t="shared" si="0"/>
        <v>4.7816626848442897E-3</v>
      </c>
      <c r="P70" s="87">
        <f>M70/'סכום נכסי הקרן'!$C$42</f>
        <v>2.9134324732386532E-3</v>
      </c>
    </row>
    <row r="71" spans="2:16">
      <c r="B71" s="85" t="s">
        <v>1510</v>
      </c>
      <c r="C71" s="79" t="s">
        <v>1511</v>
      </c>
      <c r="D71" s="79" t="s">
        <v>265</v>
      </c>
      <c r="E71" s="79"/>
      <c r="F71" s="105">
        <v>42856</v>
      </c>
      <c r="G71" s="86">
        <v>9.9400000000000013</v>
      </c>
      <c r="H71" s="92" t="s">
        <v>170</v>
      </c>
      <c r="I71" s="93">
        <v>4.8000000000000001E-2</v>
      </c>
      <c r="J71" s="93">
        <v>4.8499999999999995E-2</v>
      </c>
      <c r="K71" s="86">
        <v>1354999.9999999998</v>
      </c>
      <c r="L71" s="106">
        <v>103.3043</v>
      </c>
      <c r="M71" s="86">
        <v>1399.8259899999998</v>
      </c>
      <c r="N71" s="79"/>
      <c r="O71" s="87">
        <f t="shared" si="0"/>
        <v>6.3724282880111595E-4</v>
      </c>
      <c r="P71" s="87">
        <f>M71/'סכום נכסי הקרן'!$C$42</f>
        <v>3.8826744442934036E-4</v>
      </c>
    </row>
    <row r="72" spans="2:16">
      <c r="B72" s="85" t="s">
        <v>1512</v>
      </c>
      <c r="C72" s="79" t="s">
        <v>1513</v>
      </c>
      <c r="D72" s="79" t="s">
        <v>265</v>
      </c>
      <c r="E72" s="79"/>
      <c r="F72" s="105">
        <v>42887</v>
      </c>
      <c r="G72" s="86">
        <v>10.029999999999998</v>
      </c>
      <c r="H72" s="92" t="s">
        <v>170</v>
      </c>
      <c r="I72" s="93">
        <v>4.8000000000000001E-2</v>
      </c>
      <c r="J72" s="93">
        <v>4.8499999999999988E-2</v>
      </c>
      <c r="K72" s="86">
        <v>13173999.999999998</v>
      </c>
      <c r="L72" s="106">
        <v>102.69540000000001</v>
      </c>
      <c r="M72" s="86">
        <v>13529.093630000001</v>
      </c>
      <c r="N72" s="79"/>
      <c r="O72" s="87">
        <f t="shared" si="0"/>
        <v>6.1588497123820085E-3</v>
      </c>
      <c r="P72" s="87">
        <f>M72/'סכום נכסי הקרן'!$C$42</f>
        <v>3.7525425636406201E-3</v>
      </c>
    </row>
    <row r="73" spans="2:16">
      <c r="B73" s="85" t="s">
        <v>1514</v>
      </c>
      <c r="C73" s="79" t="s">
        <v>1515</v>
      </c>
      <c r="D73" s="79" t="s">
        <v>265</v>
      </c>
      <c r="E73" s="79"/>
      <c r="F73" s="105">
        <v>42918</v>
      </c>
      <c r="G73" s="86">
        <v>10.11</v>
      </c>
      <c r="H73" s="92" t="s">
        <v>170</v>
      </c>
      <c r="I73" s="93">
        <v>4.8000000000000001E-2</v>
      </c>
      <c r="J73" s="93">
        <v>4.8499999999999995E-2</v>
      </c>
      <c r="K73" s="86">
        <v>115947999.99999999</v>
      </c>
      <c r="L73" s="106">
        <v>101.8694</v>
      </c>
      <c r="M73" s="86">
        <v>118115.81330999998</v>
      </c>
      <c r="N73" s="79"/>
      <c r="O73" s="87">
        <f t="shared" si="0"/>
        <v>5.3769865352913546E-2</v>
      </c>
      <c r="P73" s="87">
        <f>M73/'סכום נכסי הקרן'!$C$42</f>
        <v>3.2761589874872064E-2</v>
      </c>
    </row>
    <row r="74" spans="2:16">
      <c r="B74" s="85" t="s">
        <v>1516</v>
      </c>
      <c r="C74" s="79" t="s">
        <v>1517</v>
      </c>
      <c r="D74" s="79" t="s">
        <v>265</v>
      </c>
      <c r="E74" s="79"/>
      <c r="F74" s="105">
        <v>42949</v>
      </c>
      <c r="G74" s="86">
        <v>10.199999999999999</v>
      </c>
      <c r="H74" s="92" t="s">
        <v>170</v>
      </c>
      <c r="I74" s="93">
        <v>4.8000000000000001E-2</v>
      </c>
      <c r="J74" s="93">
        <v>4.8500000000000008E-2</v>
      </c>
      <c r="K74" s="86">
        <v>23561999.999999996</v>
      </c>
      <c r="L74" s="106">
        <v>102.1915</v>
      </c>
      <c r="M74" s="86">
        <v>24078.358399999994</v>
      </c>
      <c r="N74" s="79"/>
      <c r="O74" s="87">
        <f t="shared" si="0"/>
        <v>1.0961191840496626E-2</v>
      </c>
      <c r="P74" s="87">
        <f>M74/'סכום נכסי הקרן'!$C$42</f>
        <v>6.6785748720251583E-3</v>
      </c>
    </row>
    <row r="75" spans="2:16">
      <c r="B75" s="85" t="s">
        <v>1518</v>
      </c>
      <c r="C75" s="79" t="s">
        <v>1519</v>
      </c>
      <c r="D75" s="79" t="s">
        <v>265</v>
      </c>
      <c r="E75" s="79"/>
      <c r="F75" s="105">
        <v>42979</v>
      </c>
      <c r="G75" s="86">
        <v>10.28</v>
      </c>
      <c r="H75" s="92" t="s">
        <v>170</v>
      </c>
      <c r="I75" s="93">
        <v>4.8000000000000001E-2</v>
      </c>
      <c r="J75" s="93">
        <v>4.8500000000000008E-2</v>
      </c>
      <c r="K75" s="86">
        <v>72354999.999999985</v>
      </c>
      <c r="L75" s="106">
        <v>101.9037</v>
      </c>
      <c r="M75" s="86">
        <v>73732.412669999991</v>
      </c>
      <c r="N75" s="79"/>
      <c r="O75" s="87">
        <f t="shared" si="0"/>
        <v>3.3565208504352774E-2</v>
      </c>
      <c r="P75" s="87">
        <f>M75/'סכום נכסי הקרן'!$C$42</f>
        <v>2.0451038660162624E-2</v>
      </c>
    </row>
    <row r="76" spans="2:16">
      <c r="B76" s="85" t="s">
        <v>1520</v>
      </c>
      <c r="C76" s="79" t="s">
        <v>1521</v>
      </c>
      <c r="D76" s="79" t="s">
        <v>265</v>
      </c>
      <c r="E76" s="79"/>
      <c r="F76" s="105">
        <v>43040</v>
      </c>
      <c r="G76" s="86">
        <v>10.200000000000001</v>
      </c>
      <c r="H76" s="92" t="s">
        <v>170</v>
      </c>
      <c r="I76" s="93">
        <v>4.8000000000000001E-2</v>
      </c>
      <c r="J76" s="93">
        <v>4.8499999999999995E-2</v>
      </c>
      <c r="K76" s="86">
        <v>2501999.9999999995</v>
      </c>
      <c r="L76" s="106">
        <v>103.1148</v>
      </c>
      <c r="M76" s="86">
        <v>2579.9330799999998</v>
      </c>
      <c r="N76" s="79"/>
      <c r="O76" s="87">
        <f t="shared" ref="O76:O101" si="1">M76/$M$11</f>
        <v>1.1744630159472721E-3</v>
      </c>
      <c r="P76" s="87">
        <f>M76/'סכום נכסי הקרן'!$C$42</f>
        <v>7.1559181707314711E-4</v>
      </c>
    </row>
    <row r="77" spans="2:16">
      <c r="B77" s="85" t="s">
        <v>1522</v>
      </c>
      <c r="C77" s="79" t="s">
        <v>1523</v>
      </c>
      <c r="D77" s="79" t="s">
        <v>265</v>
      </c>
      <c r="E77" s="79"/>
      <c r="F77" s="105">
        <v>43070</v>
      </c>
      <c r="G77" s="86">
        <v>10.290000000000001</v>
      </c>
      <c r="H77" s="92" t="s">
        <v>170</v>
      </c>
      <c r="I77" s="93">
        <v>4.8000000000000001E-2</v>
      </c>
      <c r="J77" s="93">
        <v>4.8500000000000008E-2</v>
      </c>
      <c r="K77" s="86">
        <v>2722999.9999999995</v>
      </c>
      <c r="L77" s="106">
        <v>102.40170000000001</v>
      </c>
      <c r="M77" s="86">
        <v>2788.3981899999994</v>
      </c>
      <c r="N77" s="79"/>
      <c r="O77" s="87">
        <f t="shared" si="1"/>
        <v>1.2693625944318347E-3</v>
      </c>
      <c r="P77" s="87">
        <f>M77/'סכום נכסי הקרן'!$C$42</f>
        <v>7.7341344354000619E-4</v>
      </c>
    </row>
    <row r="78" spans="2:16">
      <c r="B78" s="85" t="s">
        <v>1524</v>
      </c>
      <c r="C78" s="79" t="s">
        <v>1525</v>
      </c>
      <c r="D78" s="79" t="s">
        <v>265</v>
      </c>
      <c r="E78" s="79"/>
      <c r="F78" s="105">
        <v>43101</v>
      </c>
      <c r="G78" s="86">
        <v>10.370000000000001</v>
      </c>
      <c r="H78" s="92" t="s">
        <v>170</v>
      </c>
      <c r="I78" s="93">
        <v>4.8000000000000001E-2</v>
      </c>
      <c r="J78" s="93">
        <v>4.8500000000000008E-2</v>
      </c>
      <c r="K78" s="86">
        <v>48364999.999999993</v>
      </c>
      <c r="L78" s="106">
        <v>102.30289999999999</v>
      </c>
      <c r="M78" s="86">
        <v>49478.784259999993</v>
      </c>
      <c r="N78" s="79"/>
      <c r="O78" s="87">
        <f t="shared" si="1"/>
        <v>2.2524228491773133E-2</v>
      </c>
      <c r="P78" s="87">
        <f>M78/'סכום נכסי הקרן'!$C$42</f>
        <v>1.3723849432243269E-2</v>
      </c>
    </row>
    <row r="79" spans="2:16">
      <c r="B79" s="85" t="s">
        <v>1526</v>
      </c>
      <c r="C79" s="79" t="s">
        <v>1527</v>
      </c>
      <c r="D79" s="79" t="s">
        <v>265</v>
      </c>
      <c r="E79" s="79"/>
      <c r="F79" s="105">
        <v>43132</v>
      </c>
      <c r="G79" s="86">
        <v>10.46</v>
      </c>
      <c r="H79" s="92" t="s">
        <v>170</v>
      </c>
      <c r="I79" s="93">
        <v>4.8000000000000001E-2</v>
      </c>
      <c r="J79" s="93">
        <v>4.8500000000000008E-2</v>
      </c>
      <c r="K79" s="86">
        <v>87679999.999999985</v>
      </c>
      <c r="L79" s="106">
        <v>101.7948</v>
      </c>
      <c r="M79" s="86">
        <v>89256.291959999973</v>
      </c>
      <c r="N79" s="79"/>
      <c r="O79" s="87">
        <f t="shared" si="1"/>
        <v>4.0632144554544739E-2</v>
      </c>
      <c r="P79" s="87">
        <f>M79/'סכום נכסי הקרן'!$C$42</f>
        <v>2.4756871658418254E-2</v>
      </c>
    </row>
    <row r="80" spans="2:16">
      <c r="B80" s="85" t="s">
        <v>1528</v>
      </c>
      <c r="C80" s="79" t="s">
        <v>1529</v>
      </c>
      <c r="D80" s="79" t="s">
        <v>265</v>
      </c>
      <c r="E80" s="79"/>
      <c r="F80" s="105">
        <v>43345</v>
      </c>
      <c r="G80" s="86">
        <v>10.790000000000001</v>
      </c>
      <c r="H80" s="92" t="s">
        <v>170</v>
      </c>
      <c r="I80" s="93">
        <v>4.8000000000000001E-2</v>
      </c>
      <c r="J80" s="93">
        <v>4.8500000000000008E-2</v>
      </c>
      <c r="K80" s="86">
        <v>1427999.9999999998</v>
      </c>
      <c r="L80" s="106">
        <v>100.4821</v>
      </c>
      <c r="M80" s="86">
        <v>1434.8844199999996</v>
      </c>
      <c r="N80" s="79"/>
      <c r="O80" s="87">
        <f t="shared" si="1"/>
        <v>6.5320247897629653E-4</v>
      </c>
      <c r="P80" s="87">
        <f>M80/'סכום נכסי הקרן'!$C$42</f>
        <v>3.9799154379529432E-4</v>
      </c>
    </row>
    <row r="81" spans="2:16">
      <c r="B81" s="85" t="s">
        <v>1530</v>
      </c>
      <c r="C81" s="79" t="s">
        <v>1531</v>
      </c>
      <c r="D81" s="79" t="s">
        <v>265</v>
      </c>
      <c r="E81" s="79"/>
      <c r="F81" s="105">
        <v>40057</v>
      </c>
      <c r="G81" s="86">
        <v>5.2100000000000009</v>
      </c>
      <c r="H81" s="92" t="s">
        <v>170</v>
      </c>
      <c r="I81" s="93">
        <v>4.8000000000000001E-2</v>
      </c>
      <c r="J81" s="93">
        <v>4.8499999999999995E-2</v>
      </c>
      <c r="K81" s="86">
        <v>15839.999999999998</v>
      </c>
      <c r="L81" s="106">
        <v>109.6837</v>
      </c>
      <c r="M81" s="86">
        <v>17.376179999999998</v>
      </c>
      <c r="N81" s="79"/>
      <c r="O81" s="87">
        <f t="shared" si="1"/>
        <v>7.9101589597985496E-6</v>
      </c>
      <c r="P81" s="87">
        <f>M81/'סכום נכסי הקרן'!$C$42</f>
        <v>4.8196026154252328E-6</v>
      </c>
    </row>
    <row r="82" spans="2:16">
      <c r="B82" s="85" t="s">
        <v>1532</v>
      </c>
      <c r="C82" s="79" t="s">
        <v>1533</v>
      </c>
      <c r="D82" s="79" t="s">
        <v>265</v>
      </c>
      <c r="E82" s="79"/>
      <c r="F82" s="105">
        <v>39600</v>
      </c>
      <c r="G82" s="86">
        <v>4.17</v>
      </c>
      <c r="H82" s="92" t="s">
        <v>170</v>
      </c>
      <c r="I82" s="93">
        <v>4.8000000000000001E-2</v>
      </c>
      <c r="J82" s="93">
        <v>4.87E-2</v>
      </c>
      <c r="K82" s="86">
        <v>4784053.9999999991</v>
      </c>
      <c r="L82" s="106">
        <v>117.0903</v>
      </c>
      <c r="M82" s="86">
        <v>5597.9357499999987</v>
      </c>
      <c r="N82" s="79"/>
      <c r="O82" s="87">
        <f t="shared" si="1"/>
        <v>2.5483484649237698E-3</v>
      </c>
      <c r="P82" s="87">
        <f>M82/'סכום נכסי הקרן'!$C$42</f>
        <v>1.5526902795483478E-3</v>
      </c>
    </row>
    <row r="83" spans="2:16">
      <c r="B83" s="85" t="s">
        <v>1534</v>
      </c>
      <c r="C83" s="79" t="s">
        <v>1535</v>
      </c>
      <c r="D83" s="79" t="s">
        <v>265</v>
      </c>
      <c r="E83" s="79"/>
      <c r="F83" s="105">
        <v>39965</v>
      </c>
      <c r="G83" s="86">
        <v>4.96</v>
      </c>
      <c r="H83" s="92" t="s">
        <v>170</v>
      </c>
      <c r="I83" s="93">
        <v>4.8000000000000001E-2</v>
      </c>
      <c r="J83" s="93">
        <v>4.8499999999999995E-2</v>
      </c>
      <c r="K83" s="86">
        <v>7756076.9999999991</v>
      </c>
      <c r="L83" s="106">
        <v>113.59059999999999</v>
      </c>
      <c r="M83" s="86">
        <v>8811.3848899999994</v>
      </c>
      <c r="N83" s="79"/>
      <c r="O83" s="87">
        <f t="shared" si="1"/>
        <v>4.0112070164942506E-3</v>
      </c>
      <c r="P83" s="87">
        <f>M83/'סכום נכסי הקרן'!$C$42</f>
        <v>2.4439994096149085E-3</v>
      </c>
    </row>
    <row r="84" spans="2:16">
      <c r="B84" s="85" t="s">
        <v>1536</v>
      </c>
      <c r="C84" s="79" t="s">
        <v>1537</v>
      </c>
      <c r="D84" s="79" t="s">
        <v>265</v>
      </c>
      <c r="E84" s="79"/>
      <c r="F84" s="105">
        <v>39995</v>
      </c>
      <c r="G84" s="86">
        <v>5.0399999999999991</v>
      </c>
      <c r="H84" s="92" t="s">
        <v>170</v>
      </c>
      <c r="I84" s="93">
        <v>4.8000000000000001E-2</v>
      </c>
      <c r="J84" s="93">
        <v>4.8499999999999988E-2</v>
      </c>
      <c r="K84" s="86">
        <v>3570999.9999999995</v>
      </c>
      <c r="L84" s="106">
        <v>112.7059</v>
      </c>
      <c r="M84" s="86">
        <v>4025.0243099999998</v>
      </c>
      <c r="N84" s="79"/>
      <c r="O84" s="87">
        <f t="shared" si="1"/>
        <v>1.8323119413561253E-3</v>
      </c>
      <c r="P84" s="87">
        <f>M84/'סכום נכסי הקרן'!$C$42</f>
        <v>1.116414407057601E-3</v>
      </c>
    </row>
    <row r="85" spans="2:16">
      <c r="B85" s="85" t="s">
        <v>1538</v>
      </c>
      <c r="C85" s="79" t="s">
        <v>1539</v>
      </c>
      <c r="D85" s="79" t="s">
        <v>265</v>
      </c>
      <c r="E85" s="79"/>
      <c r="F85" s="105">
        <v>40027</v>
      </c>
      <c r="G85" s="86">
        <v>5.1299999999999981</v>
      </c>
      <c r="H85" s="92" t="s">
        <v>170</v>
      </c>
      <c r="I85" s="93">
        <v>4.8000000000000001E-2</v>
      </c>
      <c r="J85" s="93">
        <v>4.8499999999999988E-2</v>
      </c>
      <c r="K85" s="86">
        <v>5717140.9999999991</v>
      </c>
      <c r="L85" s="106">
        <v>111.2756</v>
      </c>
      <c r="M85" s="86">
        <v>6362.2734</v>
      </c>
      <c r="N85" s="79"/>
      <c r="O85" s="87">
        <f t="shared" si="1"/>
        <v>2.8962979170161678E-3</v>
      </c>
      <c r="P85" s="87">
        <f>M85/'סכום נכסי הקרן'!$C$42</f>
        <v>1.7646933629077504E-3</v>
      </c>
    </row>
    <row r="86" spans="2:16">
      <c r="B86" s="85" t="s">
        <v>1540</v>
      </c>
      <c r="C86" s="79" t="s">
        <v>1541</v>
      </c>
      <c r="D86" s="79" t="s">
        <v>265</v>
      </c>
      <c r="E86" s="79"/>
      <c r="F86" s="105">
        <v>40179</v>
      </c>
      <c r="G86" s="86">
        <v>5.4200000000000017</v>
      </c>
      <c r="H86" s="92" t="s">
        <v>170</v>
      </c>
      <c r="I86" s="93">
        <v>4.8000000000000001E-2</v>
      </c>
      <c r="J86" s="93">
        <v>4.8500000000000008E-2</v>
      </c>
      <c r="K86" s="86">
        <v>2321999.9999999995</v>
      </c>
      <c r="L86" s="106">
        <v>109.8184</v>
      </c>
      <c r="M86" s="86">
        <v>2549.9825899999992</v>
      </c>
      <c r="N86" s="79"/>
      <c r="O86" s="87">
        <f t="shared" si="1"/>
        <v>1.1608286534565599E-3</v>
      </c>
      <c r="P86" s="87">
        <f>M86/'סכום נכסי הקרן'!$C$42</f>
        <v>7.0728449866730241E-4</v>
      </c>
    </row>
    <row r="87" spans="2:16">
      <c r="B87" s="85" t="s">
        <v>1542</v>
      </c>
      <c r="C87" s="79" t="s">
        <v>1543</v>
      </c>
      <c r="D87" s="79" t="s">
        <v>265</v>
      </c>
      <c r="E87" s="79"/>
      <c r="F87" s="105">
        <v>40210</v>
      </c>
      <c r="G87" s="86">
        <v>5.4999999999999991</v>
      </c>
      <c r="H87" s="92" t="s">
        <v>170</v>
      </c>
      <c r="I87" s="93">
        <v>4.8000000000000001E-2</v>
      </c>
      <c r="J87" s="93">
        <v>4.8500000000000008E-2</v>
      </c>
      <c r="K87" s="86">
        <v>5986999.9999999991</v>
      </c>
      <c r="L87" s="106">
        <v>109.3854</v>
      </c>
      <c r="M87" s="86">
        <v>6548.9150999999983</v>
      </c>
      <c r="N87" s="79"/>
      <c r="O87" s="87">
        <f t="shared" si="1"/>
        <v>2.9812628238902344E-3</v>
      </c>
      <c r="P87" s="87">
        <f>M87/'סכום נכסי הקרן'!$C$42</f>
        <v>1.8164618658507105E-3</v>
      </c>
    </row>
    <row r="88" spans="2:16">
      <c r="B88" s="85" t="s">
        <v>1544</v>
      </c>
      <c r="C88" s="79" t="s">
        <v>1545</v>
      </c>
      <c r="D88" s="79" t="s">
        <v>265</v>
      </c>
      <c r="E88" s="79"/>
      <c r="F88" s="105">
        <v>40238</v>
      </c>
      <c r="G88" s="86">
        <v>5.58</v>
      </c>
      <c r="H88" s="92" t="s">
        <v>170</v>
      </c>
      <c r="I88" s="93">
        <v>4.8000000000000001E-2</v>
      </c>
      <c r="J88" s="93">
        <v>4.8499999999999995E-2</v>
      </c>
      <c r="K88" s="86">
        <v>1287999.9999999998</v>
      </c>
      <c r="L88" s="106">
        <v>109.68340000000001</v>
      </c>
      <c r="M88" s="86">
        <v>1412.7059799999997</v>
      </c>
      <c r="N88" s="79"/>
      <c r="O88" s="87">
        <f t="shared" si="1"/>
        <v>6.4310618704790067E-4</v>
      </c>
      <c r="P88" s="87">
        <f>M88/'סכום נכסי הקרן'!$C$42</f>
        <v>3.9183994618120131E-4</v>
      </c>
    </row>
    <row r="89" spans="2:16">
      <c r="B89" s="85" t="s">
        <v>1546</v>
      </c>
      <c r="C89" s="79" t="s">
        <v>1547</v>
      </c>
      <c r="D89" s="79" t="s">
        <v>265</v>
      </c>
      <c r="E89" s="79"/>
      <c r="F89" s="105">
        <v>40360</v>
      </c>
      <c r="G89" s="86">
        <v>5.78</v>
      </c>
      <c r="H89" s="92" t="s">
        <v>170</v>
      </c>
      <c r="I89" s="93">
        <v>4.8000000000000001E-2</v>
      </c>
      <c r="J89" s="93">
        <v>4.8499999999999995E-2</v>
      </c>
      <c r="K89" s="86">
        <v>4866999.9999999991</v>
      </c>
      <c r="L89" s="106">
        <v>109.4011</v>
      </c>
      <c r="M89" s="86">
        <v>5324.5523999999996</v>
      </c>
      <c r="N89" s="79"/>
      <c r="O89" s="87">
        <f t="shared" si="1"/>
        <v>2.4238961540325246E-3</v>
      </c>
      <c r="P89" s="87">
        <f>M89/'סכום נכסי הקרן'!$C$42</f>
        <v>1.4768623870729184E-3</v>
      </c>
    </row>
    <row r="90" spans="2:16">
      <c r="B90" s="85" t="s">
        <v>1548</v>
      </c>
      <c r="C90" s="79" t="s">
        <v>1549</v>
      </c>
      <c r="D90" s="79" t="s">
        <v>265</v>
      </c>
      <c r="E90" s="79"/>
      <c r="F90" s="105">
        <v>40422</v>
      </c>
      <c r="G90" s="86">
        <v>5.9499999999999993</v>
      </c>
      <c r="H90" s="92" t="s">
        <v>170</v>
      </c>
      <c r="I90" s="93">
        <v>4.8000000000000001E-2</v>
      </c>
      <c r="J90" s="93">
        <v>4.8499999999999995E-2</v>
      </c>
      <c r="K90" s="86">
        <v>11361999.999999998</v>
      </c>
      <c r="L90" s="106">
        <v>107.7192</v>
      </c>
      <c r="M90" s="86">
        <v>12238.727899999998</v>
      </c>
      <c r="N90" s="79"/>
      <c r="O90" s="87">
        <f t="shared" si="1"/>
        <v>5.5714364811323023E-3</v>
      </c>
      <c r="P90" s="87">
        <f>M90/'סכום נכסי הקרן'!$C$42</f>
        <v>3.3946359324269065E-3</v>
      </c>
    </row>
    <row r="91" spans="2:16">
      <c r="B91" s="85" t="s">
        <v>1550</v>
      </c>
      <c r="C91" s="79" t="s">
        <v>1551</v>
      </c>
      <c r="D91" s="79" t="s">
        <v>265</v>
      </c>
      <c r="E91" s="79"/>
      <c r="F91" s="105">
        <v>40483</v>
      </c>
      <c r="G91" s="86">
        <v>5.9799999999999995</v>
      </c>
      <c r="H91" s="92" t="s">
        <v>170</v>
      </c>
      <c r="I91" s="93">
        <v>4.8000000000000001E-2</v>
      </c>
      <c r="J91" s="93">
        <v>4.8499999999999995E-2</v>
      </c>
      <c r="K91" s="86">
        <v>4768999.9999999991</v>
      </c>
      <c r="L91" s="106">
        <v>108.61969999999999</v>
      </c>
      <c r="M91" s="86">
        <v>5180.0769999999993</v>
      </c>
      <c r="N91" s="79"/>
      <c r="O91" s="87">
        <f t="shared" si="1"/>
        <v>2.3581266132139743E-3</v>
      </c>
      <c r="P91" s="87">
        <f>M91/'סכום נכסי הקרן'!$C$42</f>
        <v>1.4367894817678049E-3</v>
      </c>
    </row>
    <row r="92" spans="2:16">
      <c r="B92" s="85" t="s">
        <v>1552</v>
      </c>
      <c r="C92" s="79" t="s">
        <v>1553</v>
      </c>
      <c r="D92" s="79" t="s">
        <v>265</v>
      </c>
      <c r="E92" s="79"/>
      <c r="F92" s="105">
        <v>40513</v>
      </c>
      <c r="G92" s="86">
        <v>6.0600000000000005</v>
      </c>
      <c r="H92" s="92" t="s">
        <v>170</v>
      </c>
      <c r="I92" s="93">
        <v>4.8000000000000001E-2</v>
      </c>
      <c r="J92" s="93">
        <v>4.8500000000000008E-2</v>
      </c>
      <c r="K92" s="86">
        <v>6257999.9999999991</v>
      </c>
      <c r="L92" s="106">
        <v>107.89190000000001</v>
      </c>
      <c r="M92" s="86">
        <v>6751.8215199999986</v>
      </c>
      <c r="N92" s="79"/>
      <c r="O92" s="87">
        <f t="shared" si="1"/>
        <v>3.0736319197538619E-3</v>
      </c>
      <c r="P92" s="87">
        <f>M92/'סכום נכסי הקרן'!$C$42</f>
        <v>1.8727416875674843E-3</v>
      </c>
    </row>
    <row r="93" spans="2:16">
      <c r="B93" s="85" t="s">
        <v>1554</v>
      </c>
      <c r="C93" s="79" t="s">
        <v>1555</v>
      </c>
      <c r="D93" s="79" t="s">
        <v>265</v>
      </c>
      <c r="E93" s="79"/>
      <c r="F93" s="105">
        <v>40544</v>
      </c>
      <c r="G93" s="86">
        <v>6.14</v>
      </c>
      <c r="H93" s="92" t="s">
        <v>170</v>
      </c>
      <c r="I93" s="93">
        <v>4.8000000000000001E-2</v>
      </c>
      <c r="J93" s="93">
        <v>4.8500000000000008E-2</v>
      </c>
      <c r="K93" s="86">
        <v>3196999.9999999995</v>
      </c>
      <c r="L93" s="106">
        <v>107.3676</v>
      </c>
      <c r="M93" s="86">
        <v>3432.5411699999995</v>
      </c>
      <c r="N93" s="79"/>
      <c r="O93" s="87">
        <f t="shared" si="1"/>
        <v>1.5625958231759165E-3</v>
      </c>
      <c r="P93" s="87">
        <f>M93/'סכום נכסי הקרן'!$C$42</f>
        <v>9.5207832794588852E-4</v>
      </c>
    </row>
    <row r="94" spans="2:16">
      <c r="B94" s="85" t="s">
        <v>1556</v>
      </c>
      <c r="C94" s="79" t="s">
        <v>1557</v>
      </c>
      <c r="D94" s="79" t="s">
        <v>265</v>
      </c>
      <c r="E94" s="79"/>
      <c r="F94" s="105">
        <v>40603</v>
      </c>
      <c r="G94" s="86">
        <v>6.3100000000000005</v>
      </c>
      <c r="H94" s="92" t="s">
        <v>170</v>
      </c>
      <c r="I94" s="93">
        <v>4.8000000000000001E-2</v>
      </c>
      <c r="J94" s="93">
        <v>4.8499999999999995E-2</v>
      </c>
      <c r="K94" s="86">
        <v>99172999.999999985</v>
      </c>
      <c r="L94" s="106">
        <v>105.9098</v>
      </c>
      <c r="M94" s="86">
        <v>105034.79125999997</v>
      </c>
      <c r="N94" s="79"/>
      <c r="O94" s="87">
        <f t="shared" si="1"/>
        <v>4.7814991279778368E-2</v>
      </c>
      <c r="P94" s="87">
        <f>M94/'סכום נכסי הקרן'!$C$42</f>
        <v>2.9133328192234388E-2</v>
      </c>
    </row>
    <row r="95" spans="2:16">
      <c r="B95" s="85" t="s">
        <v>1558</v>
      </c>
      <c r="C95" s="79" t="s">
        <v>1559</v>
      </c>
      <c r="D95" s="79" t="s">
        <v>265</v>
      </c>
      <c r="E95" s="79"/>
      <c r="F95" s="105">
        <v>40664</v>
      </c>
      <c r="G95" s="86">
        <v>6.3299999999999992</v>
      </c>
      <c r="H95" s="92" t="s">
        <v>170</v>
      </c>
      <c r="I95" s="93">
        <v>4.8000000000000001E-2</v>
      </c>
      <c r="J95" s="93">
        <v>4.8499999999999988E-2</v>
      </c>
      <c r="K95" s="86">
        <v>137999.99999999997</v>
      </c>
      <c r="L95" s="106">
        <v>107.0779</v>
      </c>
      <c r="M95" s="86">
        <v>147.76864</v>
      </c>
      <c r="N95" s="79"/>
      <c r="O95" s="87">
        <f t="shared" si="1"/>
        <v>6.7268722565791021E-5</v>
      </c>
      <c r="P95" s="87">
        <f>M95/'סכום נכסי הקרן'!$C$42</f>
        <v>4.0986345895463202E-5</v>
      </c>
    </row>
    <row r="96" spans="2:16">
      <c r="B96" s="85" t="s">
        <v>1560</v>
      </c>
      <c r="C96" s="79" t="s">
        <v>1561</v>
      </c>
      <c r="D96" s="79" t="s">
        <v>265</v>
      </c>
      <c r="E96" s="79"/>
      <c r="F96" s="105">
        <v>40756</v>
      </c>
      <c r="G96" s="86">
        <v>6.5799999999999974</v>
      </c>
      <c r="H96" s="92" t="s">
        <v>170</v>
      </c>
      <c r="I96" s="93">
        <v>4.8000000000000001E-2</v>
      </c>
      <c r="J96" s="93">
        <v>4.8499999999999988E-2</v>
      </c>
      <c r="K96" s="86">
        <v>71596999.999999985</v>
      </c>
      <c r="L96" s="106">
        <v>104.28319999999999</v>
      </c>
      <c r="M96" s="86">
        <v>74663.505430000005</v>
      </c>
      <c r="N96" s="79"/>
      <c r="O96" s="87">
        <f t="shared" si="1"/>
        <v>3.3989069890337363E-2</v>
      </c>
      <c r="P96" s="87">
        <f>M96/'סכום נכסי הקרן'!$C$42</f>
        <v>2.0709294335535436E-2</v>
      </c>
    </row>
    <row r="97" spans="2:16">
      <c r="B97" s="85" t="s">
        <v>1562</v>
      </c>
      <c r="C97" s="79" t="s">
        <v>1563</v>
      </c>
      <c r="D97" s="79" t="s">
        <v>265</v>
      </c>
      <c r="E97" s="79"/>
      <c r="F97" s="105">
        <v>40848</v>
      </c>
      <c r="G97" s="86">
        <v>6.67</v>
      </c>
      <c r="H97" s="92" t="s">
        <v>170</v>
      </c>
      <c r="I97" s="93">
        <v>4.8000000000000001E-2</v>
      </c>
      <c r="J97" s="93">
        <v>4.8500000000000008E-2</v>
      </c>
      <c r="K97" s="86">
        <v>206677999.99999997</v>
      </c>
      <c r="L97" s="106">
        <v>105.5294</v>
      </c>
      <c r="M97" s="86">
        <v>218106.18272999997</v>
      </c>
      <c r="N97" s="79"/>
      <c r="O97" s="87">
        <f t="shared" si="1"/>
        <v>9.9288484322168011E-2</v>
      </c>
      <c r="P97" s="87">
        <f>M97/'סכום נכסי הקרן'!$C$42</f>
        <v>6.0495755035106784E-2</v>
      </c>
    </row>
    <row r="98" spans="2:16">
      <c r="B98" s="85" t="s">
        <v>1564</v>
      </c>
      <c r="C98" s="79" t="s">
        <v>1565</v>
      </c>
      <c r="D98" s="79" t="s">
        <v>265</v>
      </c>
      <c r="E98" s="79"/>
      <c r="F98" s="105">
        <v>40940</v>
      </c>
      <c r="G98" s="86">
        <v>6.9200000000000008</v>
      </c>
      <c r="H98" s="92" t="s">
        <v>170</v>
      </c>
      <c r="I98" s="93">
        <v>4.8000000000000001E-2</v>
      </c>
      <c r="J98" s="93">
        <v>4.8500000000000008E-2</v>
      </c>
      <c r="K98" s="86">
        <v>258649999.99999997</v>
      </c>
      <c r="L98" s="106">
        <v>104.2953</v>
      </c>
      <c r="M98" s="86">
        <v>269759.81677999994</v>
      </c>
      <c r="N98" s="79"/>
      <c r="O98" s="87">
        <f t="shared" si="1"/>
        <v>0.12280276975123025</v>
      </c>
      <c r="P98" s="87">
        <f>M98/'סכום נכסי הקרן'!$C$42</f>
        <v>7.4822838995079438E-2</v>
      </c>
    </row>
    <row r="99" spans="2:16">
      <c r="B99" s="85" t="s">
        <v>1566</v>
      </c>
      <c r="C99" s="79" t="s">
        <v>1567</v>
      </c>
      <c r="D99" s="79" t="s">
        <v>265</v>
      </c>
      <c r="E99" s="79"/>
      <c r="F99" s="105">
        <v>40969</v>
      </c>
      <c r="G99" s="86">
        <v>6.9999999999999982</v>
      </c>
      <c r="H99" s="92" t="s">
        <v>170</v>
      </c>
      <c r="I99" s="93">
        <v>4.8000000000000001E-2</v>
      </c>
      <c r="J99" s="93">
        <v>4.8599999999999983E-2</v>
      </c>
      <c r="K99" s="86">
        <v>146133999.99999997</v>
      </c>
      <c r="L99" s="106">
        <v>103.8616</v>
      </c>
      <c r="M99" s="86">
        <v>151782.40958000001</v>
      </c>
      <c r="N99" s="79"/>
      <c r="O99" s="87">
        <f t="shared" si="1"/>
        <v>6.9095911016060524E-2</v>
      </c>
      <c r="P99" s="87">
        <f>M99/'סכום נכסי הקרן'!$C$42</f>
        <v>4.209963859647587E-2</v>
      </c>
    </row>
    <row r="100" spans="2:16">
      <c r="B100" s="85" t="s">
        <v>1568</v>
      </c>
      <c r="C100" s="79">
        <v>8789</v>
      </c>
      <c r="D100" s="79" t="s">
        <v>265</v>
      </c>
      <c r="E100" s="79"/>
      <c r="F100" s="105">
        <v>41000</v>
      </c>
      <c r="G100" s="86">
        <v>6.9200000000000017</v>
      </c>
      <c r="H100" s="92" t="s">
        <v>170</v>
      </c>
      <c r="I100" s="93">
        <v>4.8000000000000001E-2</v>
      </c>
      <c r="J100" s="93">
        <v>4.8500000000000008E-2</v>
      </c>
      <c r="K100" s="86">
        <v>84206999.999999985</v>
      </c>
      <c r="L100" s="106">
        <v>105.9482</v>
      </c>
      <c r="M100" s="86">
        <v>89215.717169999989</v>
      </c>
      <c r="N100" s="79"/>
      <c r="O100" s="87">
        <f t="shared" si="1"/>
        <v>4.0613673691635842E-2</v>
      </c>
      <c r="P100" s="87">
        <f>M100/'סכום נכסי הקרן'!$C$42</f>
        <v>2.4745617495305058E-2</v>
      </c>
    </row>
    <row r="101" spans="2:16">
      <c r="B101" s="85" t="s">
        <v>1569</v>
      </c>
      <c r="C101" s="79" t="s">
        <v>1570</v>
      </c>
      <c r="D101" s="79" t="s">
        <v>265</v>
      </c>
      <c r="E101" s="79"/>
      <c r="F101" s="105">
        <v>41640</v>
      </c>
      <c r="G101" s="86">
        <v>8.1300000000000008</v>
      </c>
      <c r="H101" s="92" t="s">
        <v>170</v>
      </c>
      <c r="I101" s="93">
        <v>4.8000000000000001E-2</v>
      </c>
      <c r="J101" s="93">
        <v>4.8499999999999995E-2</v>
      </c>
      <c r="K101" s="86">
        <v>1887999.9999999998</v>
      </c>
      <c r="L101" s="106">
        <v>101.2718</v>
      </c>
      <c r="M101" s="86">
        <v>1912.0113099999996</v>
      </c>
      <c r="N101" s="79"/>
      <c r="O101" s="87">
        <f t="shared" si="1"/>
        <v>8.7040496789470771E-4</v>
      </c>
      <c r="P101" s="87">
        <f>M101/'סכום נכסי הקרן'!$C$42</f>
        <v>5.303314485921891E-4</v>
      </c>
    </row>
    <row r="105" spans="2:16">
      <c r="B105" s="94" t="s">
        <v>118</v>
      </c>
    </row>
    <row r="106" spans="2:16">
      <c r="B106" s="94" t="s">
        <v>242</v>
      </c>
    </row>
    <row r="107" spans="2:16">
      <c r="B107" s="94" t="s">
        <v>250</v>
      </c>
    </row>
  </sheetData>
  <sheetProtection sheet="1" objects="1" scenarios="1"/>
  <mergeCells count="2">
    <mergeCell ref="B6:P6"/>
    <mergeCell ref="B7:P7"/>
  </mergeCells>
  <phoneticPr fontId="7" type="noConversion"/>
  <dataValidations count="1">
    <dataValidation allowBlank="1" showInputMessage="1" showErrorMessage="1" sqref="C5:C1048576 A1:B1048576 D1:XFD24 D28:XFD1048576 D25:AF27 AH25:XFD27" xr:uid="{00000000-0002-0000-0D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185</v>
      </c>
      <c r="C1" s="77" t="s" vm="1">
        <v>260</v>
      </c>
    </row>
    <row r="2" spans="2:65">
      <c r="B2" s="56" t="s">
        <v>184</v>
      </c>
      <c r="C2" s="77" t="s">
        <v>261</v>
      </c>
    </row>
    <row r="3" spans="2:65">
      <c r="B3" s="56" t="s">
        <v>186</v>
      </c>
      <c r="C3" s="77" t="s">
        <v>262</v>
      </c>
    </row>
    <row r="4" spans="2:65">
      <c r="B4" s="56" t="s">
        <v>187</v>
      </c>
      <c r="C4" s="77">
        <v>2207</v>
      </c>
    </row>
    <row r="6" spans="2:65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4"/>
    </row>
    <row r="7" spans="2:65" ht="26.25" customHeight="1">
      <c r="B7" s="212" t="s">
        <v>93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4"/>
    </row>
    <row r="8" spans="2:65" s="3" customFormat="1" ht="78.75">
      <c r="B8" s="22" t="s">
        <v>122</v>
      </c>
      <c r="C8" s="30" t="s">
        <v>46</v>
      </c>
      <c r="D8" s="30" t="s">
        <v>124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108</v>
      </c>
      <c r="J8" s="30" t="s">
        <v>18</v>
      </c>
      <c r="K8" s="30" t="s">
        <v>107</v>
      </c>
      <c r="L8" s="30" t="s">
        <v>17</v>
      </c>
      <c r="M8" s="70" t="s">
        <v>19</v>
      </c>
      <c r="N8" s="30" t="s">
        <v>244</v>
      </c>
      <c r="O8" s="30" t="s">
        <v>243</v>
      </c>
      <c r="P8" s="30" t="s">
        <v>116</v>
      </c>
      <c r="Q8" s="30" t="s">
        <v>60</v>
      </c>
      <c r="R8" s="30" t="s">
        <v>188</v>
      </c>
      <c r="S8" s="31" t="s">
        <v>190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251</v>
      </c>
      <c r="O9" s="32"/>
      <c r="P9" s="32" t="s">
        <v>247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119</v>
      </c>
      <c r="R10" s="20" t="s">
        <v>120</v>
      </c>
      <c r="S10" s="20" t="s">
        <v>191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259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118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242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250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7" type="noConversion"/>
  <dataValidations count="1">
    <dataValidation allowBlank="1" showInputMessage="1" showErrorMessage="1" sqref="C5:C1048576 A1:B1048576 D1:XFD31 D36:XFD1048576 D32:AF35 AH32:XFD35" xr:uid="{00000000-0002-0000-0E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5">
    <tabColor indexed="43"/>
    <pageSetUpPr fitToPage="1"/>
  </sheetPr>
  <dimension ref="B1:CC540"/>
  <sheetViews>
    <sheetView rightToLeft="1" topLeftCell="A23" workbookViewId="0">
      <selection activeCell="A39" sqref="A11:XFD39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185</v>
      </c>
      <c r="C1" s="77" t="s" vm="1">
        <v>260</v>
      </c>
    </row>
    <row r="2" spans="2:81">
      <c r="B2" s="56" t="s">
        <v>184</v>
      </c>
      <c r="C2" s="77" t="s">
        <v>261</v>
      </c>
    </row>
    <row r="3" spans="2:81">
      <c r="B3" s="56" t="s">
        <v>186</v>
      </c>
      <c r="C3" s="77" t="s">
        <v>262</v>
      </c>
    </row>
    <row r="4" spans="2:81">
      <c r="B4" s="56" t="s">
        <v>187</v>
      </c>
      <c r="C4" s="77">
        <v>2207</v>
      </c>
    </row>
    <row r="6" spans="2:81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4"/>
    </row>
    <row r="7" spans="2:81" ht="26.25" customHeight="1">
      <c r="B7" s="212" t="s">
        <v>94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4"/>
    </row>
    <row r="8" spans="2:81" s="3" customFormat="1" ht="78.75">
      <c r="B8" s="22" t="s">
        <v>122</v>
      </c>
      <c r="C8" s="30" t="s">
        <v>46</v>
      </c>
      <c r="D8" s="30" t="s">
        <v>124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108</v>
      </c>
      <c r="J8" s="30" t="s">
        <v>18</v>
      </c>
      <c r="K8" s="30" t="s">
        <v>107</v>
      </c>
      <c r="L8" s="30" t="s">
        <v>17</v>
      </c>
      <c r="M8" s="70" t="s">
        <v>19</v>
      </c>
      <c r="N8" s="70" t="s">
        <v>244</v>
      </c>
      <c r="O8" s="30" t="s">
        <v>243</v>
      </c>
      <c r="P8" s="30" t="s">
        <v>116</v>
      </c>
      <c r="Q8" s="30" t="s">
        <v>60</v>
      </c>
      <c r="R8" s="30" t="s">
        <v>188</v>
      </c>
      <c r="S8" s="31" t="s">
        <v>190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251</v>
      </c>
      <c r="O9" s="32"/>
      <c r="P9" s="32" t="s">
        <v>247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  <c r="R10" s="20" t="s">
        <v>120</v>
      </c>
      <c r="S10" s="20" t="s">
        <v>191</v>
      </c>
      <c r="T10" s="5"/>
      <c r="BZ10" s="1"/>
    </row>
    <row r="11" spans="2:81" s="133" customFormat="1" ht="18" customHeight="1">
      <c r="B11" s="107" t="s">
        <v>52</v>
      </c>
      <c r="C11" s="97"/>
      <c r="D11" s="97"/>
      <c r="E11" s="97"/>
      <c r="F11" s="97"/>
      <c r="G11" s="97"/>
      <c r="H11" s="97"/>
      <c r="I11" s="97"/>
      <c r="J11" s="101">
        <v>6.8258259306879223</v>
      </c>
      <c r="K11" s="97"/>
      <c r="L11" s="97"/>
      <c r="M11" s="102">
        <v>2.095227458329529E-2</v>
      </c>
      <c r="N11" s="99"/>
      <c r="O11" s="101"/>
      <c r="P11" s="99">
        <v>51261.364989999987</v>
      </c>
      <c r="Q11" s="97"/>
      <c r="R11" s="102">
        <f>P11/$P$11</f>
        <v>1</v>
      </c>
      <c r="S11" s="102">
        <f>P11/'סכום נכסי הקרן'!$C$42</f>
        <v>1.4218280932637176E-2</v>
      </c>
      <c r="T11" s="143"/>
      <c r="BZ11" s="134"/>
      <c r="CC11" s="134"/>
    </row>
    <row r="12" spans="2:81" s="134" customFormat="1" ht="17.25" customHeight="1">
      <c r="B12" s="108" t="s">
        <v>238</v>
      </c>
      <c r="C12" s="81"/>
      <c r="D12" s="81"/>
      <c r="E12" s="81"/>
      <c r="F12" s="81"/>
      <c r="G12" s="81"/>
      <c r="H12" s="81"/>
      <c r="I12" s="81"/>
      <c r="J12" s="91">
        <v>6.8073780491759557</v>
      </c>
      <c r="K12" s="81"/>
      <c r="L12" s="81"/>
      <c r="M12" s="90">
        <v>1.9691874080536808E-2</v>
      </c>
      <c r="N12" s="89"/>
      <c r="O12" s="91"/>
      <c r="P12" s="89">
        <v>48910.889259999989</v>
      </c>
      <c r="Q12" s="81"/>
      <c r="R12" s="90">
        <f t="shared" ref="R12:R22" si="0">P12/$P$11</f>
        <v>0.9541472270498742</v>
      </c>
      <c r="S12" s="90">
        <f>P12/'סכום נכסי הקרן'!$C$42</f>
        <v>1.3566333325291859E-2</v>
      </c>
    </row>
    <row r="13" spans="2:81" s="134" customFormat="1">
      <c r="B13" s="109" t="s">
        <v>61</v>
      </c>
      <c r="C13" s="81"/>
      <c r="D13" s="81"/>
      <c r="E13" s="81"/>
      <c r="F13" s="81"/>
      <c r="G13" s="81"/>
      <c r="H13" s="81"/>
      <c r="I13" s="81"/>
      <c r="J13" s="91">
        <v>7.743050060819618</v>
      </c>
      <c r="K13" s="81"/>
      <c r="L13" s="81"/>
      <c r="M13" s="90">
        <v>1.4045968837170943E-2</v>
      </c>
      <c r="N13" s="89"/>
      <c r="O13" s="91"/>
      <c r="P13" s="89">
        <v>31944.191529999993</v>
      </c>
      <c r="Q13" s="81"/>
      <c r="R13" s="90">
        <f t="shared" si="0"/>
        <v>0.62316310804894937</v>
      </c>
      <c r="S13" s="90">
        <f>P13/'סכום נכסי הקרן'!$C$42</f>
        <v>8.8603081370952977E-3</v>
      </c>
    </row>
    <row r="14" spans="2:81" s="134" customFormat="1">
      <c r="B14" s="110" t="s">
        <v>1571</v>
      </c>
      <c r="C14" s="79" t="s">
        <v>1572</v>
      </c>
      <c r="D14" s="92" t="s">
        <v>1573</v>
      </c>
      <c r="E14" s="79" t="s">
        <v>1574</v>
      </c>
      <c r="F14" s="92" t="s">
        <v>594</v>
      </c>
      <c r="G14" s="79" t="s">
        <v>289</v>
      </c>
      <c r="H14" s="79" t="s">
        <v>290</v>
      </c>
      <c r="I14" s="105">
        <v>39076</v>
      </c>
      <c r="J14" s="88">
        <v>8.51</v>
      </c>
      <c r="K14" s="92" t="s">
        <v>170</v>
      </c>
      <c r="L14" s="93">
        <v>4.9000000000000002E-2</v>
      </c>
      <c r="M14" s="87">
        <v>1.41E-2</v>
      </c>
      <c r="N14" s="86">
        <v>2339668.9999999995</v>
      </c>
      <c r="O14" s="88">
        <v>164.99</v>
      </c>
      <c r="P14" s="86">
        <v>3860.2198299999995</v>
      </c>
      <c r="Q14" s="87">
        <v>1.1918261572986533E-3</v>
      </c>
      <c r="R14" s="87">
        <f t="shared" si="0"/>
        <v>7.5304663283021184E-2</v>
      </c>
      <c r="S14" s="87">
        <f>P14/'סכום נכסי הקרן'!$C$42</f>
        <v>1.0707028580956429E-3</v>
      </c>
    </row>
    <row r="15" spans="2:81" s="134" customFormat="1">
      <c r="B15" s="110" t="s">
        <v>1575</v>
      </c>
      <c r="C15" s="79" t="s">
        <v>1576</v>
      </c>
      <c r="D15" s="92" t="s">
        <v>1573</v>
      </c>
      <c r="E15" s="79" t="s">
        <v>1574</v>
      </c>
      <c r="F15" s="92" t="s">
        <v>594</v>
      </c>
      <c r="G15" s="79" t="s">
        <v>289</v>
      </c>
      <c r="H15" s="79" t="s">
        <v>290</v>
      </c>
      <c r="I15" s="105">
        <v>42639</v>
      </c>
      <c r="J15" s="88">
        <v>11.75</v>
      </c>
      <c r="K15" s="92" t="s">
        <v>170</v>
      </c>
      <c r="L15" s="93">
        <v>4.0999999999999995E-2</v>
      </c>
      <c r="M15" s="87">
        <v>2.4399999999999998E-2</v>
      </c>
      <c r="N15" s="86">
        <v>9952059.7100000009</v>
      </c>
      <c r="O15" s="88">
        <v>125.5</v>
      </c>
      <c r="P15" s="86">
        <v>12489.835249999998</v>
      </c>
      <c r="Q15" s="87">
        <v>2.2838718097413866E-3</v>
      </c>
      <c r="R15" s="87">
        <f t="shared" si="0"/>
        <v>0.24365007159751798</v>
      </c>
      <c r="S15" s="87">
        <f>P15/'סכום נכסי הקרן'!$C$42</f>
        <v>3.4642851672306726E-3</v>
      </c>
    </row>
    <row r="16" spans="2:81" s="134" customFormat="1">
      <c r="B16" s="110" t="s">
        <v>1577</v>
      </c>
      <c r="C16" s="79" t="s">
        <v>1578</v>
      </c>
      <c r="D16" s="92" t="s">
        <v>1573</v>
      </c>
      <c r="E16" s="79" t="s">
        <v>1579</v>
      </c>
      <c r="F16" s="92" t="s">
        <v>499</v>
      </c>
      <c r="G16" s="79" t="s">
        <v>289</v>
      </c>
      <c r="H16" s="79" t="s">
        <v>290</v>
      </c>
      <c r="I16" s="105">
        <v>38918</v>
      </c>
      <c r="J16" s="88">
        <v>1.47</v>
      </c>
      <c r="K16" s="92" t="s">
        <v>170</v>
      </c>
      <c r="L16" s="93">
        <v>0.05</v>
      </c>
      <c r="M16" s="87">
        <v>-2.2000000000000001E-3</v>
      </c>
      <c r="N16" s="86">
        <v>5264.7099999999991</v>
      </c>
      <c r="O16" s="88">
        <v>128.41999999999999</v>
      </c>
      <c r="P16" s="86">
        <v>6.7609499999999993</v>
      </c>
      <c r="Q16" s="87">
        <v>2.491983323760876E-4</v>
      </c>
      <c r="R16" s="87">
        <f t="shared" si="0"/>
        <v>1.3189172784062458E-4</v>
      </c>
      <c r="S16" s="87">
        <f>P16/'סכום נכסי הקרן'!$C$42</f>
        <v>1.8752736391289242E-6</v>
      </c>
    </row>
    <row r="17" spans="2:19" s="134" customFormat="1">
      <c r="B17" s="110" t="s">
        <v>1580</v>
      </c>
      <c r="C17" s="79" t="s">
        <v>1581</v>
      </c>
      <c r="D17" s="92" t="s">
        <v>1573</v>
      </c>
      <c r="E17" s="79" t="s">
        <v>1582</v>
      </c>
      <c r="F17" s="92" t="s">
        <v>594</v>
      </c>
      <c r="G17" s="79" t="s">
        <v>289</v>
      </c>
      <c r="H17" s="79" t="s">
        <v>166</v>
      </c>
      <c r="I17" s="105">
        <v>42796</v>
      </c>
      <c r="J17" s="88">
        <v>8.1900000000000013</v>
      </c>
      <c r="K17" s="92" t="s">
        <v>170</v>
      </c>
      <c r="L17" s="93">
        <v>2.1400000000000002E-2</v>
      </c>
      <c r="M17" s="87">
        <v>1.3800000000000003E-2</v>
      </c>
      <c r="N17" s="86">
        <v>3123999.9999999995</v>
      </c>
      <c r="O17" s="88">
        <v>108.15</v>
      </c>
      <c r="P17" s="86">
        <v>3378.6061799999993</v>
      </c>
      <c r="Q17" s="87">
        <v>1.203176632800043E-2</v>
      </c>
      <c r="R17" s="87">
        <f t="shared" si="0"/>
        <v>6.5909407224312003E-2</v>
      </c>
      <c r="S17" s="87">
        <f>P17/'סכום נכסי הקרן'!$C$42</f>
        <v>9.3711846801885416E-4</v>
      </c>
    </row>
    <row r="18" spans="2:19" s="134" customFormat="1">
      <c r="B18" s="110" t="s">
        <v>1583</v>
      </c>
      <c r="C18" s="79" t="s">
        <v>1584</v>
      </c>
      <c r="D18" s="92" t="s">
        <v>1573</v>
      </c>
      <c r="E18" s="79" t="s">
        <v>387</v>
      </c>
      <c r="F18" s="92" t="s">
        <v>388</v>
      </c>
      <c r="G18" s="79" t="s">
        <v>318</v>
      </c>
      <c r="H18" s="79" t="s">
        <v>290</v>
      </c>
      <c r="I18" s="105">
        <v>39856</v>
      </c>
      <c r="J18" s="88">
        <v>1.3199999999999998</v>
      </c>
      <c r="K18" s="92" t="s">
        <v>170</v>
      </c>
      <c r="L18" s="93">
        <v>6.8499999999999991E-2</v>
      </c>
      <c r="M18" s="87">
        <v>5.1000000000000004E-3</v>
      </c>
      <c r="N18" s="86">
        <v>843899.99999999988</v>
      </c>
      <c r="O18" s="88">
        <v>123.53</v>
      </c>
      <c r="P18" s="86">
        <v>1042.4696999999999</v>
      </c>
      <c r="Q18" s="87">
        <v>1.6709203624980446E-3</v>
      </c>
      <c r="R18" s="87">
        <f t="shared" si="0"/>
        <v>2.0336362486706387E-2</v>
      </c>
      <c r="S18" s="87">
        <f>P18/'סכום נכסי הקרן'!$C$42</f>
        <v>2.8914811498393538E-4</v>
      </c>
    </row>
    <row r="19" spans="2:19" s="134" customFormat="1">
      <c r="B19" s="110" t="s">
        <v>1585</v>
      </c>
      <c r="C19" s="79" t="s">
        <v>1586</v>
      </c>
      <c r="D19" s="92" t="s">
        <v>1573</v>
      </c>
      <c r="E19" s="79" t="s">
        <v>387</v>
      </c>
      <c r="F19" s="92" t="s">
        <v>388</v>
      </c>
      <c r="G19" s="79" t="s">
        <v>342</v>
      </c>
      <c r="H19" s="79" t="s">
        <v>166</v>
      </c>
      <c r="I19" s="105">
        <v>42935</v>
      </c>
      <c r="J19" s="88">
        <v>2.84</v>
      </c>
      <c r="K19" s="92" t="s">
        <v>170</v>
      </c>
      <c r="L19" s="93">
        <v>0.06</v>
      </c>
      <c r="M19" s="87">
        <v>4.1999999999999989E-3</v>
      </c>
      <c r="N19" s="86">
        <v>3129999.9999999995</v>
      </c>
      <c r="O19" s="88">
        <v>124.82</v>
      </c>
      <c r="P19" s="86">
        <v>3906.8658499999997</v>
      </c>
      <c r="Q19" s="87">
        <v>8.4577478216011227E-4</v>
      </c>
      <c r="R19" s="87">
        <f t="shared" si="0"/>
        <v>7.6214627736934965E-2</v>
      </c>
      <c r="S19" s="87">
        <f>P19/'סכום נכסי הקרן'!$C$42</f>
        <v>1.0836409883401028E-3</v>
      </c>
    </row>
    <row r="20" spans="2:19" s="134" customFormat="1">
      <c r="B20" s="110" t="s">
        <v>1587</v>
      </c>
      <c r="C20" s="79" t="s">
        <v>1588</v>
      </c>
      <c r="D20" s="92" t="s">
        <v>1573</v>
      </c>
      <c r="E20" s="79" t="s">
        <v>1589</v>
      </c>
      <c r="F20" s="92" t="s">
        <v>594</v>
      </c>
      <c r="G20" s="79" t="s">
        <v>342</v>
      </c>
      <c r="H20" s="79" t="s">
        <v>290</v>
      </c>
      <c r="I20" s="105">
        <v>39350</v>
      </c>
      <c r="J20" s="88">
        <v>4.3400000000000007</v>
      </c>
      <c r="K20" s="92" t="s">
        <v>170</v>
      </c>
      <c r="L20" s="93">
        <v>5.5999999999999994E-2</v>
      </c>
      <c r="M20" s="87">
        <v>4.9000000000000007E-3</v>
      </c>
      <c r="N20" s="86">
        <v>798392.37999999989</v>
      </c>
      <c r="O20" s="88">
        <v>151.61000000000001</v>
      </c>
      <c r="P20" s="86">
        <v>1210.4426299999996</v>
      </c>
      <c r="Q20" s="87">
        <v>9.365750639103033E-4</v>
      </c>
      <c r="R20" s="87">
        <f t="shared" si="0"/>
        <v>2.3613156423675636E-2</v>
      </c>
      <c r="S20" s="87">
        <f>P20/'סכום נכסי הקרן'!$C$42</f>
        <v>3.3573849173812632E-4</v>
      </c>
    </row>
    <row r="21" spans="2:19" s="134" customFormat="1">
      <c r="B21" s="110" t="s">
        <v>1590</v>
      </c>
      <c r="C21" s="79" t="s">
        <v>1591</v>
      </c>
      <c r="D21" s="92" t="s">
        <v>1573</v>
      </c>
      <c r="E21" s="79" t="s">
        <v>310</v>
      </c>
      <c r="F21" s="92" t="s">
        <v>294</v>
      </c>
      <c r="G21" s="79" t="s">
        <v>510</v>
      </c>
      <c r="H21" s="79" t="s">
        <v>290</v>
      </c>
      <c r="I21" s="105">
        <v>39656</v>
      </c>
      <c r="J21" s="88">
        <v>3.7</v>
      </c>
      <c r="K21" s="92" t="s">
        <v>170</v>
      </c>
      <c r="L21" s="93">
        <v>5.7500000000000002E-2</v>
      </c>
      <c r="M21" s="87">
        <v>1.5E-3</v>
      </c>
      <c r="N21" s="86">
        <v>4101970.9999999995</v>
      </c>
      <c r="O21" s="88">
        <v>146.46</v>
      </c>
      <c r="P21" s="86">
        <v>6007.7465899999988</v>
      </c>
      <c r="Q21" s="87">
        <v>3.1505153609831024E-3</v>
      </c>
      <c r="R21" s="87">
        <f t="shared" si="0"/>
        <v>0.11719833428493337</v>
      </c>
      <c r="S21" s="87">
        <f>P21/'סכום נכסי הקרן'!$C$42</f>
        <v>1.666358841700306E-3</v>
      </c>
    </row>
    <row r="22" spans="2:19" s="134" customFormat="1">
      <c r="B22" s="110" t="s">
        <v>1592</v>
      </c>
      <c r="C22" s="79" t="s">
        <v>1593</v>
      </c>
      <c r="D22" s="92" t="s">
        <v>1573</v>
      </c>
      <c r="E22" s="79" t="s">
        <v>1594</v>
      </c>
      <c r="F22" s="92" t="s">
        <v>716</v>
      </c>
      <c r="G22" s="79" t="s">
        <v>1351</v>
      </c>
      <c r="H22" s="79"/>
      <c r="I22" s="105">
        <v>39104</v>
      </c>
      <c r="J22" s="88">
        <v>2.5499999999999998</v>
      </c>
      <c r="K22" s="92" t="s">
        <v>170</v>
      </c>
      <c r="L22" s="93">
        <v>5.5999999999999994E-2</v>
      </c>
      <c r="M22" s="87">
        <v>0.15099999999999997</v>
      </c>
      <c r="N22" s="86">
        <v>42145.999999999993</v>
      </c>
      <c r="O22" s="88">
        <v>97.861099999999993</v>
      </c>
      <c r="P22" s="86">
        <v>41.244549999999997</v>
      </c>
      <c r="Q22" s="87">
        <v>6.6686703373878826E-5</v>
      </c>
      <c r="R22" s="87">
        <f t="shared" si="0"/>
        <v>8.0459328400728192E-4</v>
      </c>
      <c r="S22" s="87">
        <f>P22/'סכום נכסי הקרן'!$C$42</f>
        <v>1.1439933348528664E-5</v>
      </c>
    </row>
    <row r="23" spans="2:19" s="134" customFormat="1">
      <c r="B23" s="111"/>
      <c r="C23" s="79"/>
      <c r="D23" s="79"/>
      <c r="E23" s="79"/>
      <c r="F23" s="79"/>
      <c r="G23" s="79"/>
      <c r="H23" s="79"/>
      <c r="I23" s="79"/>
      <c r="J23" s="88"/>
      <c r="K23" s="79"/>
      <c r="L23" s="79"/>
      <c r="M23" s="87"/>
      <c r="N23" s="86"/>
      <c r="O23" s="88"/>
      <c r="P23" s="79"/>
      <c r="Q23" s="79"/>
      <c r="R23" s="87"/>
      <c r="S23" s="79"/>
    </row>
    <row r="24" spans="2:19" s="134" customFormat="1">
      <c r="B24" s="109" t="s">
        <v>62</v>
      </c>
      <c r="C24" s="81"/>
      <c r="D24" s="81"/>
      <c r="E24" s="81"/>
      <c r="F24" s="81"/>
      <c r="G24" s="81"/>
      <c r="H24" s="81"/>
      <c r="I24" s="81"/>
      <c r="J24" s="91">
        <v>5.4577464676564675</v>
      </c>
      <c r="K24" s="81"/>
      <c r="L24" s="81"/>
      <c r="M24" s="90">
        <v>2.5571579114191705E-2</v>
      </c>
      <c r="N24" s="89"/>
      <c r="O24" s="91"/>
      <c r="P24" s="89">
        <v>13642.675059999996</v>
      </c>
      <c r="Q24" s="81"/>
      <c r="R24" s="90">
        <f t="shared" ref="R24:R29" si="1">P24/$P$11</f>
        <v>0.2661395197467214</v>
      </c>
      <c r="S24" s="90">
        <f>P24/'סכום נכסי הקרן'!$C$42</f>
        <v>3.7840464590360241E-3</v>
      </c>
    </row>
    <row r="25" spans="2:19" s="134" customFormat="1">
      <c r="B25" s="110" t="s">
        <v>1595</v>
      </c>
      <c r="C25" s="79" t="s">
        <v>1596</v>
      </c>
      <c r="D25" s="92" t="s">
        <v>1573</v>
      </c>
      <c r="E25" s="79" t="s">
        <v>1582</v>
      </c>
      <c r="F25" s="92" t="s">
        <v>594</v>
      </c>
      <c r="G25" s="79" t="s">
        <v>289</v>
      </c>
      <c r="H25" s="79" t="s">
        <v>166</v>
      </c>
      <c r="I25" s="105">
        <v>42796</v>
      </c>
      <c r="J25" s="88">
        <v>7.5699999999999994</v>
      </c>
      <c r="K25" s="92" t="s">
        <v>170</v>
      </c>
      <c r="L25" s="93">
        <v>3.7400000000000003E-2</v>
      </c>
      <c r="M25" s="87">
        <v>3.0799999999999998E-2</v>
      </c>
      <c r="N25" s="86">
        <v>3125999.9999999995</v>
      </c>
      <c r="O25" s="88">
        <v>105.32</v>
      </c>
      <c r="P25" s="86">
        <v>3292.3032699999994</v>
      </c>
      <c r="Q25" s="87">
        <v>6.0692193888843577E-3</v>
      </c>
      <c r="R25" s="87">
        <f t="shared" si="1"/>
        <v>6.4225821349904719E-2</v>
      </c>
      <c r="S25" s="87">
        <f>P25/'סכום נכסי הקרן'!$C$42</f>
        <v>9.1318077108231191E-4</v>
      </c>
    </row>
    <row r="26" spans="2:19" s="134" customFormat="1">
      <c r="B26" s="110" t="s">
        <v>1597</v>
      </c>
      <c r="C26" s="79" t="s">
        <v>1598</v>
      </c>
      <c r="D26" s="92" t="s">
        <v>1573</v>
      </c>
      <c r="E26" s="79" t="s">
        <v>1582</v>
      </c>
      <c r="F26" s="92" t="s">
        <v>594</v>
      </c>
      <c r="G26" s="79" t="s">
        <v>289</v>
      </c>
      <c r="H26" s="79" t="s">
        <v>166</v>
      </c>
      <c r="I26" s="105">
        <v>42796</v>
      </c>
      <c r="J26" s="88">
        <v>4.22</v>
      </c>
      <c r="K26" s="92" t="s">
        <v>170</v>
      </c>
      <c r="L26" s="93">
        <v>2.5000000000000001E-2</v>
      </c>
      <c r="M26" s="87">
        <v>1.9199999999999998E-2</v>
      </c>
      <c r="N26" s="86">
        <v>4957437.9999999991</v>
      </c>
      <c r="O26" s="88">
        <v>102.58</v>
      </c>
      <c r="P26" s="86">
        <v>5085.3399499999996</v>
      </c>
      <c r="Q26" s="87">
        <v>6.8350549292978298E-3</v>
      </c>
      <c r="R26" s="87">
        <f t="shared" si="1"/>
        <v>9.9204146260873899E-2</v>
      </c>
      <c r="S26" s="87">
        <f>P26/'סכום נכסי הקרן'!$C$42</f>
        <v>1.410512421219533E-3</v>
      </c>
    </row>
    <row r="27" spans="2:19" s="134" customFormat="1">
      <c r="B27" s="110" t="s">
        <v>1599</v>
      </c>
      <c r="C27" s="79" t="s">
        <v>1600</v>
      </c>
      <c r="D27" s="92" t="s">
        <v>1573</v>
      </c>
      <c r="E27" s="79" t="s">
        <v>1601</v>
      </c>
      <c r="F27" s="92" t="s">
        <v>330</v>
      </c>
      <c r="G27" s="79" t="s">
        <v>342</v>
      </c>
      <c r="H27" s="79" t="s">
        <v>166</v>
      </c>
      <c r="I27" s="105">
        <v>42598</v>
      </c>
      <c r="J27" s="88">
        <v>5.67</v>
      </c>
      <c r="K27" s="92" t="s">
        <v>170</v>
      </c>
      <c r="L27" s="93">
        <v>3.1E-2</v>
      </c>
      <c r="M27" s="87">
        <v>2.6299999999999994E-2</v>
      </c>
      <c r="N27" s="86">
        <v>2998802.8399999994</v>
      </c>
      <c r="O27" s="88">
        <v>102.81</v>
      </c>
      <c r="P27" s="86">
        <v>3083.0692000000004</v>
      </c>
      <c r="Q27" s="87">
        <v>8.3300078888888865E-3</v>
      </c>
      <c r="R27" s="87">
        <f t="shared" si="1"/>
        <v>6.014411049337922E-2</v>
      </c>
      <c r="S27" s="87">
        <f>P27/'סכום נכסי הקרן'!$C$42</f>
        <v>8.5514585943843727E-4</v>
      </c>
    </row>
    <row r="28" spans="2:19" s="134" customFormat="1">
      <c r="B28" s="110" t="s">
        <v>1602</v>
      </c>
      <c r="C28" s="79" t="s">
        <v>1603</v>
      </c>
      <c r="D28" s="92" t="s">
        <v>1573</v>
      </c>
      <c r="E28" s="79" t="s">
        <v>1604</v>
      </c>
      <c r="F28" s="92" t="s">
        <v>330</v>
      </c>
      <c r="G28" s="79" t="s">
        <v>510</v>
      </c>
      <c r="H28" s="79" t="s">
        <v>290</v>
      </c>
      <c r="I28" s="105">
        <v>43312</v>
      </c>
      <c r="J28" s="88">
        <v>5.13</v>
      </c>
      <c r="K28" s="92" t="s">
        <v>170</v>
      </c>
      <c r="L28" s="93">
        <v>3.5499999999999997E-2</v>
      </c>
      <c r="M28" s="87">
        <v>3.2500000000000001E-2</v>
      </c>
      <c r="N28" s="86">
        <v>1958999.9999999998</v>
      </c>
      <c r="O28" s="88">
        <v>102.28</v>
      </c>
      <c r="P28" s="86">
        <v>2003.6651899999997</v>
      </c>
      <c r="Q28" s="87">
        <v>6.1218749999999988E-3</v>
      </c>
      <c r="R28" s="87">
        <f t="shared" si="1"/>
        <v>3.9087238320533846E-2</v>
      </c>
      <c r="S28" s="87">
        <f>P28/'סכום נכסי הקרן'!$C$42</f>
        <v>5.557533353222915E-4</v>
      </c>
    </row>
    <row r="29" spans="2:19" s="134" customFormat="1">
      <c r="B29" s="110" t="s">
        <v>1605</v>
      </c>
      <c r="C29" s="79" t="s">
        <v>1606</v>
      </c>
      <c r="D29" s="92" t="s">
        <v>1573</v>
      </c>
      <c r="E29" s="79" t="s">
        <v>1607</v>
      </c>
      <c r="F29" s="92" t="s">
        <v>330</v>
      </c>
      <c r="G29" s="79" t="s">
        <v>574</v>
      </c>
      <c r="H29" s="79" t="s">
        <v>166</v>
      </c>
      <c r="I29" s="105">
        <v>41903</v>
      </c>
      <c r="J29" s="88">
        <v>1.7699999999999996</v>
      </c>
      <c r="K29" s="92" t="s">
        <v>170</v>
      </c>
      <c r="L29" s="93">
        <v>5.1500000000000004E-2</v>
      </c>
      <c r="M29" s="87">
        <v>2.0299999999999995E-2</v>
      </c>
      <c r="N29" s="86">
        <v>167557.03999999998</v>
      </c>
      <c r="O29" s="88">
        <v>106.41</v>
      </c>
      <c r="P29" s="86">
        <v>178.29745</v>
      </c>
      <c r="Q29" s="87">
        <v>2.647058665549856E-3</v>
      </c>
      <c r="R29" s="87">
        <f t="shared" si="1"/>
        <v>3.4782033220297991E-3</v>
      </c>
      <c r="S29" s="87">
        <f>P29/'סכום נכסי הקרן'!$C$42</f>
        <v>4.9454071973451577E-5</v>
      </c>
    </row>
    <row r="30" spans="2:19" s="134" customFormat="1">
      <c r="B30" s="111"/>
      <c r="C30" s="79"/>
      <c r="D30" s="79"/>
      <c r="E30" s="79"/>
      <c r="F30" s="79"/>
      <c r="G30" s="79"/>
      <c r="H30" s="79"/>
      <c r="I30" s="79"/>
      <c r="J30" s="88"/>
      <c r="K30" s="79"/>
      <c r="L30" s="79"/>
      <c r="M30" s="87"/>
      <c r="N30" s="86"/>
      <c r="O30" s="88"/>
      <c r="P30" s="79"/>
      <c r="Q30" s="79"/>
      <c r="R30" s="87"/>
      <c r="S30" s="79"/>
    </row>
    <row r="31" spans="2:19" s="134" customFormat="1">
      <c r="B31" s="109" t="s">
        <v>48</v>
      </c>
      <c r="C31" s="81"/>
      <c r="D31" s="81"/>
      <c r="E31" s="81"/>
      <c r="F31" s="81"/>
      <c r="G31" s="81"/>
      <c r="H31" s="81"/>
      <c r="I31" s="81"/>
      <c r="J31" s="91">
        <v>3.3547238493713403</v>
      </c>
      <c r="K31" s="81"/>
      <c r="L31" s="81"/>
      <c r="M31" s="90">
        <v>4.9817713514571184E-2</v>
      </c>
      <c r="N31" s="89"/>
      <c r="O31" s="91"/>
      <c r="P31" s="89">
        <v>3324.0226699999994</v>
      </c>
      <c r="Q31" s="81"/>
      <c r="R31" s="90">
        <f t="shared" ref="R31:R34" si="2">P31/$P$11</f>
        <v>6.4844599254203356E-2</v>
      </c>
      <c r="S31" s="90">
        <f>P31/'סכום נכסי הקרן'!$C$42</f>
        <v>9.2197872916053843E-4</v>
      </c>
    </row>
    <row r="32" spans="2:19" s="134" customFormat="1">
      <c r="B32" s="110" t="s">
        <v>1608</v>
      </c>
      <c r="C32" s="79" t="s">
        <v>1609</v>
      </c>
      <c r="D32" s="92" t="s">
        <v>1573</v>
      </c>
      <c r="E32" s="79" t="s">
        <v>723</v>
      </c>
      <c r="F32" s="92" t="s">
        <v>196</v>
      </c>
      <c r="G32" s="79" t="s">
        <v>423</v>
      </c>
      <c r="H32" s="79" t="s">
        <v>290</v>
      </c>
      <c r="I32" s="105">
        <v>42954</v>
      </c>
      <c r="J32" s="88">
        <v>1.9100000000000001</v>
      </c>
      <c r="K32" s="92" t="s">
        <v>169</v>
      </c>
      <c r="L32" s="93">
        <v>3.7000000000000005E-2</v>
      </c>
      <c r="M32" s="87">
        <v>4.0200000000000007E-2</v>
      </c>
      <c r="N32" s="86">
        <v>161012.99999999997</v>
      </c>
      <c r="O32" s="88">
        <v>99.61</v>
      </c>
      <c r="P32" s="86">
        <v>581.71661999999992</v>
      </c>
      <c r="Q32" s="87">
        <v>2.395884173561097E-3</v>
      </c>
      <c r="R32" s="87">
        <f t="shared" si="2"/>
        <v>1.134805169767681E-2</v>
      </c>
      <c r="S32" s="87">
        <f>P32/'סכום נכסי הקרן'!$C$42</f>
        <v>1.613497870756591E-4</v>
      </c>
    </row>
    <row r="33" spans="2:19" s="134" customFormat="1">
      <c r="B33" s="110" t="s">
        <v>1610</v>
      </c>
      <c r="C33" s="79" t="s">
        <v>1611</v>
      </c>
      <c r="D33" s="92" t="s">
        <v>1573</v>
      </c>
      <c r="E33" s="79" t="s">
        <v>723</v>
      </c>
      <c r="F33" s="92" t="s">
        <v>196</v>
      </c>
      <c r="G33" s="79" t="s">
        <v>423</v>
      </c>
      <c r="H33" s="79" t="s">
        <v>290</v>
      </c>
      <c r="I33" s="105">
        <v>42625</v>
      </c>
      <c r="J33" s="88">
        <v>3.67</v>
      </c>
      <c r="K33" s="92" t="s">
        <v>169</v>
      </c>
      <c r="L33" s="93">
        <v>4.4500000000000005E-2</v>
      </c>
      <c r="M33" s="87">
        <v>5.000000000000001E-2</v>
      </c>
      <c r="N33" s="86">
        <v>765196.99999999988</v>
      </c>
      <c r="O33" s="88">
        <v>98.42</v>
      </c>
      <c r="P33" s="86">
        <v>2731.5186299999996</v>
      </c>
      <c r="Q33" s="87">
        <v>5.5801582039392604E-3</v>
      </c>
      <c r="R33" s="87">
        <f t="shared" si="2"/>
        <v>5.3286107978842569E-2</v>
      </c>
      <c r="S33" s="87">
        <f>P33/'סכום נכסי הקרן'!$C$42</f>
        <v>7.5763685305002299E-4</v>
      </c>
    </row>
    <row r="34" spans="2:19" s="134" customFormat="1">
      <c r="B34" s="110" t="s">
        <v>1612</v>
      </c>
      <c r="C34" s="79" t="s">
        <v>1613</v>
      </c>
      <c r="D34" s="92" t="s">
        <v>1573</v>
      </c>
      <c r="E34" s="79" t="s">
        <v>1614</v>
      </c>
      <c r="F34" s="92" t="s">
        <v>594</v>
      </c>
      <c r="G34" s="79" t="s">
        <v>1351</v>
      </c>
      <c r="H34" s="79"/>
      <c r="I34" s="105">
        <v>41840</v>
      </c>
      <c r="J34" s="88">
        <v>1.43</v>
      </c>
      <c r="K34" s="92" t="s">
        <v>169</v>
      </c>
      <c r="L34" s="93">
        <v>5.1799999999999999E-2</v>
      </c>
      <c r="M34" s="144">
        <v>0.52590000000000003</v>
      </c>
      <c r="N34" s="86">
        <v>5311.06</v>
      </c>
      <c r="O34" s="88">
        <v>56</v>
      </c>
      <c r="P34" s="86">
        <v>10.787419999999999</v>
      </c>
      <c r="Q34" s="87">
        <v>1.9578881485993408E-4</v>
      </c>
      <c r="R34" s="87">
        <f t="shared" si="2"/>
        <v>2.1043957768398087E-4</v>
      </c>
      <c r="S34" s="87">
        <f>P34/'סכום נכסי הקרן'!$C$42</f>
        <v>2.9920890348563646E-6</v>
      </c>
    </row>
    <row r="35" spans="2:19" s="134" customFormat="1">
      <c r="B35" s="111"/>
      <c r="C35" s="79"/>
      <c r="D35" s="79"/>
      <c r="E35" s="79"/>
      <c r="F35" s="79"/>
      <c r="G35" s="79"/>
      <c r="H35" s="79"/>
      <c r="I35" s="79"/>
      <c r="J35" s="88"/>
      <c r="K35" s="79"/>
      <c r="L35" s="79"/>
      <c r="M35" s="87"/>
      <c r="N35" s="86"/>
      <c r="O35" s="88"/>
      <c r="P35" s="79"/>
      <c r="Q35" s="79"/>
      <c r="R35" s="87"/>
      <c r="S35" s="79"/>
    </row>
    <row r="36" spans="2:19" s="134" customFormat="1">
      <c r="B36" s="108" t="s">
        <v>237</v>
      </c>
      <c r="C36" s="81"/>
      <c r="D36" s="81"/>
      <c r="E36" s="81"/>
      <c r="F36" s="81"/>
      <c r="G36" s="81"/>
      <c r="H36" s="81"/>
      <c r="I36" s="81"/>
      <c r="J36" s="91">
        <v>7.209706639685237</v>
      </c>
      <c r="K36" s="81"/>
      <c r="L36" s="81"/>
      <c r="M36" s="90">
        <v>4.7179862737829668E-2</v>
      </c>
      <c r="N36" s="89"/>
      <c r="O36" s="91"/>
      <c r="P36" s="89">
        <v>2350.4757299999997</v>
      </c>
      <c r="Q36" s="81"/>
      <c r="R36" s="90">
        <f t="shared" ref="R36:R39" si="3">P36/$P$11</f>
        <v>4.5852772950125853E-2</v>
      </c>
      <c r="S36" s="90">
        <f>P36/'סכום נכסי הקרן'!$C$42</f>
        <v>6.5194760734531602E-4</v>
      </c>
    </row>
    <row r="37" spans="2:19" s="134" customFormat="1">
      <c r="B37" s="109" t="s">
        <v>70</v>
      </c>
      <c r="C37" s="81"/>
      <c r="D37" s="81"/>
      <c r="E37" s="81"/>
      <c r="F37" s="81"/>
      <c r="G37" s="81"/>
      <c r="H37" s="81"/>
      <c r="I37" s="81"/>
      <c r="J37" s="91">
        <v>7.209706639685237</v>
      </c>
      <c r="K37" s="81"/>
      <c r="L37" s="81"/>
      <c r="M37" s="90">
        <v>4.7179862737829668E-2</v>
      </c>
      <c r="N37" s="89"/>
      <c r="O37" s="91"/>
      <c r="P37" s="89">
        <v>2350.4757299999997</v>
      </c>
      <c r="Q37" s="81"/>
      <c r="R37" s="90">
        <f t="shared" si="3"/>
        <v>4.5852772950125853E-2</v>
      </c>
      <c r="S37" s="90">
        <f>P37/'סכום נכסי הקרן'!$C$42</f>
        <v>6.5194760734531602E-4</v>
      </c>
    </row>
    <row r="38" spans="2:19" s="134" customFormat="1">
      <c r="B38" s="110" t="s">
        <v>1615</v>
      </c>
      <c r="C38" s="79" t="s">
        <v>1616</v>
      </c>
      <c r="D38" s="92" t="s">
        <v>1573</v>
      </c>
      <c r="E38" s="79"/>
      <c r="F38" s="92" t="s">
        <v>1074</v>
      </c>
      <c r="G38" s="79" t="s">
        <v>1617</v>
      </c>
      <c r="H38" s="79" t="s">
        <v>1618</v>
      </c>
      <c r="I38" s="105">
        <v>42135</v>
      </c>
      <c r="J38" s="88">
        <v>2.4500000000000002</v>
      </c>
      <c r="K38" s="92" t="s">
        <v>169</v>
      </c>
      <c r="L38" s="93">
        <v>0.06</v>
      </c>
      <c r="M38" s="87">
        <v>4.6600000000000003E-2</v>
      </c>
      <c r="N38" s="86">
        <v>314666.65999999992</v>
      </c>
      <c r="O38" s="88">
        <v>106.43</v>
      </c>
      <c r="P38" s="86">
        <v>1214.6813199999999</v>
      </c>
      <c r="Q38" s="87">
        <v>3.8141413333333326E-4</v>
      </c>
      <c r="R38" s="87">
        <f t="shared" si="3"/>
        <v>2.3695844233507218E-2</v>
      </c>
      <c r="S38" s="87">
        <f>P38/'סכום נכסי הקרן'!$C$42</f>
        <v>3.3691417024801621E-4</v>
      </c>
    </row>
    <row r="39" spans="2:19" s="134" customFormat="1">
      <c r="B39" s="110" t="s">
        <v>1619</v>
      </c>
      <c r="C39" s="79" t="s">
        <v>1620</v>
      </c>
      <c r="D39" s="92" t="s">
        <v>1573</v>
      </c>
      <c r="E39" s="79"/>
      <c r="F39" s="92" t="s">
        <v>1110</v>
      </c>
      <c r="G39" s="79" t="s">
        <v>1351</v>
      </c>
      <c r="H39" s="79"/>
      <c r="I39" s="105">
        <v>42640</v>
      </c>
      <c r="J39" s="88">
        <v>12.300000000000002</v>
      </c>
      <c r="K39" s="92" t="s">
        <v>178</v>
      </c>
      <c r="L39" s="93">
        <v>3.9510000000000003E-2</v>
      </c>
      <c r="M39" s="87">
        <v>4.7800000000000002E-2</v>
      </c>
      <c r="N39" s="86">
        <v>443999.99999999994</v>
      </c>
      <c r="O39" s="88">
        <v>91.79</v>
      </c>
      <c r="P39" s="86">
        <v>1135.7944099999997</v>
      </c>
      <c r="Q39" s="87">
        <v>1.125341214101235E-3</v>
      </c>
      <c r="R39" s="87">
        <f t="shared" si="3"/>
        <v>2.2156928716618632E-2</v>
      </c>
      <c r="S39" s="87">
        <f>P39/'סכום נכסי הקרן'!$C$42</f>
        <v>3.1503343709729981E-4</v>
      </c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B43" s="94" t="s">
        <v>259</v>
      </c>
      <c r="C43" s="1"/>
      <c r="D43" s="1"/>
      <c r="E43" s="1"/>
    </row>
    <row r="44" spans="2:19">
      <c r="B44" s="94" t="s">
        <v>118</v>
      </c>
      <c r="C44" s="1"/>
      <c r="D44" s="1"/>
      <c r="E44" s="1"/>
    </row>
    <row r="45" spans="2:19">
      <c r="B45" s="94" t="s">
        <v>242</v>
      </c>
      <c r="C45" s="1"/>
      <c r="D45" s="1"/>
      <c r="E45" s="1"/>
    </row>
    <row r="46" spans="2:19">
      <c r="B46" s="94" t="s">
        <v>250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7" type="noConversion"/>
  <conditionalFormatting sqref="B12:B39">
    <cfRule type="cellIs" dxfId="46" priority="1" operator="equal">
      <formula>"NR3"</formula>
    </cfRule>
  </conditionalFormatting>
  <dataValidations count="1">
    <dataValidation allowBlank="1" showInputMessage="1" showErrorMessage="1" sqref="C5:C1048576 A1:B1048576 D1:XFD31 D36:XFD1048576 AH32:XFD35 D32:L35 N32:AF35 M32:M33 M35" xr:uid="{00000000-0002-0000-0F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6">
    <tabColor rgb="FFFFFF00"/>
    <pageSetUpPr fitToPage="1"/>
  </sheetPr>
  <dimension ref="B1:CT405"/>
  <sheetViews>
    <sheetView rightToLeft="1" topLeftCell="A10" workbookViewId="0">
      <selection activeCell="A11" sqref="A11:XFD3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185</v>
      </c>
      <c r="C1" s="77" t="s" vm="1">
        <v>260</v>
      </c>
    </row>
    <row r="2" spans="2:98">
      <c r="B2" s="56" t="s">
        <v>184</v>
      </c>
      <c r="C2" s="77" t="s">
        <v>261</v>
      </c>
    </row>
    <row r="3" spans="2:98">
      <c r="B3" s="56" t="s">
        <v>186</v>
      </c>
      <c r="C3" s="77" t="s">
        <v>262</v>
      </c>
    </row>
    <row r="4" spans="2:98">
      <c r="B4" s="56" t="s">
        <v>187</v>
      </c>
      <c r="C4" s="77">
        <v>2207</v>
      </c>
    </row>
    <row r="6" spans="2:98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4"/>
    </row>
    <row r="7" spans="2:98" ht="26.25" customHeight="1">
      <c r="B7" s="212" t="s">
        <v>95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4"/>
    </row>
    <row r="8" spans="2:98" s="3" customFormat="1" ht="63">
      <c r="B8" s="22" t="s">
        <v>122</v>
      </c>
      <c r="C8" s="30" t="s">
        <v>46</v>
      </c>
      <c r="D8" s="30" t="s">
        <v>124</v>
      </c>
      <c r="E8" s="30" t="s">
        <v>123</v>
      </c>
      <c r="F8" s="30" t="s">
        <v>66</v>
      </c>
      <c r="G8" s="30" t="s">
        <v>107</v>
      </c>
      <c r="H8" s="30" t="s">
        <v>244</v>
      </c>
      <c r="I8" s="30" t="s">
        <v>243</v>
      </c>
      <c r="J8" s="30" t="s">
        <v>116</v>
      </c>
      <c r="K8" s="30" t="s">
        <v>60</v>
      </c>
      <c r="L8" s="30" t="s">
        <v>188</v>
      </c>
      <c r="M8" s="31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251</v>
      </c>
      <c r="I9" s="32"/>
      <c r="J9" s="32" t="s">
        <v>247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3" customFormat="1" ht="18" customHeight="1">
      <c r="B11" s="123" t="s">
        <v>29</v>
      </c>
      <c r="C11" s="119"/>
      <c r="D11" s="119"/>
      <c r="E11" s="119"/>
      <c r="F11" s="119"/>
      <c r="G11" s="119"/>
      <c r="H11" s="120"/>
      <c r="I11" s="120"/>
      <c r="J11" s="120">
        <v>21336.395919999999</v>
      </c>
      <c r="K11" s="119"/>
      <c r="L11" s="121">
        <f>J11/$J$11</f>
        <v>1</v>
      </c>
      <c r="M11" s="121">
        <f>J11/'סכום נכסי הקרן'!$C$42</f>
        <v>5.9180412253890258E-3</v>
      </c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CT11" s="135"/>
    </row>
    <row r="12" spans="2:98" s="135" customFormat="1" ht="17.25" customHeight="1">
      <c r="B12" s="124" t="s">
        <v>238</v>
      </c>
      <c r="C12" s="119"/>
      <c r="D12" s="119"/>
      <c r="E12" s="119"/>
      <c r="F12" s="119"/>
      <c r="G12" s="119"/>
      <c r="H12" s="120"/>
      <c r="I12" s="120"/>
      <c r="J12" s="120">
        <v>2726.0450299999998</v>
      </c>
      <c r="K12" s="119"/>
      <c r="L12" s="121">
        <f t="shared" ref="L12:L16" si="0">J12/$J$11</f>
        <v>0.12776501899482937</v>
      </c>
      <c r="M12" s="121">
        <f>J12/'סכום נכסי הקרן'!$C$42</f>
        <v>7.5611864957401216E-4</v>
      </c>
    </row>
    <row r="13" spans="2:98" s="134" customFormat="1">
      <c r="B13" s="98" t="s">
        <v>238</v>
      </c>
      <c r="C13" s="81"/>
      <c r="D13" s="81"/>
      <c r="E13" s="81"/>
      <c r="F13" s="81"/>
      <c r="G13" s="81"/>
      <c r="H13" s="89"/>
      <c r="I13" s="89"/>
      <c r="J13" s="89">
        <v>2726.0450299999998</v>
      </c>
      <c r="K13" s="81"/>
      <c r="L13" s="90">
        <f t="shared" si="0"/>
        <v>0.12776501899482937</v>
      </c>
      <c r="M13" s="90">
        <f>J13/'סכום נכסי הקרן'!$C$42</f>
        <v>7.5611864957401216E-4</v>
      </c>
    </row>
    <row r="14" spans="2:98" s="134" customFormat="1">
      <c r="B14" s="85" t="s">
        <v>1621</v>
      </c>
      <c r="C14" s="79">
        <v>5992</v>
      </c>
      <c r="D14" s="92" t="s">
        <v>27</v>
      </c>
      <c r="E14" s="79" t="s">
        <v>1594</v>
      </c>
      <c r="F14" s="92" t="s">
        <v>716</v>
      </c>
      <c r="G14" s="92" t="s">
        <v>170</v>
      </c>
      <c r="H14" s="86">
        <v>1820.9999999999998</v>
      </c>
      <c r="I14" s="86">
        <v>0</v>
      </c>
      <c r="J14" s="86">
        <v>0</v>
      </c>
      <c r="K14" s="87">
        <v>6.6703296703296699E-5</v>
      </c>
      <c r="L14" s="87">
        <f t="shared" si="0"/>
        <v>0</v>
      </c>
      <c r="M14" s="87">
        <f>J14/'סכום נכסי הקרן'!$C$42</f>
        <v>0</v>
      </c>
    </row>
    <row r="15" spans="2:98" s="134" customFormat="1">
      <c r="B15" s="85" t="s">
        <v>1622</v>
      </c>
      <c r="C15" s="79" t="s">
        <v>1623</v>
      </c>
      <c r="D15" s="92" t="s">
        <v>27</v>
      </c>
      <c r="E15" s="79" t="s">
        <v>1624</v>
      </c>
      <c r="F15" s="92" t="s">
        <v>330</v>
      </c>
      <c r="G15" s="92" t="s">
        <v>169</v>
      </c>
      <c r="H15" s="86">
        <v>84344.21</v>
      </c>
      <c r="I15" s="86">
        <v>883.49090000000001</v>
      </c>
      <c r="J15" s="86">
        <v>2702.7439900000004</v>
      </c>
      <c r="K15" s="87">
        <v>1.4550858248719618E-3</v>
      </c>
      <c r="L15" s="87">
        <f t="shared" si="0"/>
        <v>0.12667293952239336</v>
      </c>
      <c r="M15" s="87">
        <f>J15/'סכום נכסי הקרן'!$C$42</f>
        <v>7.4965567823473476E-4</v>
      </c>
    </row>
    <row r="16" spans="2:98" s="134" customFormat="1">
      <c r="B16" s="85" t="s">
        <v>1625</v>
      </c>
      <c r="C16" s="79" t="s">
        <v>1626</v>
      </c>
      <c r="D16" s="92" t="s">
        <v>27</v>
      </c>
      <c r="E16" s="79" t="s">
        <v>1614</v>
      </c>
      <c r="F16" s="92" t="s">
        <v>594</v>
      </c>
      <c r="G16" s="92" t="s">
        <v>169</v>
      </c>
      <c r="H16" s="86">
        <v>401.41</v>
      </c>
      <c r="I16" s="86">
        <v>1600.441</v>
      </c>
      <c r="J16" s="86">
        <v>23.301039999999993</v>
      </c>
      <c r="K16" s="87">
        <v>4.0938796600050538E-5</v>
      </c>
      <c r="L16" s="87">
        <f t="shared" si="0"/>
        <v>1.0920794724360362E-3</v>
      </c>
      <c r="M16" s="87">
        <f>J16/'סכום נכסי הקרן'!$C$42</f>
        <v>6.4629713392775601E-6</v>
      </c>
    </row>
    <row r="17" spans="2:13" s="134" customFormat="1">
      <c r="B17" s="82"/>
      <c r="C17" s="79"/>
      <c r="D17" s="79"/>
      <c r="E17" s="79"/>
      <c r="F17" s="79"/>
      <c r="G17" s="79"/>
      <c r="H17" s="86"/>
      <c r="I17" s="86"/>
      <c r="J17" s="79"/>
      <c r="K17" s="79"/>
      <c r="L17" s="87"/>
      <c r="M17" s="79"/>
    </row>
    <row r="18" spans="2:13" s="135" customFormat="1">
      <c r="B18" s="124" t="s">
        <v>237</v>
      </c>
      <c r="C18" s="119"/>
      <c r="D18" s="119"/>
      <c r="E18" s="119"/>
      <c r="F18" s="119"/>
      <c r="G18" s="119"/>
      <c r="H18" s="120"/>
      <c r="I18" s="120"/>
      <c r="J18" s="120">
        <v>18610.350889999998</v>
      </c>
      <c r="K18" s="119"/>
      <c r="L18" s="121">
        <f t="shared" ref="L18:L35" si="1">J18/$J$11</f>
        <v>0.87223498100517061</v>
      </c>
      <c r="M18" s="121">
        <f>J18/'סכום נכסי הקרן'!$C$42</f>
        <v>5.1619225758150131E-3</v>
      </c>
    </row>
    <row r="19" spans="2:13" s="134" customFormat="1">
      <c r="B19" s="98" t="s">
        <v>64</v>
      </c>
      <c r="C19" s="81"/>
      <c r="D19" s="81"/>
      <c r="E19" s="81"/>
      <c r="F19" s="81"/>
      <c r="G19" s="81"/>
      <c r="H19" s="89"/>
      <c r="I19" s="89"/>
      <c r="J19" s="89">
        <v>18610.350889999998</v>
      </c>
      <c r="K19" s="81"/>
      <c r="L19" s="90">
        <f t="shared" si="1"/>
        <v>0.87223498100517061</v>
      </c>
      <c r="M19" s="90">
        <f>J19/'סכום נכסי הקרן'!$C$42</f>
        <v>5.1619225758150131E-3</v>
      </c>
    </row>
    <row r="20" spans="2:13" s="134" customFormat="1">
      <c r="B20" s="85" t="s">
        <v>1627</v>
      </c>
      <c r="C20" s="79" t="s">
        <v>1628</v>
      </c>
      <c r="D20" s="92" t="s">
        <v>27</v>
      </c>
      <c r="E20" s="79"/>
      <c r="F20" s="92" t="s">
        <v>1036</v>
      </c>
      <c r="G20" s="92" t="s">
        <v>169</v>
      </c>
      <c r="H20" s="86">
        <v>209.77999999999997</v>
      </c>
      <c r="I20" s="86">
        <v>103471.4657</v>
      </c>
      <c r="J20" s="86">
        <v>787.29670999999985</v>
      </c>
      <c r="K20" s="87">
        <v>2.4750562397479778E-3</v>
      </c>
      <c r="L20" s="87">
        <f t="shared" si="1"/>
        <v>3.6899236073043393E-2</v>
      </c>
      <c r="M20" s="87">
        <f>J20/'סכום נכסי הקרן'!$C$42</f>
        <v>2.1837120026563266E-4</v>
      </c>
    </row>
    <row r="21" spans="2:13" s="134" customFormat="1">
      <c r="B21" s="85" t="s">
        <v>1629</v>
      </c>
      <c r="C21" s="79">
        <v>3610</v>
      </c>
      <c r="D21" s="92" t="s">
        <v>27</v>
      </c>
      <c r="E21" s="79"/>
      <c r="F21" s="92" t="s">
        <v>1036</v>
      </c>
      <c r="G21" s="92" t="s">
        <v>169</v>
      </c>
      <c r="H21" s="86">
        <v>26999.999999999996</v>
      </c>
      <c r="I21" s="86">
        <v>418.303</v>
      </c>
      <c r="J21" s="86">
        <v>409.63993999999997</v>
      </c>
      <c r="K21" s="87">
        <v>3.9525664446511555E-3</v>
      </c>
      <c r="L21" s="87">
        <f t="shared" si="1"/>
        <v>1.9199115986407885E-2</v>
      </c>
      <c r="M21" s="87">
        <f>J21/'סכום נכסי הקרן'!$C$42</f>
        <v>1.1362115989858735E-4</v>
      </c>
    </row>
    <row r="22" spans="2:13" s="134" customFormat="1">
      <c r="B22" s="85" t="s">
        <v>1630</v>
      </c>
      <c r="C22" s="79" t="s">
        <v>1631</v>
      </c>
      <c r="D22" s="92" t="s">
        <v>27</v>
      </c>
      <c r="E22" s="79"/>
      <c r="F22" s="92" t="s">
        <v>1036</v>
      </c>
      <c r="G22" s="92" t="s">
        <v>169</v>
      </c>
      <c r="H22" s="86">
        <v>125549.97999999998</v>
      </c>
      <c r="I22" s="86">
        <v>315.89999999999998</v>
      </c>
      <c r="J22" s="86">
        <v>1438.5131399999996</v>
      </c>
      <c r="K22" s="87">
        <v>4.2264089215579394E-3</v>
      </c>
      <c r="L22" s="87">
        <f t="shared" si="1"/>
        <v>6.7420624616905761E-2</v>
      </c>
      <c r="M22" s="87">
        <f>J22/'סכום נכסי הקרן'!$C$42</f>
        <v>3.9899803592432647E-4</v>
      </c>
    </row>
    <row r="23" spans="2:13" s="134" customFormat="1">
      <c r="B23" s="85" t="s">
        <v>1632</v>
      </c>
      <c r="C23" s="79" t="s">
        <v>1633</v>
      </c>
      <c r="D23" s="92" t="s">
        <v>27</v>
      </c>
      <c r="E23" s="79"/>
      <c r="F23" s="92" t="s">
        <v>1036</v>
      </c>
      <c r="G23" s="92" t="s">
        <v>169</v>
      </c>
      <c r="H23" s="86">
        <v>153.25999999999996</v>
      </c>
      <c r="I23" s="86">
        <v>0</v>
      </c>
      <c r="J23" s="86">
        <v>0</v>
      </c>
      <c r="K23" s="87">
        <v>2.9400452152327562E-3</v>
      </c>
      <c r="L23" s="87">
        <f t="shared" si="1"/>
        <v>0</v>
      </c>
      <c r="M23" s="87">
        <f>J23/'סכום נכסי הקרן'!$C$42</f>
        <v>0</v>
      </c>
    </row>
    <row r="24" spans="2:13" s="134" customFormat="1">
      <c r="B24" s="85" t="s">
        <v>1634</v>
      </c>
      <c r="C24" s="79">
        <v>2994</v>
      </c>
      <c r="D24" s="92" t="s">
        <v>27</v>
      </c>
      <c r="E24" s="79"/>
      <c r="F24" s="92" t="s">
        <v>1036</v>
      </c>
      <c r="G24" s="92" t="s">
        <v>171</v>
      </c>
      <c r="H24" s="86">
        <v>913.9699999999998</v>
      </c>
      <c r="I24" s="86">
        <v>23788.841</v>
      </c>
      <c r="J24" s="86">
        <v>916.56784999999991</v>
      </c>
      <c r="K24" s="87">
        <v>1.6914981439362627E-3</v>
      </c>
      <c r="L24" s="87">
        <f t="shared" si="1"/>
        <v>4.2957950979004893E-2</v>
      </c>
      <c r="M24" s="87">
        <f>J24/'סכום נכסי הקרן'!$C$42</f>
        <v>2.5422692485199179E-4</v>
      </c>
    </row>
    <row r="25" spans="2:13" s="134" customFormat="1">
      <c r="B25" s="85" t="s">
        <v>1635</v>
      </c>
      <c r="C25" s="79" t="s">
        <v>1636</v>
      </c>
      <c r="D25" s="92" t="s">
        <v>27</v>
      </c>
      <c r="E25" s="79"/>
      <c r="F25" s="92" t="s">
        <v>1036</v>
      </c>
      <c r="G25" s="92" t="s">
        <v>171</v>
      </c>
      <c r="H25" s="86">
        <v>41.459999999999994</v>
      </c>
      <c r="I25" s="86">
        <v>94142.026100000003</v>
      </c>
      <c r="J25" s="86">
        <v>164.53811999999996</v>
      </c>
      <c r="K25" s="87">
        <v>1.3995139845067791E-3</v>
      </c>
      <c r="L25" s="87">
        <f t="shared" si="1"/>
        <v>7.7116173048592347E-3</v>
      </c>
      <c r="M25" s="87">
        <f>J25/'סכום נכסי הקרן'!$C$42</f>
        <v>4.5637669124580359E-5</v>
      </c>
    </row>
    <row r="26" spans="2:13" s="134" customFormat="1">
      <c r="B26" s="85" t="s">
        <v>1940</v>
      </c>
      <c r="C26" s="79">
        <v>4654</v>
      </c>
      <c r="D26" s="92" t="s">
        <v>27</v>
      </c>
      <c r="E26" s="79"/>
      <c r="F26" s="92" t="s">
        <v>1036</v>
      </c>
      <c r="G26" s="92" t="s">
        <v>172</v>
      </c>
      <c r="H26" s="86">
        <v>145700.49999999997</v>
      </c>
      <c r="I26" s="86">
        <v>454.45350000000002</v>
      </c>
      <c r="J26" s="86">
        <v>3137.5552200000002</v>
      </c>
      <c r="K26" s="87">
        <v>1.4749999999999997E-2</v>
      </c>
      <c r="L26" s="87">
        <f t="shared" si="1"/>
        <v>0.14705179036628976</v>
      </c>
      <c r="M26" s="87">
        <f>J26/'סכום נכסי הקרן'!$C$42</f>
        <v>8.7025855765496762E-4</v>
      </c>
    </row>
    <row r="27" spans="2:13" s="134" customFormat="1">
      <c r="B27" s="85" t="s">
        <v>1637</v>
      </c>
      <c r="C27" s="79" t="s">
        <v>1638</v>
      </c>
      <c r="D27" s="92" t="s">
        <v>27</v>
      </c>
      <c r="E27" s="79"/>
      <c r="F27" s="92" t="s">
        <v>1036</v>
      </c>
      <c r="G27" s="92" t="s">
        <v>169</v>
      </c>
      <c r="H27" s="86">
        <v>12.489999999999998</v>
      </c>
      <c r="I27" s="86">
        <v>0</v>
      </c>
      <c r="J27" s="86">
        <v>0</v>
      </c>
      <c r="K27" s="87">
        <v>2.3595968999921976E-4</v>
      </c>
      <c r="L27" s="87">
        <f t="shared" si="1"/>
        <v>0</v>
      </c>
      <c r="M27" s="87">
        <f>J27/'סכום נכסי הקרן'!$C$42</f>
        <v>0</v>
      </c>
    </row>
    <row r="28" spans="2:13" s="134" customFormat="1">
      <c r="B28" s="85" t="s">
        <v>1639</v>
      </c>
      <c r="C28" s="79" t="s">
        <v>1640</v>
      </c>
      <c r="D28" s="92" t="s">
        <v>27</v>
      </c>
      <c r="E28" s="79"/>
      <c r="F28" s="92" t="s">
        <v>1036</v>
      </c>
      <c r="G28" s="92" t="s">
        <v>169</v>
      </c>
      <c r="H28" s="86">
        <v>14943.999999999998</v>
      </c>
      <c r="I28" s="86">
        <v>373.12290000000002</v>
      </c>
      <c r="J28" s="86">
        <v>202.23967000000002</v>
      </c>
      <c r="K28" s="87">
        <v>4.1582684613958136E-3</v>
      </c>
      <c r="L28" s="87">
        <f t="shared" si="1"/>
        <v>9.47862379186672E-3</v>
      </c>
      <c r="M28" s="87">
        <f>J28/'סכום נכסי הקרן'!$C$42</f>
        <v>5.6094886360220499E-5</v>
      </c>
    </row>
    <row r="29" spans="2:13" s="134" customFormat="1">
      <c r="B29" s="85" t="s">
        <v>1641</v>
      </c>
      <c r="C29" s="79" t="s">
        <v>1642</v>
      </c>
      <c r="D29" s="92" t="s">
        <v>27</v>
      </c>
      <c r="E29" s="79"/>
      <c r="F29" s="92" t="s">
        <v>1036</v>
      </c>
      <c r="G29" s="92" t="s">
        <v>169</v>
      </c>
      <c r="H29" s="86">
        <v>105682.99999999999</v>
      </c>
      <c r="I29" s="86">
        <v>328.03899999999999</v>
      </c>
      <c r="J29" s="86">
        <v>1257.4136599999997</v>
      </c>
      <c r="K29" s="87">
        <v>2.4030848918492158E-3</v>
      </c>
      <c r="L29" s="87">
        <f t="shared" si="1"/>
        <v>5.8932804992681248E-2</v>
      </c>
      <c r="M29" s="87">
        <f>J29/'סכום נכסי הקרן'!$C$42</f>
        <v>3.4876676947449983E-4</v>
      </c>
    </row>
    <row r="30" spans="2:13" s="134" customFormat="1">
      <c r="B30" s="85" t="s">
        <v>1643</v>
      </c>
      <c r="C30" s="79">
        <v>4637</v>
      </c>
      <c r="D30" s="92" t="s">
        <v>27</v>
      </c>
      <c r="E30" s="79"/>
      <c r="F30" s="92" t="s">
        <v>1036</v>
      </c>
      <c r="G30" s="92" t="s">
        <v>172</v>
      </c>
      <c r="H30" s="86">
        <v>553369.99999999988</v>
      </c>
      <c r="I30" s="86">
        <v>74.86</v>
      </c>
      <c r="J30" s="86">
        <v>1962.9367999999997</v>
      </c>
      <c r="K30" s="87">
        <v>4.3336441942712139E-3</v>
      </c>
      <c r="L30" s="87">
        <f t="shared" si="1"/>
        <v>9.1999455173214645E-2</v>
      </c>
      <c r="M30" s="87">
        <f>J30/'סכום נכסי הקרן'!$C$42</f>
        <v>5.4445656842841395E-4</v>
      </c>
    </row>
    <row r="31" spans="2:13" s="134" customFormat="1">
      <c r="B31" s="85" t="s">
        <v>1644</v>
      </c>
      <c r="C31" s="79">
        <v>5691</v>
      </c>
      <c r="D31" s="92" t="s">
        <v>27</v>
      </c>
      <c r="E31" s="79"/>
      <c r="F31" s="92" t="s">
        <v>1036</v>
      </c>
      <c r="G31" s="92" t="s">
        <v>169</v>
      </c>
      <c r="H31" s="86">
        <v>881846.69999999984</v>
      </c>
      <c r="I31" s="86">
        <v>106.5224</v>
      </c>
      <c r="J31" s="86">
        <v>3407.0742099999993</v>
      </c>
      <c r="K31" s="87">
        <v>1.0038565137847571E-2</v>
      </c>
      <c r="L31" s="87">
        <f t="shared" si="1"/>
        <v>0.15968367960431057</v>
      </c>
      <c r="M31" s="87">
        <f>J31/'סכום נכסי הקרן'!$C$42</f>
        <v>9.4501459892012269E-4</v>
      </c>
    </row>
    <row r="32" spans="2:13" s="134" customFormat="1">
      <c r="B32" s="85" t="s">
        <v>1645</v>
      </c>
      <c r="C32" s="79">
        <v>3865</v>
      </c>
      <c r="D32" s="92" t="s">
        <v>27</v>
      </c>
      <c r="E32" s="79"/>
      <c r="F32" s="92" t="s">
        <v>1036</v>
      </c>
      <c r="G32" s="92" t="s">
        <v>169</v>
      </c>
      <c r="H32" s="86">
        <v>13854.999999999998</v>
      </c>
      <c r="I32" s="86">
        <v>424.32670000000002</v>
      </c>
      <c r="J32" s="86">
        <v>213.23299999999998</v>
      </c>
      <c r="K32" s="87">
        <v>3.2035806704400443E-3</v>
      </c>
      <c r="L32" s="87">
        <f t="shared" si="1"/>
        <v>9.9938621686393968E-3</v>
      </c>
      <c r="M32" s="87">
        <f>J32/'סכום נכסי הקרן'!$C$42</f>
        <v>5.9144088314863724E-5</v>
      </c>
    </row>
    <row r="33" spans="2:13" s="134" customFormat="1">
      <c r="B33" s="85" t="s">
        <v>1646</v>
      </c>
      <c r="C33" s="79" t="s">
        <v>1647</v>
      </c>
      <c r="D33" s="92" t="s">
        <v>27</v>
      </c>
      <c r="E33" s="79"/>
      <c r="F33" s="92" t="s">
        <v>1036</v>
      </c>
      <c r="G33" s="92" t="s">
        <v>169</v>
      </c>
      <c r="H33" s="86">
        <v>36.429999999999993</v>
      </c>
      <c r="I33" s="86">
        <v>134428.84349999999</v>
      </c>
      <c r="J33" s="86">
        <v>177.62057000000001</v>
      </c>
      <c r="K33" s="87">
        <v>2.9401842397085475E-3</v>
      </c>
      <c r="L33" s="87">
        <f t="shared" si="1"/>
        <v>8.3247691253003336E-3</v>
      </c>
      <c r="M33" s="87">
        <f>J33/'סכום נכסי הקרן'!$C$42</f>
        <v>4.9266326875373115E-5</v>
      </c>
    </row>
    <row r="34" spans="2:13" s="134" customFormat="1">
      <c r="B34" s="85" t="s">
        <v>1648</v>
      </c>
      <c r="C34" s="79">
        <v>4811</v>
      </c>
      <c r="D34" s="92" t="s">
        <v>27</v>
      </c>
      <c r="E34" s="79"/>
      <c r="F34" s="92" t="s">
        <v>1036</v>
      </c>
      <c r="G34" s="92" t="s">
        <v>169</v>
      </c>
      <c r="H34" s="86">
        <v>163789.99999999997</v>
      </c>
      <c r="I34" s="86">
        <v>336.33730000000003</v>
      </c>
      <c r="J34" s="86">
        <v>1998.0666399999996</v>
      </c>
      <c r="K34" s="87">
        <v>8.4557595568595916E-3</v>
      </c>
      <c r="L34" s="87">
        <f t="shared" si="1"/>
        <v>9.3645930057338359E-2</v>
      </c>
      <c r="M34" s="87">
        <f>J34/'סכום נכסי הקרן'!$C$42</f>
        <v>5.5420047466922572E-4</v>
      </c>
    </row>
    <row r="35" spans="2:13" s="134" customFormat="1">
      <c r="B35" s="85" t="s">
        <v>1649</v>
      </c>
      <c r="C35" s="79">
        <v>5356</v>
      </c>
      <c r="D35" s="92" t="s">
        <v>27</v>
      </c>
      <c r="E35" s="79"/>
      <c r="F35" s="92" t="s">
        <v>1036</v>
      </c>
      <c r="G35" s="92" t="s">
        <v>169</v>
      </c>
      <c r="H35" s="86">
        <v>252562.99999999997</v>
      </c>
      <c r="I35" s="86">
        <v>277.02269999999999</v>
      </c>
      <c r="J35" s="86">
        <v>2537.6553599999993</v>
      </c>
      <c r="K35" s="87">
        <v>1.0657587149427833E-2</v>
      </c>
      <c r="L35" s="87">
        <f t="shared" si="1"/>
        <v>0.11893552076530831</v>
      </c>
      <c r="M35" s="87">
        <f>J35/'סכום נכסי הקרן'!$C$42</f>
        <v>7.03865315052207E-4</v>
      </c>
    </row>
    <row r="36" spans="2:13" s="134" customFormat="1">
      <c r="B36" s="82"/>
      <c r="C36" s="79"/>
      <c r="D36" s="79"/>
      <c r="E36" s="79"/>
      <c r="F36" s="79"/>
      <c r="G36" s="79"/>
      <c r="H36" s="86"/>
      <c r="I36" s="86"/>
      <c r="J36" s="79"/>
      <c r="K36" s="79"/>
      <c r="L36" s="87"/>
      <c r="M36" s="79"/>
    </row>
    <row r="37" spans="2:13" s="134" customFormat="1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94" t="s">
        <v>259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94" t="s">
        <v>118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94" t="s">
        <v>242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94" t="s">
        <v>250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</row>
    <row r="112" spans="2:1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</row>
    <row r="113" spans="2:1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</row>
    <row r="114" spans="2:1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2:1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2:13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2:13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2:13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2:13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2:13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2:13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2:13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2:13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2:13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2:13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2:13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</row>
    <row r="127" spans="2:13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</row>
    <row r="128" spans="2:13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</row>
    <row r="129" spans="2:13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</row>
    <row r="130" spans="2:13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</row>
    <row r="131" spans="2:13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</row>
    <row r="132" spans="2:13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</row>
    <row r="133" spans="2:13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</row>
    <row r="134" spans="2:13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</row>
    <row r="135" spans="2:13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</row>
    <row r="136" spans="2:13">
      <c r="C136" s="1"/>
      <c r="D136" s="1"/>
      <c r="E136" s="1"/>
    </row>
    <row r="137" spans="2:13">
      <c r="C137" s="1"/>
      <c r="D137" s="1"/>
      <c r="E137" s="1"/>
    </row>
    <row r="138" spans="2:13">
      <c r="C138" s="1"/>
      <c r="D138" s="1"/>
      <c r="E138" s="1"/>
    </row>
    <row r="139" spans="2:13">
      <c r="C139" s="1"/>
      <c r="D139" s="1"/>
      <c r="E139" s="1"/>
    </row>
    <row r="140" spans="2:13">
      <c r="C140" s="1"/>
      <c r="D140" s="1"/>
      <c r="E140" s="1"/>
    </row>
    <row r="141" spans="2:13">
      <c r="C141" s="1"/>
      <c r="D141" s="1"/>
      <c r="E141" s="1"/>
    </row>
    <row r="142" spans="2:13">
      <c r="C142" s="1"/>
      <c r="D142" s="1"/>
      <c r="E142" s="1"/>
    </row>
    <row r="143" spans="2:13">
      <c r="C143" s="1"/>
      <c r="D143" s="1"/>
      <c r="E143" s="1"/>
    </row>
    <row r="144" spans="2:13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7" type="noConversion"/>
  <dataValidations count="1">
    <dataValidation allowBlank="1" showInputMessage="1" showErrorMessage="1" sqref="D21:AF24 C5:C1048576 AH21:XFD24 D25:XFD1048576 A1:B1048576 D1:XFD20" xr:uid="{00000000-0002-0000-10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7">
    <tabColor indexed="43"/>
    <pageSetUpPr fitToPage="1"/>
  </sheetPr>
  <dimension ref="B1:AP637"/>
  <sheetViews>
    <sheetView rightToLeft="1" workbookViewId="0">
      <selection activeCell="A11" sqref="A11:XFD214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2">
      <c r="B1" s="56" t="s">
        <v>185</v>
      </c>
      <c r="C1" s="77" t="s" vm="1">
        <v>260</v>
      </c>
    </row>
    <row r="2" spans="2:42">
      <c r="B2" s="56" t="s">
        <v>184</v>
      </c>
      <c r="C2" s="77" t="s">
        <v>261</v>
      </c>
    </row>
    <row r="3" spans="2:42">
      <c r="B3" s="56" t="s">
        <v>186</v>
      </c>
      <c r="C3" s="77" t="s">
        <v>262</v>
      </c>
    </row>
    <row r="4" spans="2:42">
      <c r="B4" s="56" t="s">
        <v>187</v>
      </c>
      <c r="C4" s="77">
        <v>2207</v>
      </c>
    </row>
    <row r="6" spans="2:42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4"/>
    </row>
    <row r="7" spans="2:42" ht="26.25" customHeight="1">
      <c r="B7" s="212" t="s">
        <v>102</v>
      </c>
      <c r="C7" s="213"/>
      <c r="D7" s="213"/>
      <c r="E7" s="213"/>
      <c r="F7" s="213"/>
      <c r="G7" s="213"/>
      <c r="H7" s="213"/>
      <c r="I7" s="213"/>
      <c r="J7" s="213"/>
      <c r="K7" s="214"/>
    </row>
    <row r="8" spans="2:42" s="3" customFormat="1" ht="78.75">
      <c r="B8" s="22" t="s">
        <v>122</v>
      </c>
      <c r="C8" s="30" t="s">
        <v>46</v>
      </c>
      <c r="D8" s="30" t="s">
        <v>107</v>
      </c>
      <c r="E8" s="30" t="s">
        <v>108</v>
      </c>
      <c r="F8" s="30" t="s">
        <v>244</v>
      </c>
      <c r="G8" s="30" t="s">
        <v>243</v>
      </c>
      <c r="H8" s="30" t="s">
        <v>116</v>
      </c>
      <c r="I8" s="30" t="s">
        <v>60</v>
      </c>
      <c r="J8" s="30" t="s">
        <v>188</v>
      </c>
      <c r="K8" s="31" t="s">
        <v>190</v>
      </c>
      <c r="AP8" s="1"/>
    </row>
    <row r="9" spans="2:42" s="3" customFormat="1" ht="21" customHeight="1">
      <c r="B9" s="15"/>
      <c r="C9" s="16"/>
      <c r="D9" s="16"/>
      <c r="E9" s="32" t="s">
        <v>22</v>
      </c>
      <c r="F9" s="32" t="s">
        <v>251</v>
      </c>
      <c r="G9" s="32"/>
      <c r="H9" s="32" t="s">
        <v>247</v>
      </c>
      <c r="I9" s="32" t="s">
        <v>20</v>
      </c>
      <c r="J9" s="32" t="s">
        <v>20</v>
      </c>
      <c r="K9" s="33" t="s">
        <v>20</v>
      </c>
      <c r="AP9" s="1"/>
    </row>
    <row r="10" spans="2:42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P10" s="1"/>
    </row>
    <row r="11" spans="2:42" s="133" customFormat="1" ht="18" customHeight="1">
      <c r="B11" s="96" t="s">
        <v>1650</v>
      </c>
      <c r="C11" s="97"/>
      <c r="D11" s="97"/>
      <c r="E11" s="97"/>
      <c r="F11" s="99"/>
      <c r="G11" s="101"/>
      <c r="H11" s="99">
        <v>29736.611749999989</v>
      </c>
      <c r="I11" s="97"/>
      <c r="J11" s="102">
        <f>H11/$H$11</f>
        <v>1</v>
      </c>
      <c r="K11" s="102">
        <f>H11/'סכום נכסי הקרן'!$C$42</f>
        <v>8.2479953455929147E-3</v>
      </c>
      <c r="AP11" s="134"/>
    </row>
    <row r="12" spans="2:42" s="134" customFormat="1" ht="21" customHeight="1">
      <c r="B12" s="80" t="s">
        <v>1651</v>
      </c>
      <c r="C12" s="81"/>
      <c r="D12" s="81"/>
      <c r="E12" s="81"/>
      <c r="F12" s="89"/>
      <c r="G12" s="91"/>
      <c r="H12" s="89">
        <v>1869.5542299999997</v>
      </c>
      <c r="I12" s="81"/>
      <c r="J12" s="90">
        <f t="shared" ref="J12:J14" si="0">H12/$H$11</f>
        <v>6.2870452280092082E-2</v>
      </c>
      <c r="K12" s="90">
        <f>H12/'סכום נכסי הקרן'!$C$42</f>
        <v>5.1855519778152084E-4</v>
      </c>
    </row>
    <row r="13" spans="2:42" s="134" customFormat="1">
      <c r="B13" s="98" t="s">
        <v>233</v>
      </c>
      <c r="C13" s="81"/>
      <c r="D13" s="81"/>
      <c r="E13" s="81"/>
      <c r="F13" s="89"/>
      <c r="G13" s="91"/>
      <c r="H13" s="89">
        <v>452.58474999999993</v>
      </c>
      <c r="I13" s="81"/>
      <c r="J13" s="90">
        <f t="shared" si="0"/>
        <v>1.5219782058727659E-2</v>
      </c>
      <c r="K13" s="90">
        <f>H13/'סכום נכסי הקרן'!$C$42</f>
        <v>1.2553269158132428E-4</v>
      </c>
    </row>
    <row r="14" spans="2:42" s="134" customFormat="1">
      <c r="B14" s="85" t="s">
        <v>1652</v>
      </c>
      <c r="C14" s="79">
        <v>5277</v>
      </c>
      <c r="D14" s="92" t="s">
        <v>169</v>
      </c>
      <c r="E14" s="105">
        <v>42545</v>
      </c>
      <c r="F14" s="86">
        <v>129727.45999999998</v>
      </c>
      <c r="G14" s="88">
        <v>96.187899999999999</v>
      </c>
      <c r="H14" s="86">
        <v>452.58474999999993</v>
      </c>
      <c r="I14" s="87">
        <v>1.7666666666666666E-3</v>
      </c>
      <c r="J14" s="87">
        <f t="shared" si="0"/>
        <v>1.5219782058727659E-2</v>
      </c>
      <c r="K14" s="87">
        <f>H14/'סכום נכסי הקרן'!$C$42</f>
        <v>1.2553269158132428E-4</v>
      </c>
    </row>
    <row r="15" spans="2:42" s="134" customFormat="1">
      <c r="B15" s="82"/>
      <c r="C15" s="79"/>
      <c r="D15" s="79"/>
      <c r="E15" s="79"/>
      <c r="F15" s="86"/>
      <c r="G15" s="88"/>
      <c r="H15" s="79"/>
      <c r="I15" s="79"/>
      <c r="J15" s="87"/>
      <c r="K15" s="79"/>
    </row>
    <row r="16" spans="2:42" s="134" customFormat="1">
      <c r="B16" s="98" t="s">
        <v>236</v>
      </c>
      <c r="C16" s="81"/>
      <c r="D16" s="81"/>
      <c r="E16" s="81"/>
      <c r="F16" s="89"/>
      <c r="G16" s="91"/>
      <c r="H16" s="89">
        <v>1416.9694799999997</v>
      </c>
      <c r="I16" s="81"/>
      <c r="J16" s="90">
        <f t="shared" ref="J16:J17" si="1">H16/$H$11</f>
        <v>4.7650670221364419E-2</v>
      </c>
      <c r="K16" s="90">
        <f>H16/'סכום נכסי הקרן'!$C$42</f>
        <v>3.9302250620019659E-4</v>
      </c>
    </row>
    <row r="17" spans="2:11" s="134" customFormat="1">
      <c r="B17" s="85" t="s">
        <v>1653</v>
      </c>
      <c r="C17" s="79">
        <v>5322</v>
      </c>
      <c r="D17" s="92" t="s">
        <v>171</v>
      </c>
      <c r="E17" s="105">
        <v>43191</v>
      </c>
      <c r="F17" s="86">
        <v>309099.99</v>
      </c>
      <c r="G17" s="88">
        <v>108.7432</v>
      </c>
      <c r="H17" s="86">
        <v>1416.9694799999997</v>
      </c>
      <c r="I17" s="87">
        <v>4.0460446400000004E-3</v>
      </c>
      <c r="J17" s="87">
        <f t="shared" si="1"/>
        <v>4.7650670221364419E-2</v>
      </c>
      <c r="K17" s="87">
        <f>H17/'סכום נכסי הקרן'!$C$42</f>
        <v>3.9302250620019659E-4</v>
      </c>
    </row>
    <row r="18" spans="2:11" s="134" customFormat="1">
      <c r="B18" s="82"/>
      <c r="C18" s="79"/>
      <c r="D18" s="79"/>
      <c r="E18" s="79"/>
      <c r="F18" s="86"/>
      <c r="G18" s="88"/>
      <c r="H18" s="79"/>
      <c r="I18" s="79"/>
      <c r="J18" s="87"/>
      <c r="K18" s="79"/>
    </row>
    <row r="19" spans="2:11" s="134" customFormat="1">
      <c r="B19" s="80" t="s">
        <v>1654</v>
      </c>
      <c r="C19" s="81"/>
      <c r="D19" s="81"/>
      <c r="E19" s="81"/>
      <c r="F19" s="89"/>
      <c r="G19" s="91"/>
      <c r="H19" s="89">
        <v>27867.057519999991</v>
      </c>
      <c r="I19" s="81"/>
      <c r="J19" s="90">
        <f t="shared" ref="J19:J22" si="2">H19/$H$11</f>
        <v>0.93712954771990797</v>
      </c>
      <c r="K19" s="90">
        <f>H19/'סכום נכסי הקרן'!$C$42</f>
        <v>7.7294401478113931E-3</v>
      </c>
    </row>
    <row r="20" spans="2:11" s="134" customFormat="1">
      <c r="B20" s="98" t="s">
        <v>233</v>
      </c>
      <c r="C20" s="81"/>
      <c r="D20" s="81"/>
      <c r="E20" s="81"/>
      <c r="F20" s="89"/>
      <c r="G20" s="91"/>
      <c r="H20" s="89">
        <v>1439.4837199999997</v>
      </c>
      <c r="I20" s="81"/>
      <c r="J20" s="90">
        <f t="shared" si="2"/>
        <v>4.8407792121777302E-2</v>
      </c>
      <c r="K20" s="90">
        <f>H20/'סכום נכסי הקרן'!$C$42</f>
        <v>3.9926724411084848E-4</v>
      </c>
    </row>
    <row r="21" spans="2:11" s="134" customFormat="1">
      <c r="B21" s="85" t="s">
        <v>1655</v>
      </c>
      <c r="C21" s="79">
        <v>5295</v>
      </c>
      <c r="D21" s="92" t="s">
        <v>169</v>
      </c>
      <c r="E21" s="105">
        <v>43003</v>
      </c>
      <c r="F21" s="86">
        <v>127836.15999999997</v>
      </c>
      <c r="G21" s="88">
        <v>95.385800000000003</v>
      </c>
      <c r="H21" s="86">
        <v>442.26745999999991</v>
      </c>
      <c r="I21" s="87">
        <v>6.8066023597847822E-4</v>
      </c>
      <c r="J21" s="87">
        <f t="shared" si="2"/>
        <v>1.4872826256004102E-2</v>
      </c>
      <c r="K21" s="87">
        <f>H21/'סכום נכסי הקרן'!$C$42</f>
        <v>1.2267100173533391E-4</v>
      </c>
    </row>
    <row r="22" spans="2:11" s="134" customFormat="1" ht="16.5" customHeight="1">
      <c r="B22" s="85" t="s">
        <v>1656</v>
      </c>
      <c r="C22" s="79">
        <v>5288</v>
      </c>
      <c r="D22" s="92" t="s">
        <v>169</v>
      </c>
      <c r="E22" s="105">
        <v>42768</v>
      </c>
      <c r="F22" s="86">
        <v>271762.55999999994</v>
      </c>
      <c r="G22" s="88">
        <v>101.17010000000001</v>
      </c>
      <c r="H22" s="86">
        <v>997.21625999999992</v>
      </c>
      <c r="I22" s="87">
        <v>1.584045943296415E-3</v>
      </c>
      <c r="J22" s="87">
        <f t="shared" si="2"/>
        <v>3.3534965865773203E-2</v>
      </c>
      <c r="K22" s="87">
        <f>H22/'סכום נכסי הקרן'!$C$42</f>
        <v>2.7659624237551462E-4</v>
      </c>
    </row>
    <row r="23" spans="2:11" s="134" customFormat="1" ht="16.5" customHeight="1">
      <c r="B23" s="82"/>
      <c r="C23" s="79"/>
      <c r="D23" s="79"/>
      <c r="E23" s="79"/>
      <c r="F23" s="86"/>
      <c r="G23" s="88"/>
      <c r="H23" s="79"/>
      <c r="I23" s="79"/>
      <c r="J23" s="87"/>
      <c r="K23" s="79"/>
    </row>
    <row r="24" spans="2:11" s="134" customFormat="1" ht="16.5" customHeight="1">
      <c r="B24" s="98" t="s">
        <v>235</v>
      </c>
      <c r="C24" s="81"/>
      <c r="D24" s="81"/>
      <c r="E24" s="81"/>
      <c r="F24" s="89"/>
      <c r="G24" s="91"/>
      <c r="H24" s="89">
        <v>449.44662999999997</v>
      </c>
      <c r="I24" s="81"/>
      <c r="J24" s="90">
        <f t="shared" ref="J24:J25" si="3">H24/$H$11</f>
        <v>1.5114251542124672E-2</v>
      </c>
      <c r="K24" s="90">
        <f>H24/'סכום נכסי הקרן'!$C$42</f>
        <v>1.2466227637156481E-4</v>
      </c>
    </row>
    <row r="25" spans="2:11" s="134" customFormat="1">
      <c r="B25" s="85" t="s">
        <v>1657</v>
      </c>
      <c r="C25" s="79">
        <v>5299</v>
      </c>
      <c r="D25" s="92" t="s">
        <v>169</v>
      </c>
      <c r="E25" s="105">
        <v>43002</v>
      </c>
      <c r="F25" s="86">
        <v>133651.25999999998</v>
      </c>
      <c r="G25" s="88">
        <v>92.7166</v>
      </c>
      <c r="H25" s="86">
        <v>449.44662999999997</v>
      </c>
      <c r="I25" s="87">
        <v>1.4627533333333334E-3</v>
      </c>
      <c r="J25" s="87">
        <f t="shared" si="3"/>
        <v>1.5114251542124672E-2</v>
      </c>
      <c r="K25" s="87">
        <f>H25/'סכום נכסי הקרן'!$C$42</f>
        <v>1.2466227637156481E-4</v>
      </c>
    </row>
    <row r="26" spans="2:11" s="134" customFormat="1">
      <c r="B26" s="82"/>
      <c r="C26" s="79"/>
      <c r="D26" s="79"/>
      <c r="E26" s="79"/>
      <c r="F26" s="86"/>
      <c r="G26" s="88"/>
      <c r="H26" s="79"/>
      <c r="I26" s="79"/>
      <c r="J26" s="87"/>
      <c r="K26" s="79"/>
    </row>
    <row r="27" spans="2:11" s="134" customFormat="1">
      <c r="B27" s="98" t="s">
        <v>236</v>
      </c>
      <c r="C27" s="81"/>
      <c r="D27" s="81"/>
      <c r="E27" s="81"/>
      <c r="F27" s="89"/>
      <c r="G27" s="91"/>
      <c r="H27" s="89">
        <v>25978.127169999996</v>
      </c>
      <c r="I27" s="81"/>
      <c r="J27" s="90">
        <f t="shared" ref="J27:J52" si="4">H27/$H$11</f>
        <v>0.87360750405600618</v>
      </c>
      <c r="K27" s="90">
        <f>H27/'סכום נכסי הקרן'!$C$42</f>
        <v>7.2055106273289813E-3</v>
      </c>
    </row>
    <row r="28" spans="2:11" s="134" customFormat="1">
      <c r="B28" s="85" t="s">
        <v>1658</v>
      </c>
      <c r="C28" s="79">
        <v>5281</v>
      </c>
      <c r="D28" s="92" t="s">
        <v>169</v>
      </c>
      <c r="E28" s="105">
        <v>42642</v>
      </c>
      <c r="F28" s="86">
        <v>921877.54999999981</v>
      </c>
      <c r="G28" s="88">
        <v>65.765000000000001</v>
      </c>
      <c r="H28" s="86">
        <v>2198.9513399999992</v>
      </c>
      <c r="I28" s="87">
        <v>4.2016874766105476E-4</v>
      </c>
      <c r="J28" s="87">
        <f t="shared" si="4"/>
        <v>7.3947609044598031E-2</v>
      </c>
      <c r="K28" s="87">
        <f>H28/'סכום נכסי הקרן'!$C$42</f>
        <v>6.0991953521756894E-4</v>
      </c>
    </row>
    <row r="29" spans="2:11" s="134" customFormat="1">
      <c r="B29" s="85" t="s">
        <v>1659</v>
      </c>
      <c r="C29" s="79">
        <v>5291</v>
      </c>
      <c r="D29" s="92" t="s">
        <v>169</v>
      </c>
      <c r="E29" s="105">
        <v>42908</v>
      </c>
      <c r="F29" s="86">
        <v>470218.1399999999</v>
      </c>
      <c r="G29" s="88">
        <v>103.0008</v>
      </c>
      <c r="H29" s="86">
        <v>1756.6592899999998</v>
      </c>
      <c r="I29" s="87">
        <v>8.2763415164163225E-4</v>
      </c>
      <c r="J29" s="87">
        <f t="shared" si="4"/>
        <v>5.9073955861834206E-2</v>
      </c>
      <c r="K29" s="87">
        <f>H29/'סכום נכסי הקרן'!$C$42</f>
        <v>4.8724171299416975E-4</v>
      </c>
    </row>
    <row r="30" spans="2:11" s="134" customFormat="1">
      <c r="B30" s="85" t="s">
        <v>1660</v>
      </c>
      <c r="C30" s="79">
        <v>5307</v>
      </c>
      <c r="D30" s="92" t="s">
        <v>169</v>
      </c>
      <c r="E30" s="105">
        <v>43068</v>
      </c>
      <c r="F30" s="86">
        <v>35133.999999999993</v>
      </c>
      <c r="G30" s="88">
        <v>100</v>
      </c>
      <c r="H30" s="86">
        <v>127.43101999999998</v>
      </c>
      <c r="I30" s="87">
        <v>2.3901019523480128E-4</v>
      </c>
      <c r="J30" s="87">
        <f t="shared" si="4"/>
        <v>4.285324134145849E-3</v>
      </c>
      <c r="K30" s="87">
        <f>H30/'סכום נכסי הקרן'!$C$42</f>
        <v>3.5345333512791943E-5</v>
      </c>
    </row>
    <row r="31" spans="2:11" s="134" customFormat="1">
      <c r="B31" s="85" t="s">
        <v>1661</v>
      </c>
      <c r="C31" s="79">
        <v>5294</v>
      </c>
      <c r="D31" s="92" t="s">
        <v>172</v>
      </c>
      <c r="E31" s="105">
        <v>43002</v>
      </c>
      <c r="F31" s="86">
        <v>1405762.5099999998</v>
      </c>
      <c r="G31" s="88">
        <v>101.9879</v>
      </c>
      <c r="H31" s="86">
        <v>6793.6237399999982</v>
      </c>
      <c r="I31" s="87">
        <v>4.3254230304262424E-3</v>
      </c>
      <c r="J31" s="87">
        <f t="shared" si="4"/>
        <v>0.2284599132246464</v>
      </c>
      <c r="K31" s="87">
        <f>H31/'סכום נכסי הקרן'!$C$42</f>
        <v>1.8843363009314446E-3</v>
      </c>
    </row>
    <row r="32" spans="2:11" s="134" customFormat="1">
      <c r="B32" s="85" t="s">
        <v>1662</v>
      </c>
      <c r="C32" s="79">
        <v>5290</v>
      </c>
      <c r="D32" s="92" t="s">
        <v>169</v>
      </c>
      <c r="E32" s="105">
        <v>42779</v>
      </c>
      <c r="F32" s="86">
        <v>454421.40999999992</v>
      </c>
      <c r="G32" s="88">
        <v>86.234300000000005</v>
      </c>
      <c r="H32" s="86">
        <v>1421.3020399999998</v>
      </c>
      <c r="I32" s="87">
        <v>3.2935482125629801E-4</v>
      </c>
      <c r="J32" s="87">
        <f t="shared" si="4"/>
        <v>4.7796368057971508E-2</v>
      </c>
      <c r="K32" s="87">
        <f>H32/'סכום נכסי הקרן'!$C$42</f>
        <v>3.9422422127839484E-4</v>
      </c>
    </row>
    <row r="33" spans="2:11" s="134" customFormat="1">
      <c r="B33" s="85" t="s">
        <v>1663</v>
      </c>
      <c r="C33" s="79">
        <v>5285</v>
      </c>
      <c r="D33" s="92" t="s">
        <v>169</v>
      </c>
      <c r="E33" s="105">
        <v>42718</v>
      </c>
      <c r="F33" s="86">
        <v>393506.37999999995</v>
      </c>
      <c r="G33" s="88">
        <v>102.5583</v>
      </c>
      <c r="H33" s="86">
        <v>1463.7608999999998</v>
      </c>
      <c r="I33" s="87">
        <v>2.0710860350877188E-4</v>
      </c>
      <c r="J33" s="87">
        <f t="shared" si="4"/>
        <v>4.9224199189404967E-2</v>
      </c>
      <c r="K33" s="87">
        <f>H33/'סכום נכסי הקרן'!$C$42</f>
        <v>4.0600096580475068E-4</v>
      </c>
    </row>
    <row r="34" spans="2:11" s="134" customFormat="1">
      <c r="B34" s="85" t="s">
        <v>1664</v>
      </c>
      <c r="C34" s="79">
        <v>7000</v>
      </c>
      <c r="D34" s="92" t="s">
        <v>169</v>
      </c>
      <c r="E34" s="105">
        <v>43137</v>
      </c>
      <c r="F34" s="86">
        <v>211.43999999999997</v>
      </c>
      <c r="G34" s="88">
        <v>100</v>
      </c>
      <c r="H34" s="86">
        <v>0.76688999999999985</v>
      </c>
      <c r="I34" s="87">
        <v>4.3737556261082946E-3</v>
      </c>
      <c r="J34" s="87">
        <f t="shared" si="4"/>
        <v>2.5789421015660943E-5</v>
      </c>
      <c r="K34" s="87">
        <f>H34/'סכום נכסי הקרן'!$C$42</f>
        <v>2.1271102450270753E-7</v>
      </c>
    </row>
    <row r="35" spans="2:11" s="134" customFormat="1">
      <c r="B35" s="85" t="s">
        <v>1665</v>
      </c>
      <c r="C35" s="79">
        <v>5292</v>
      </c>
      <c r="D35" s="92" t="s">
        <v>171</v>
      </c>
      <c r="E35" s="105">
        <v>42814</v>
      </c>
      <c r="F35" s="86">
        <v>27984.629999999994</v>
      </c>
      <c r="G35" s="88">
        <v>1E-4</v>
      </c>
      <c r="H35" s="86">
        <v>1.2999999999999999E-4</v>
      </c>
      <c r="I35" s="87">
        <v>1.3811792599298592E-4</v>
      </c>
      <c r="J35" s="87">
        <f t="shared" si="4"/>
        <v>4.3717152812475364E-9</v>
      </c>
      <c r="K35" s="87">
        <f>H35/'סכום נכסי הקרן'!$C$42</f>
        <v>3.6057887291987096E-11</v>
      </c>
    </row>
    <row r="36" spans="2:11" s="134" customFormat="1">
      <c r="B36" s="85" t="s">
        <v>1666</v>
      </c>
      <c r="C36" s="79">
        <v>5329</v>
      </c>
      <c r="D36" s="92" t="s">
        <v>169</v>
      </c>
      <c r="E36" s="105">
        <v>43261</v>
      </c>
      <c r="F36" s="86">
        <v>45850.51999999999</v>
      </c>
      <c r="G36" s="88">
        <v>100</v>
      </c>
      <c r="H36" s="86">
        <v>166.29983999999996</v>
      </c>
      <c r="I36" s="87">
        <v>5.0109857923497263E-5</v>
      </c>
      <c r="J36" s="87">
        <f t="shared" si="4"/>
        <v>5.5924273215155395E-3</v>
      </c>
      <c r="K36" s="87">
        <f>H36/'סכום נכסי הקרן'!$C$42</f>
        <v>4.6126314518426818E-5</v>
      </c>
    </row>
    <row r="37" spans="2:11" s="134" customFormat="1">
      <c r="B37" s="85" t="s">
        <v>1667</v>
      </c>
      <c r="C37" s="79">
        <v>5296</v>
      </c>
      <c r="D37" s="92" t="s">
        <v>169</v>
      </c>
      <c r="E37" s="105">
        <v>42912</v>
      </c>
      <c r="F37" s="86">
        <v>31940.459999999995</v>
      </c>
      <c r="G37" s="88">
        <v>123.30500000000001</v>
      </c>
      <c r="H37" s="86">
        <v>142.84642000000002</v>
      </c>
      <c r="I37" s="87">
        <v>2.5927803890098584E-3</v>
      </c>
      <c r="J37" s="87">
        <f t="shared" si="4"/>
        <v>4.8037221321961835E-3</v>
      </c>
      <c r="K37" s="87">
        <f>H37/'סכום נכסי הקרן'!$C$42</f>
        <v>3.962107778787579E-5</v>
      </c>
    </row>
    <row r="38" spans="2:11" s="134" customFormat="1">
      <c r="B38" s="85" t="s">
        <v>1668</v>
      </c>
      <c r="C38" s="79">
        <v>5293</v>
      </c>
      <c r="D38" s="92" t="s">
        <v>169</v>
      </c>
      <c r="E38" s="105">
        <v>42859</v>
      </c>
      <c r="F38" s="86">
        <v>26487.069999999996</v>
      </c>
      <c r="G38" s="88">
        <v>102.6853</v>
      </c>
      <c r="H38" s="86">
        <v>98.648339999999976</v>
      </c>
      <c r="I38" s="87">
        <v>3.0641398391227512E-5</v>
      </c>
      <c r="J38" s="87">
        <f t="shared" si="4"/>
        <v>3.3174035034438652E-3</v>
      </c>
      <c r="K38" s="87">
        <f>H38/'סכום נכסי הקרן'!$C$42</f>
        <v>2.7361928655858627E-5</v>
      </c>
    </row>
    <row r="39" spans="2:11" s="134" customFormat="1">
      <c r="B39" s="85" t="s">
        <v>1669</v>
      </c>
      <c r="C39" s="79">
        <v>5308</v>
      </c>
      <c r="D39" s="92" t="s">
        <v>169</v>
      </c>
      <c r="E39" s="105">
        <v>43072</v>
      </c>
      <c r="F39" s="86">
        <v>6635.2099999999991</v>
      </c>
      <c r="G39" s="88">
        <v>72.535200000000003</v>
      </c>
      <c r="H39" s="86">
        <v>17.456240000000001</v>
      </c>
      <c r="I39" s="87">
        <v>1.169201287837464E-4</v>
      </c>
      <c r="J39" s="87">
        <f t="shared" si="4"/>
        <v>5.8702854739326534E-4</v>
      </c>
      <c r="K39" s="87">
        <f>H39/'סכום נכסי הקרן'!$C$42</f>
        <v>4.841808726629822E-6</v>
      </c>
    </row>
    <row r="40" spans="2:11" s="134" customFormat="1">
      <c r="B40" s="85" t="s">
        <v>1670</v>
      </c>
      <c r="C40" s="79">
        <v>5280</v>
      </c>
      <c r="D40" s="92" t="s">
        <v>172</v>
      </c>
      <c r="E40" s="105">
        <v>42604</v>
      </c>
      <c r="F40" s="86">
        <v>23089.759999999995</v>
      </c>
      <c r="G40" s="88">
        <v>124.3441</v>
      </c>
      <c r="H40" s="86">
        <v>136.04593999999997</v>
      </c>
      <c r="I40" s="87">
        <v>6.0922849604221627E-4</v>
      </c>
      <c r="J40" s="87">
        <f t="shared" si="4"/>
        <v>4.5750316526898876E-3</v>
      </c>
      <c r="K40" s="87">
        <f>H40/'סכום נכסי הקרן'!$C$42</f>
        <v>3.7734839777326449E-5</v>
      </c>
    </row>
    <row r="41" spans="2:11" s="134" customFormat="1">
      <c r="B41" s="85" t="s">
        <v>1671</v>
      </c>
      <c r="C41" s="79">
        <v>5318</v>
      </c>
      <c r="D41" s="92" t="s">
        <v>171</v>
      </c>
      <c r="E41" s="105">
        <v>43165</v>
      </c>
      <c r="F41" s="86">
        <v>23564.080000000002</v>
      </c>
      <c r="G41" s="88">
        <v>96.811599999999999</v>
      </c>
      <c r="H41" s="86">
        <v>96.169479999999979</v>
      </c>
      <c r="I41" s="87">
        <v>1.915778861788618E-4</v>
      </c>
      <c r="J41" s="87">
        <f t="shared" si="4"/>
        <v>3.2340429638894556E-3</v>
      </c>
      <c r="K41" s="87">
        <f>H41/'סכום נכסי הקרן'!$C$42</f>
        <v>2.6674371313607742E-5</v>
      </c>
    </row>
    <row r="42" spans="2:11" s="134" customFormat="1">
      <c r="B42" s="85" t="s">
        <v>1672</v>
      </c>
      <c r="C42" s="79">
        <v>5319</v>
      </c>
      <c r="D42" s="92" t="s">
        <v>169</v>
      </c>
      <c r="E42" s="105">
        <v>43165</v>
      </c>
      <c r="F42" s="86">
        <v>19467.249999999996</v>
      </c>
      <c r="G42" s="88">
        <v>122.7223</v>
      </c>
      <c r="H42" s="86">
        <v>86.651429999999976</v>
      </c>
      <c r="I42" s="87">
        <v>2.6373879056047203E-4</v>
      </c>
      <c r="J42" s="87">
        <f t="shared" si="4"/>
        <v>2.9139644667150084E-3</v>
      </c>
      <c r="K42" s="87">
        <f>H42/'סכום נכסי הקרן'!$C$42</f>
        <v>2.4034365358688528E-5</v>
      </c>
    </row>
    <row r="43" spans="2:11" s="134" customFormat="1">
      <c r="B43" s="85" t="s">
        <v>1673</v>
      </c>
      <c r="C43" s="79">
        <v>5324</v>
      </c>
      <c r="D43" s="92" t="s">
        <v>171</v>
      </c>
      <c r="E43" s="105">
        <v>43192</v>
      </c>
      <c r="F43" s="86">
        <v>28359.069999999996</v>
      </c>
      <c r="G43" s="88">
        <v>102.6772</v>
      </c>
      <c r="H43" s="86">
        <v>122.75110999999998</v>
      </c>
      <c r="I43" s="87">
        <v>3.4465273809523812E-4</v>
      </c>
      <c r="J43" s="87">
        <f t="shared" si="4"/>
        <v>4.1279454105930553E-3</v>
      </c>
      <c r="K43" s="87">
        <f>H43/'סכום נכסי הקרן'!$C$42</f>
        <v>3.4047274533433151E-5</v>
      </c>
    </row>
    <row r="44" spans="2:11" s="134" customFormat="1">
      <c r="B44" s="85" t="s">
        <v>1674</v>
      </c>
      <c r="C44" s="79">
        <v>5325</v>
      </c>
      <c r="D44" s="92" t="s">
        <v>169</v>
      </c>
      <c r="E44" s="105">
        <v>43201</v>
      </c>
      <c r="F44" s="86">
        <v>60531.679999999993</v>
      </c>
      <c r="G44" s="88">
        <v>100</v>
      </c>
      <c r="H44" s="86">
        <v>219.54839999999996</v>
      </c>
      <c r="I44" s="87">
        <v>3.6167870588235292E-5</v>
      </c>
      <c r="J44" s="87">
        <f t="shared" si="4"/>
        <v>7.3831007327188189E-3</v>
      </c>
      <c r="K44" s="87">
        <f>H44/'סכום נכסי הקרן'!$C$42</f>
        <v>6.0895780479508447E-5</v>
      </c>
    </row>
    <row r="45" spans="2:11" s="134" customFormat="1">
      <c r="B45" s="85" t="s">
        <v>1675</v>
      </c>
      <c r="C45" s="79">
        <v>5330</v>
      </c>
      <c r="D45" s="92" t="s">
        <v>169</v>
      </c>
      <c r="E45" s="105">
        <v>43272</v>
      </c>
      <c r="F45" s="86">
        <v>60402.139999999992</v>
      </c>
      <c r="G45" s="88">
        <v>100</v>
      </c>
      <c r="H45" s="86">
        <v>219.07855999999998</v>
      </c>
      <c r="I45" s="87">
        <v>3.2140815473078936E-5</v>
      </c>
      <c r="J45" s="87">
        <f t="shared" si="4"/>
        <v>7.3673006811208093E-3</v>
      </c>
      <c r="K45" s="87">
        <f>H45/'סכום נכסי הקרן'!$C$42</f>
        <v>6.0765461727467938E-5</v>
      </c>
    </row>
    <row r="46" spans="2:11" s="134" customFormat="1">
      <c r="B46" s="85" t="s">
        <v>1676</v>
      </c>
      <c r="C46" s="79">
        <v>5311</v>
      </c>
      <c r="D46" s="92" t="s">
        <v>169</v>
      </c>
      <c r="E46" s="105">
        <v>43089</v>
      </c>
      <c r="F46" s="86">
        <v>23517.589999999997</v>
      </c>
      <c r="G46" s="88">
        <v>93.8703</v>
      </c>
      <c r="H46" s="86">
        <v>80.069759999999974</v>
      </c>
      <c r="I46" s="87">
        <v>1.1582802197802197E-4</v>
      </c>
      <c r="J46" s="87">
        <f t="shared" si="4"/>
        <v>2.6926322565986355E-3</v>
      </c>
      <c r="K46" s="87">
        <f>H46/'סכום נכסי הקרן'!$C$42</f>
        <v>2.2208818319818891E-5</v>
      </c>
    </row>
    <row r="47" spans="2:11" s="134" customFormat="1">
      <c r="B47" s="85" t="s">
        <v>1677</v>
      </c>
      <c r="C47" s="79">
        <v>5287</v>
      </c>
      <c r="D47" s="92" t="s">
        <v>171</v>
      </c>
      <c r="E47" s="105">
        <v>42809</v>
      </c>
      <c r="F47" s="86">
        <v>890760.69999999984</v>
      </c>
      <c r="G47" s="88">
        <v>101.0355</v>
      </c>
      <c r="H47" s="86">
        <v>3793.9747899999998</v>
      </c>
      <c r="I47" s="87">
        <v>6.9270184254733777E-4</v>
      </c>
      <c r="J47" s="87">
        <f t="shared" si="4"/>
        <v>0.12758598127777623</v>
      </c>
      <c r="K47" s="87">
        <f>H47/'סכום נכסי הקרן'!$C$42</f>
        <v>1.052328579742003E-3</v>
      </c>
    </row>
    <row r="48" spans="2:11" s="134" customFormat="1">
      <c r="B48" s="85" t="s">
        <v>1678</v>
      </c>
      <c r="C48" s="79">
        <v>5306</v>
      </c>
      <c r="D48" s="92" t="s">
        <v>171</v>
      </c>
      <c r="E48" s="105">
        <v>43068</v>
      </c>
      <c r="F48" s="86">
        <v>17858.3</v>
      </c>
      <c r="G48" s="88">
        <v>35.244700000000002</v>
      </c>
      <c r="H48" s="86">
        <v>26.533409999999996</v>
      </c>
      <c r="I48" s="87">
        <v>5.7878363395215534E-5</v>
      </c>
      <c r="J48" s="87">
        <f t="shared" si="4"/>
        <v>8.9228087662004756E-4</v>
      </c>
      <c r="K48" s="87">
        <f>H48/'סכום נכסי הקרן'!$C$42</f>
        <v>7.3595285173237169E-6</v>
      </c>
    </row>
    <row r="49" spans="2:11" s="134" customFormat="1">
      <c r="B49" s="85" t="s">
        <v>1679</v>
      </c>
      <c r="C49" s="79">
        <v>5284</v>
      </c>
      <c r="D49" s="92" t="s">
        <v>171</v>
      </c>
      <c r="E49" s="105">
        <v>42662</v>
      </c>
      <c r="F49" s="86">
        <v>473093.29999999993</v>
      </c>
      <c r="G49" s="88">
        <v>100.209</v>
      </c>
      <c r="H49" s="86">
        <v>1998.5403699999997</v>
      </c>
      <c r="I49" s="87">
        <v>1.1149895866666667E-3</v>
      </c>
      <c r="J49" s="87">
        <f t="shared" si="4"/>
        <v>6.720807289014695E-2</v>
      </c>
      <c r="K49" s="87">
        <f>H49/'סכום נכסי הקרן'!$C$42</f>
        <v>5.5433187238420137E-4</v>
      </c>
    </row>
    <row r="50" spans="2:11" s="134" customFormat="1">
      <c r="B50" s="85" t="s">
        <v>1680</v>
      </c>
      <c r="C50" s="79">
        <v>5276</v>
      </c>
      <c r="D50" s="92" t="s">
        <v>169</v>
      </c>
      <c r="E50" s="105">
        <v>42521</v>
      </c>
      <c r="F50" s="86">
        <v>802573.6599999998</v>
      </c>
      <c r="G50" s="88">
        <v>104.9012</v>
      </c>
      <c r="H50" s="86">
        <v>3053.6053999999995</v>
      </c>
      <c r="I50" s="87">
        <v>1.1733333333333333E-4</v>
      </c>
      <c r="J50" s="87">
        <f t="shared" si="4"/>
        <v>0.10268841069292303</v>
      </c>
      <c r="K50" s="87">
        <f>H50/'סכום נכסי הקרן'!$C$42</f>
        <v>8.4697353344156273E-4</v>
      </c>
    </row>
    <row r="51" spans="2:11" s="134" customFormat="1">
      <c r="B51" s="85" t="s">
        <v>1681</v>
      </c>
      <c r="C51" s="79">
        <v>5312</v>
      </c>
      <c r="D51" s="92" t="s">
        <v>169</v>
      </c>
      <c r="E51" s="105">
        <v>43095</v>
      </c>
      <c r="F51" s="86">
        <v>21959.06</v>
      </c>
      <c r="G51" s="88">
        <v>94.930499999999995</v>
      </c>
      <c r="H51" s="86">
        <v>75.607899999999987</v>
      </c>
      <c r="I51" s="87">
        <v>8.3809847315279354E-4</v>
      </c>
      <c r="J51" s="87">
        <f t="shared" si="4"/>
        <v>2.5425862447156582E-3</v>
      </c>
      <c r="K51" s="87">
        <f>H51/'סכום נכסי הקרן'!$C$42</f>
        <v>2.0971239512183313E-5</v>
      </c>
    </row>
    <row r="52" spans="2:11" s="134" customFormat="1">
      <c r="B52" s="85" t="s">
        <v>1682</v>
      </c>
      <c r="C52" s="79">
        <v>5286</v>
      </c>
      <c r="D52" s="92" t="s">
        <v>169</v>
      </c>
      <c r="E52" s="105">
        <v>42727</v>
      </c>
      <c r="F52" s="86">
        <v>480357.04999999993</v>
      </c>
      <c r="G52" s="88">
        <v>108.0097</v>
      </c>
      <c r="H52" s="86">
        <v>1881.8044299999997</v>
      </c>
      <c r="I52" s="87">
        <v>3.9168054927551981E-4</v>
      </c>
      <c r="J52" s="87">
        <f t="shared" si="4"/>
        <v>6.3282409099617756E-2</v>
      </c>
      <c r="K52" s="87">
        <f>H52/'סכום נכסי הקרן'!$C$42</f>
        <v>5.2195301571155393E-4</v>
      </c>
    </row>
    <row r="53" spans="2:11" s="134" customFormat="1">
      <c r="B53" s="136"/>
    </row>
    <row r="54" spans="2:11" s="134" customFormat="1">
      <c r="B54" s="136"/>
    </row>
    <row r="55" spans="2:11" s="134" customFormat="1">
      <c r="B55" s="136"/>
    </row>
    <row r="56" spans="2:11" s="134" customFormat="1">
      <c r="B56" s="137" t="s">
        <v>118</v>
      </c>
    </row>
    <row r="57" spans="2:11" s="134" customFormat="1">
      <c r="B57" s="137" t="s">
        <v>242</v>
      </c>
    </row>
    <row r="58" spans="2:11" s="134" customFormat="1">
      <c r="B58" s="137" t="s">
        <v>250</v>
      </c>
    </row>
    <row r="59" spans="2:11" s="134" customFormat="1">
      <c r="B59" s="136"/>
    </row>
    <row r="60" spans="2:11" s="134" customFormat="1">
      <c r="B60" s="136"/>
    </row>
    <row r="61" spans="2:11" s="134" customFormat="1">
      <c r="B61" s="136"/>
    </row>
    <row r="62" spans="2:11" s="134" customFormat="1">
      <c r="B62" s="136"/>
    </row>
    <row r="63" spans="2:11" s="134" customFormat="1">
      <c r="B63" s="136"/>
    </row>
    <row r="64" spans="2:11" s="134" customFormat="1">
      <c r="B64" s="136"/>
    </row>
    <row r="65" spans="2:2" s="134" customFormat="1">
      <c r="B65" s="136"/>
    </row>
    <row r="66" spans="2:2" s="134" customFormat="1">
      <c r="B66" s="136"/>
    </row>
    <row r="67" spans="2:2" s="134" customFormat="1">
      <c r="B67" s="136"/>
    </row>
    <row r="68" spans="2:2" s="134" customFormat="1">
      <c r="B68" s="136"/>
    </row>
    <row r="69" spans="2:2" s="134" customFormat="1">
      <c r="B69" s="136"/>
    </row>
    <row r="70" spans="2:2" s="134" customFormat="1">
      <c r="B70" s="136"/>
    </row>
    <row r="71" spans="2:2" s="134" customFormat="1">
      <c r="B71" s="136"/>
    </row>
    <row r="72" spans="2:2" s="134" customFormat="1">
      <c r="B72" s="136"/>
    </row>
    <row r="73" spans="2:2" s="134" customFormat="1">
      <c r="B73" s="136"/>
    </row>
    <row r="74" spans="2:2" s="134" customFormat="1">
      <c r="B74" s="136"/>
    </row>
    <row r="75" spans="2:2" s="134" customFormat="1">
      <c r="B75" s="136"/>
    </row>
    <row r="76" spans="2:2" s="134" customFormat="1">
      <c r="B76" s="136"/>
    </row>
    <row r="77" spans="2:2" s="134" customFormat="1">
      <c r="B77" s="136"/>
    </row>
    <row r="78" spans="2:2" s="134" customFormat="1">
      <c r="B78" s="136"/>
    </row>
    <row r="79" spans="2:2" s="134" customFormat="1">
      <c r="B79" s="136"/>
    </row>
    <row r="80" spans="2:2" s="134" customFormat="1">
      <c r="B80" s="136"/>
    </row>
    <row r="81" spans="2:2" s="134" customFormat="1">
      <c r="B81" s="136"/>
    </row>
    <row r="82" spans="2:2" s="134" customFormat="1">
      <c r="B82" s="136"/>
    </row>
    <row r="83" spans="2:2" s="134" customFormat="1">
      <c r="B83" s="136"/>
    </row>
    <row r="84" spans="2:2" s="134" customFormat="1">
      <c r="B84" s="136"/>
    </row>
    <row r="85" spans="2:2" s="134" customFormat="1">
      <c r="B85" s="136"/>
    </row>
    <row r="86" spans="2:2" s="134" customFormat="1">
      <c r="B86" s="136"/>
    </row>
    <row r="87" spans="2:2" s="134" customFormat="1">
      <c r="B87" s="136"/>
    </row>
    <row r="88" spans="2:2" s="134" customFormat="1">
      <c r="B88" s="136"/>
    </row>
    <row r="89" spans="2:2" s="134" customFormat="1">
      <c r="B89" s="136"/>
    </row>
    <row r="90" spans="2:2" s="134" customFormat="1">
      <c r="B90" s="136"/>
    </row>
    <row r="91" spans="2:2" s="134" customFormat="1">
      <c r="B91" s="136"/>
    </row>
    <row r="92" spans="2:2" s="134" customFormat="1">
      <c r="B92" s="136"/>
    </row>
    <row r="93" spans="2:2" s="134" customFormat="1">
      <c r="B93" s="136"/>
    </row>
    <row r="94" spans="2:2" s="134" customFormat="1">
      <c r="B94" s="136"/>
    </row>
    <row r="95" spans="2:2" s="134" customFormat="1">
      <c r="B95" s="136"/>
    </row>
    <row r="96" spans="2:2" s="134" customFormat="1">
      <c r="B96" s="136"/>
    </row>
    <row r="97" spans="2:2" s="134" customFormat="1">
      <c r="B97" s="136"/>
    </row>
    <row r="98" spans="2:2" s="134" customFormat="1">
      <c r="B98" s="136"/>
    </row>
    <row r="99" spans="2:2" s="134" customFormat="1">
      <c r="B99" s="136"/>
    </row>
    <row r="100" spans="2:2" s="134" customFormat="1">
      <c r="B100" s="136"/>
    </row>
    <row r="101" spans="2:2" s="134" customFormat="1">
      <c r="B101" s="136"/>
    </row>
    <row r="102" spans="2:2" s="134" customFormat="1">
      <c r="B102" s="136"/>
    </row>
    <row r="103" spans="2:2" s="134" customFormat="1">
      <c r="B103" s="136"/>
    </row>
    <row r="104" spans="2:2" s="134" customFormat="1">
      <c r="B104" s="136"/>
    </row>
    <row r="105" spans="2:2" s="134" customFormat="1">
      <c r="B105" s="136"/>
    </row>
    <row r="106" spans="2:2" s="134" customFormat="1">
      <c r="B106" s="136"/>
    </row>
    <row r="107" spans="2:2" s="134" customFormat="1">
      <c r="B107" s="136"/>
    </row>
    <row r="108" spans="2:2" s="134" customFormat="1">
      <c r="B108" s="136"/>
    </row>
    <row r="109" spans="2:2" s="134" customFormat="1">
      <c r="B109" s="136"/>
    </row>
    <row r="110" spans="2:2" s="134" customFormat="1">
      <c r="B110" s="136"/>
    </row>
    <row r="111" spans="2:2" s="134" customFormat="1">
      <c r="B111" s="136"/>
    </row>
    <row r="112" spans="2:2" s="134" customFormat="1">
      <c r="B112" s="136"/>
    </row>
    <row r="113" spans="2:2" s="134" customFormat="1">
      <c r="B113" s="136"/>
    </row>
    <row r="114" spans="2:2" s="134" customFormat="1">
      <c r="B114" s="136"/>
    </row>
    <row r="115" spans="2:2" s="134" customFormat="1">
      <c r="B115" s="136"/>
    </row>
    <row r="116" spans="2:2" s="134" customFormat="1">
      <c r="B116" s="136"/>
    </row>
    <row r="117" spans="2:2" s="134" customFormat="1">
      <c r="B117" s="136"/>
    </row>
    <row r="118" spans="2:2" s="134" customFormat="1">
      <c r="B118" s="136"/>
    </row>
    <row r="119" spans="2:2" s="134" customFormat="1">
      <c r="B119" s="136"/>
    </row>
    <row r="120" spans="2:2" s="134" customFormat="1">
      <c r="B120" s="136"/>
    </row>
    <row r="121" spans="2:2" s="134" customFormat="1">
      <c r="B121" s="136"/>
    </row>
    <row r="122" spans="2:2" s="134" customFormat="1">
      <c r="B122" s="136"/>
    </row>
    <row r="123" spans="2:2" s="134" customFormat="1">
      <c r="B123" s="136"/>
    </row>
    <row r="124" spans="2:2" s="134" customFormat="1">
      <c r="B124" s="136"/>
    </row>
    <row r="125" spans="2:2" s="134" customFormat="1">
      <c r="B125" s="136"/>
    </row>
    <row r="126" spans="2:2" s="134" customFormat="1">
      <c r="B126" s="136"/>
    </row>
    <row r="127" spans="2:2" s="134" customFormat="1">
      <c r="B127" s="136"/>
    </row>
    <row r="128" spans="2:2" s="134" customFormat="1">
      <c r="B128" s="136"/>
    </row>
    <row r="129" spans="2:2" s="134" customFormat="1">
      <c r="B129" s="136"/>
    </row>
    <row r="130" spans="2:2" s="134" customFormat="1">
      <c r="B130" s="136"/>
    </row>
    <row r="131" spans="2:2" s="134" customFormat="1">
      <c r="B131" s="136"/>
    </row>
    <row r="132" spans="2:2" s="134" customFormat="1">
      <c r="B132" s="136"/>
    </row>
    <row r="133" spans="2:2" s="134" customFormat="1">
      <c r="B133" s="136"/>
    </row>
    <row r="134" spans="2:2" s="134" customFormat="1">
      <c r="B134" s="136"/>
    </row>
    <row r="135" spans="2:2" s="134" customFormat="1">
      <c r="B135" s="136"/>
    </row>
    <row r="136" spans="2:2" s="134" customFormat="1">
      <c r="B136" s="136"/>
    </row>
    <row r="137" spans="2:2" s="134" customFormat="1">
      <c r="B137" s="136"/>
    </row>
    <row r="138" spans="2:2" s="134" customFormat="1">
      <c r="B138" s="136"/>
    </row>
    <row r="139" spans="2:2" s="134" customFormat="1">
      <c r="B139" s="136"/>
    </row>
    <row r="140" spans="2:2" s="134" customFormat="1">
      <c r="B140" s="136"/>
    </row>
    <row r="141" spans="2:2" s="134" customFormat="1">
      <c r="B141" s="136"/>
    </row>
    <row r="142" spans="2:2" s="134" customFormat="1">
      <c r="B142" s="136"/>
    </row>
    <row r="143" spans="2:2" s="134" customFormat="1">
      <c r="B143" s="136"/>
    </row>
    <row r="144" spans="2:2" s="134" customFormat="1">
      <c r="B144" s="136"/>
    </row>
    <row r="145" spans="2:2" s="134" customFormat="1">
      <c r="B145" s="136"/>
    </row>
    <row r="146" spans="2:2" s="134" customFormat="1">
      <c r="B146" s="136"/>
    </row>
    <row r="147" spans="2:2" s="134" customFormat="1">
      <c r="B147" s="136"/>
    </row>
    <row r="148" spans="2:2" s="134" customFormat="1">
      <c r="B148" s="136"/>
    </row>
    <row r="149" spans="2:2" s="134" customFormat="1">
      <c r="B149" s="136"/>
    </row>
    <row r="150" spans="2:2" s="134" customFormat="1">
      <c r="B150" s="136"/>
    </row>
    <row r="151" spans="2:2" s="134" customFormat="1">
      <c r="B151" s="136"/>
    </row>
    <row r="152" spans="2:2" s="134" customFormat="1">
      <c r="B152" s="136"/>
    </row>
    <row r="153" spans="2:2" s="134" customFormat="1">
      <c r="B153" s="136"/>
    </row>
    <row r="154" spans="2:2" s="134" customFormat="1">
      <c r="B154" s="136"/>
    </row>
    <row r="155" spans="2:2" s="134" customFormat="1">
      <c r="B155" s="136"/>
    </row>
    <row r="156" spans="2:2" s="134" customFormat="1">
      <c r="B156" s="136"/>
    </row>
    <row r="157" spans="2:2" s="134" customFormat="1">
      <c r="B157" s="136"/>
    </row>
    <row r="158" spans="2:2" s="134" customFormat="1">
      <c r="B158" s="136"/>
    </row>
    <row r="159" spans="2:2" s="134" customFormat="1">
      <c r="B159" s="136"/>
    </row>
    <row r="160" spans="2:2" s="134" customFormat="1">
      <c r="B160" s="136"/>
    </row>
    <row r="161" spans="2:2" s="134" customFormat="1">
      <c r="B161" s="136"/>
    </row>
    <row r="162" spans="2:2" s="134" customFormat="1">
      <c r="B162" s="136"/>
    </row>
    <row r="163" spans="2:2" s="134" customFormat="1">
      <c r="B163" s="136"/>
    </row>
    <row r="164" spans="2:2" s="134" customFormat="1">
      <c r="B164" s="136"/>
    </row>
    <row r="165" spans="2:2" s="134" customFormat="1">
      <c r="B165" s="136"/>
    </row>
    <row r="166" spans="2:2" s="134" customFormat="1">
      <c r="B166" s="136"/>
    </row>
    <row r="167" spans="2:2" s="134" customFormat="1">
      <c r="B167" s="136"/>
    </row>
    <row r="168" spans="2:2" s="134" customFormat="1">
      <c r="B168" s="136"/>
    </row>
    <row r="169" spans="2:2" s="134" customFormat="1">
      <c r="B169" s="136"/>
    </row>
    <row r="170" spans="2:2" s="134" customFormat="1">
      <c r="B170" s="136"/>
    </row>
    <row r="171" spans="2:2" s="134" customFormat="1">
      <c r="B171" s="136"/>
    </row>
    <row r="172" spans="2:2" s="134" customFormat="1">
      <c r="B172" s="136"/>
    </row>
    <row r="173" spans="2:2" s="134" customFormat="1">
      <c r="B173" s="136"/>
    </row>
    <row r="174" spans="2:2" s="134" customFormat="1">
      <c r="B174" s="136"/>
    </row>
    <row r="175" spans="2:2" s="134" customFormat="1">
      <c r="B175" s="136"/>
    </row>
    <row r="176" spans="2:2" s="134" customFormat="1">
      <c r="B176" s="136"/>
    </row>
    <row r="177" spans="2:2" s="134" customFormat="1">
      <c r="B177" s="136"/>
    </row>
    <row r="178" spans="2:2" s="134" customFormat="1">
      <c r="B178" s="136"/>
    </row>
    <row r="179" spans="2:2" s="134" customFormat="1">
      <c r="B179" s="136"/>
    </row>
    <row r="180" spans="2:2" s="134" customFormat="1">
      <c r="B180" s="136"/>
    </row>
    <row r="181" spans="2:2" s="134" customFormat="1">
      <c r="B181" s="136"/>
    </row>
    <row r="182" spans="2:2" s="134" customFormat="1">
      <c r="B182" s="136"/>
    </row>
    <row r="183" spans="2:2" s="134" customFormat="1">
      <c r="B183" s="136"/>
    </row>
    <row r="184" spans="2:2" s="134" customFormat="1">
      <c r="B184" s="136"/>
    </row>
    <row r="185" spans="2:2" s="134" customFormat="1">
      <c r="B185" s="136"/>
    </row>
    <row r="186" spans="2:2" s="134" customFormat="1">
      <c r="B186" s="136"/>
    </row>
    <row r="187" spans="2:2" s="134" customFormat="1">
      <c r="B187" s="136"/>
    </row>
    <row r="188" spans="2:2" s="134" customFormat="1">
      <c r="B188" s="136"/>
    </row>
    <row r="189" spans="2:2" s="134" customFormat="1">
      <c r="B189" s="136"/>
    </row>
    <row r="190" spans="2:2" s="134" customFormat="1">
      <c r="B190" s="136"/>
    </row>
    <row r="191" spans="2:2" s="134" customFormat="1">
      <c r="B191" s="136"/>
    </row>
    <row r="192" spans="2:2" s="134" customFormat="1">
      <c r="B192" s="136"/>
    </row>
    <row r="193" spans="2:2" s="134" customFormat="1">
      <c r="B193" s="136"/>
    </row>
    <row r="194" spans="2:2" s="134" customFormat="1">
      <c r="B194" s="136"/>
    </row>
    <row r="195" spans="2:2" s="134" customFormat="1">
      <c r="B195" s="136"/>
    </row>
    <row r="196" spans="2:2" s="134" customFormat="1">
      <c r="B196" s="136"/>
    </row>
    <row r="197" spans="2:2" s="134" customFormat="1">
      <c r="B197" s="136"/>
    </row>
    <row r="198" spans="2:2" s="134" customFormat="1">
      <c r="B198" s="136"/>
    </row>
    <row r="199" spans="2:2" s="134" customFormat="1">
      <c r="B199" s="136"/>
    </row>
    <row r="200" spans="2:2" s="134" customFormat="1">
      <c r="B200" s="136"/>
    </row>
    <row r="201" spans="2:2" s="134" customFormat="1">
      <c r="B201" s="136"/>
    </row>
    <row r="202" spans="2:2" s="134" customFormat="1">
      <c r="B202" s="136"/>
    </row>
    <row r="203" spans="2:2" s="134" customFormat="1">
      <c r="B203" s="136"/>
    </row>
    <row r="204" spans="2:2" s="134" customFormat="1">
      <c r="B204" s="136"/>
    </row>
    <row r="205" spans="2:2" s="134" customFormat="1">
      <c r="B205" s="136"/>
    </row>
    <row r="206" spans="2:2" s="134" customFormat="1">
      <c r="B206" s="136"/>
    </row>
    <row r="207" spans="2:2" s="134" customFormat="1">
      <c r="B207" s="136"/>
    </row>
    <row r="208" spans="2:2" s="134" customFormat="1">
      <c r="B208" s="136"/>
    </row>
    <row r="209" spans="2:3" s="134" customFormat="1">
      <c r="B209" s="136"/>
    </row>
    <row r="210" spans="2:3" s="134" customFormat="1">
      <c r="B210" s="136"/>
    </row>
    <row r="211" spans="2:3" s="134" customFormat="1">
      <c r="B211" s="136"/>
    </row>
    <row r="212" spans="2:3" s="134" customFormat="1">
      <c r="B212" s="136"/>
    </row>
    <row r="213" spans="2:3" s="134" customFormat="1">
      <c r="B213" s="136"/>
    </row>
    <row r="214" spans="2:3" s="134" customFormat="1">
      <c r="B214" s="136"/>
    </row>
    <row r="215" spans="2:3">
      <c r="C215" s="1"/>
    </row>
    <row r="216" spans="2:3">
      <c r="C216" s="1"/>
    </row>
    <row r="217" spans="2:3">
      <c r="C217" s="1"/>
    </row>
    <row r="218" spans="2:3">
      <c r="C218" s="1"/>
    </row>
    <row r="219" spans="2:3">
      <c r="C219" s="1"/>
    </row>
    <row r="220" spans="2:3">
      <c r="C220" s="1"/>
    </row>
    <row r="221" spans="2:3">
      <c r="C221" s="1"/>
    </row>
    <row r="222" spans="2:3">
      <c r="C222" s="1"/>
    </row>
    <row r="223" spans="2:3">
      <c r="C223" s="1"/>
    </row>
    <row r="224" spans="2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S39:XFD41 D1:K1048576 L1:XFD38 L42:XFD1048576 L39:Q41" xr:uid="{00000000-0002-0000-11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8">
    <tabColor indexed="43"/>
    <pageSetUpPr fitToPage="1"/>
  </sheetPr>
  <dimension ref="B1:BG574"/>
  <sheetViews>
    <sheetView rightToLeft="1" workbookViewId="0">
      <selection activeCell="A11" sqref="A11:XFD19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185</v>
      </c>
      <c r="C1" s="77" t="s" vm="1">
        <v>260</v>
      </c>
    </row>
    <row r="2" spans="2:59">
      <c r="B2" s="56" t="s">
        <v>184</v>
      </c>
      <c r="C2" s="77" t="s">
        <v>261</v>
      </c>
    </row>
    <row r="3" spans="2:59">
      <c r="B3" s="56" t="s">
        <v>186</v>
      </c>
      <c r="C3" s="77" t="s">
        <v>262</v>
      </c>
    </row>
    <row r="4" spans="2:59">
      <c r="B4" s="56" t="s">
        <v>187</v>
      </c>
      <c r="C4" s="77">
        <v>2207</v>
      </c>
    </row>
    <row r="6" spans="2:59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</row>
    <row r="7" spans="2:59" ht="26.25" customHeight="1">
      <c r="B7" s="212" t="s">
        <v>103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</row>
    <row r="8" spans="2:59" s="3" customFormat="1" ht="78.75">
      <c r="B8" s="22" t="s">
        <v>122</v>
      </c>
      <c r="C8" s="30" t="s">
        <v>46</v>
      </c>
      <c r="D8" s="30" t="s">
        <v>66</v>
      </c>
      <c r="E8" s="30" t="s">
        <v>107</v>
      </c>
      <c r="F8" s="30" t="s">
        <v>108</v>
      </c>
      <c r="G8" s="30" t="s">
        <v>244</v>
      </c>
      <c r="H8" s="30" t="s">
        <v>243</v>
      </c>
      <c r="I8" s="30" t="s">
        <v>116</v>
      </c>
      <c r="J8" s="30" t="s">
        <v>60</v>
      </c>
      <c r="K8" s="30" t="s">
        <v>188</v>
      </c>
      <c r="L8" s="31" t="s">
        <v>190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247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3" customFormat="1" ht="18" customHeight="1">
      <c r="B11" s="123" t="s">
        <v>49</v>
      </c>
      <c r="C11" s="119"/>
      <c r="D11" s="119"/>
      <c r="E11" s="119"/>
      <c r="F11" s="119"/>
      <c r="G11" s="120"/>
      <c r="H11" s="126"/>
      <c r="I11" s="120">
        <v>10.465309999999997</v>
      </c>
      <c r="J11" s="119"/>
      <c r="K11" s="121">
        <f>I11/$I$11</f>
        <v>1</v>
      </c>
      <c r="L11" s="121">
        <f>I11/'סכום נכסי הקרן'!$C$42</f>
        <v>2.9027459111977339E-6</v>
      </c>
      <c r="M11" s="135"/>
      <c r="N11" s="135"/>
      <c r="O11" s="135"/>
      <c r="P11" s="135"/>
      <c r="BG11" s="135"/>
    </row>
    <row r="12" spans="2:59" s="135" customFormat="1" ht="21" customHeight="1">
      <c r="B12" s="124" t="s">
        <v>1683</v>
      </c>
      <c r="C12" s="119"/>
      <c r="D12" s="119"/>
      <c r="E12" s="119"/>
      <c r="F12" s="119"/>
      <c r="G12" s="120"/>
      <c r="H12" s="126"/>
      <c r="I12" s="120">
        <v>10.465309999999997</v>
      </c>
      <c r="J12" s="119"/>
      <c r="K12" s="121">
        <f t="shared" ref="K12:K15" si="0">I12/$I$11</f>
        <v>1</v>
      </c>
      <c r="L12" s="121">
        <f>I12/'סכום נכסי הקרן'!$C$42</f>
        <v>2.9027459111977339E-6</v>
      </c>
    </row>
    <row r="13" spans="2:59" s="134" customFormat="1">
      <c r="B13" s="82" t="s">
        <v>1684</v>
      </c>
      <c r="C13" s="79" t="s">
        <v>1685</v>
      </c>
      <c r="D13" s="92" t="s">
        <v>809</v>
      </c>
      <c r="E13" s="92" t="s">
        <v>170</v>
      </c>
      <c r="F13" s="105">
        <v>41546</v>
      </c>
      <c r="G13" s="86">
        <v>1016.4999999999999</v>
      </c>
      <c r="H13" s="88">
        <v>1E-4</v>
      </c>
      <c r="I13" s="88">
        <v>1E-4</v>
      </c>
      <c r="J13" s="87">
        <v>0</v>
      </c>
      <c r="K13" s="87">
        <f t="shared" si="0"/>
        <v>9.5553786748791994E-6</v>
      </c>
      <c r="L13" s="122">
        <f>I13/'סכום נכסי הקרן'!$C$42</f>
        <v>2.7736836378451614E-11</v>
      </c>
    </row>
    <row r="14" spans="2:59" s="135" customFormat="1">
      <c r="B14" s="124" t="s">
        <v>239</v>
      </c>
      <c r="C14" s="119"/>
      <c r="D14" s="119"/>
      <c r="E14" s="119"/>
      <c r="F14" s="119"/>
      <c r="G14" s="120"/>
      <c r="H14" s="126"/>
      <c r="I14" s="120">
        <v>10.465309999999997</v>
      </c>
      <c r="J14" s="119"/>
      <c r="K14" s="121">
        <f t="shared" si="0"/>
        <v>1</v>
      </c>
      <c r="L14" s="121">
        <f>I14/'סכום נכסי הקרן'!$C$42</f>
        <v>2.9027459111977339E-6</v>
      </c>
    </row>
    <row r="15" spans="2:59" s="134" customFormat="1">
      <c r="B15" s="82" t="s">
        <v>1686</v>
      </c>
      <c r="C15" s="79" t="s">
        <v>1687</v>
      </c>
      <c r="D15" s="92" t="s">
        <v>884</v>
      </c>
      <c r="E15" s="92" t="s">
        <v>169</v>
      </c>
      <c r="F15" s="105">
        <v>42731</v>
      </c>
      <c r="G15" s="86">
        <v>2045.9999999999998</v>
      </c>
      <c r="H15" s="88">
        <v>141.02590000000001</v>
      </c>
      <c r="I15" s="86">
        <v>10.465309999999997</v>
      </c>
      <c r="J15" s="87">
        <v>1.0101419037077045E-4</v>
      </c>
      <c r="K15" s="87">
        <f t="shared" si="0"/>
        <v>1</v>
      </c>
      <c r="L15" s="87">
        <f>I15/'סכום נכסי הקרן'!$C$42</f>
        <v>2.9027459111977339E-6</v>
      </c>
    </row>
    <row r="16" spans="2:59" s="134" customFormat="1">
      <c r="B16" s="78"/>
      <c r="C16" s="79"/>
      <c r="D16" s="79"/>
      <c r="E16" s="79"/>
      <c r="F16" s="79"/>
      <c r="G16" s="86"/>
      <c r="H16" s="88"/>
      <c r="I16" s="79"/>
      <c r="J16" s="79"/>
      <c r="K16" s="87"/>
      <c r="L16" s="79"/>
    </row>
    <row r="17" spans="2:12" s="134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 s="134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 s="134" customFormat="1">
      <c r="B19" s="13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112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112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AH39:XFD41 D42:XFD1048576 D39:AF41 D1:XFD38" xr:uid="{00000000-0002-0000-12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88</v>
      </c>
      <c r="C6" s="13" t="s">
        <v>46</v>
      </c>
      <c r="E6" s="13" t="s">
        <v>123</v>
      </c>
      <c r="I6" s="13" t="s">
        <v>15</v>
      </c>
      <c r="J6" s="13" t="s">
        <v>67</v>
      </c>
      <c r="M6" s="13" t="s">
        <v>107</v>
      </c>
      <c r="Q6" s="13" t="s">
        <v>17</v>
      </c>
      <c r="R6" s="13" t="s">
        <v>19</v>
      </c>
      <c r="U6" s="13" t="s">
        <v>63</v>
      </c>
      <c r="W6" s="14" t="s">
        <v>59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92</v>
      </c>
      <c r="C8" s="30" t="s">
        <v>46</v>
      </c>
      <c r="D8" s="30" t="s">
        <v>125</v>
      </c>
      <c r="I8" s="30" t="s">
        <v>15</v>
      </c>
      <c r="J8" s="30" t="s">
        <v>67</v>
      </c>
      <c r="K8" s="30" t="s">
        <v>108</v>
      </c>
      <c r="L8" s="30" t="s">
        <v>18</v>
      </c>
      <c r="M8" s="30" t="s">
        <v>107</v>
      </c>
      <c r="Q8" s="30" t="s">
        <v>17</v>
      </c>
      <c r="R8" s="30" t="s">
        <v>19</v>
      </c>
      <c r="S8" s="30" t="s">
        <v>0</v>
      </c>
      <c r="T8" s="30" t="s">
        <v>111</v>
      </c>
      <c r="U8" s="30" t="s">
        <v>63</v>
      </c>
      <c r="V8" s="30" t="s">
        <v>60</v>
      </c>
      <c r="W8" s="31" t="s">
        <v>117</v>
      </c>
    </row>
    <row r="9" spans="2:25" ht="31.5">
      <c r="B9" s="48" t="str">
        <f>'תעודות חוב מסחריות '!B7:T7</f>
        <v>2. תעודות חוב מסחריות</v>
      </c>
      <c r="C9" s="13" t="s">
        <v>46</v>
      </c>
      <c r="D9" s="13" t="s">
        <v>125</v>
      </c>
      <c r="E9" s="41" t="s">
        <v>123</v>
      </c>
      <c r="G9" s="13" t="s">
        <v>66</v>
      </c>
      <c r="I9" s="13" t="s">
        <v>15</v>
      </c>
      <c r="J9" s="13" t="s">
        <v>67</v>
      </c>
      <c r="K9" s="13" t="s">
        <v>108</v>
      </c>
      <c r="L9" s="13" t="s">
        <v>18</v>
      </c>
      <c r="M9" s="13" t="s">
        <v>107</v>
      </c>
      <c r="Q9" s="13" t="s">
        <v>17</v>
      </c>
      <c r="R9" s="13" t="s">
        <v>19</v>
      </c>
      <c r="S9" s="13" t="s">
        <v>0</v>
      </c>
      <c r="T9" s="13" t="s">
        <v>111</v>
      </c>
      <c r="U9" s="13" t="s">
        <v>63</v>
      </c>
      <c r="V9" s="13" t="s">
        <v>60</v>
      </c>
      <c r="W9" s="38" t="s">
        <v>117</v>
      </c>
    </row>
    <row r="10" spans="2:25" ht="31.5">
      <c r="B10" s="48" t="str">
        <f>'אג"ח קונצרני'!B7:U7</f>
        <v>3. אג"ח קונצרני</v>
      </c>
      <c r="C10" s="30" t="s">
        <v>46</v>
      </c>
      <c r="D10" s="13" t="s">
        <v>125</v>
      </c>
      <c r="E10" s="41" t="s">
        <v>123</v>
      </c>
      <c r="G10" s="30" t="s">
        <v>66</v>
      </c>
      <c r="I10" s="30" t="s">
        <v>15</v>
      </c>
      <c r="J10" s="30" t="s">
        <v>67</v>
      </c>
      <c r="K10" s="30" t="s">
        <v>108</v>
      </c>
      <c r="L10" s="30" t="s">
        <v>18</v>
      </c>
      <c r="M10" s="30" t="s">
        <v>107</v>
      </c>
      <c r="Q10" s="30" t="s">
        <v>17</v>
      </c>
      <c r="R10" s="30" t="s">
        <v>19</v>
      </c>
      <c r="S10" s="30" t="s">
        <v>0</v>
      </c>
      <c r="T10" s="30" t="s">
        <v>111</v>
      </c>
      <c r="U10" s="30" t="s">
        <v>63</v>
      </c>
      <c r="V10" s="13" t="s">
        <v>60</v>
      </c>
      <c r="W10" s="31" t="s">
        <v>117</v>
      </c>
    </row>
    <row r="11" spans="2:25" ht="31.5">
      <c r="B11" s="48" t="str">
        <f>מניות!B7</f>
        <v>4. מניות</v>
      </c>
      <c r="C11" s="30" t="s">
        <v>46</v>
      </c>
      <c r="D11" s="13" t="s">
        <v>125</v>
      </c>
      <c r="E11" s="41" t="s">
        <v>123</v>
      </c>
      <c r="H11" s="30" t="s">
        <v>107</v>
      </c>
      <c r="S11" s="30" t="s">
        <v>0</v>
      </c>
      <c r="T11" s="13" t="s">
        <v>111</v>
      </c>
      <c r="U11" s="13" t="s">
        <v>63</v>
      </c>
      <c r="V11" s="13" t="s">
        <v>60</v>
      </c>
      <c r="W11" s="14" t="s">
        <v>117</v>
      </c>
    </row>
    <row r="12" spans="2:25" ht="31.5">
      <c r="B12" s="48" t="str">
        <f>'תעודות סל'!B7:N7</f>
        <v>5. תעודות סל</v>
      </c>
      <c r="C12" s="30" t="s">
        <v>46</v>
      </c>
      <c r="D12" s="13" t="s">
        <v>125</v>
      </c>
      <c r="E12" s="41" t="s">
        <v>123</v>
      </c>
      <c r="H12" s="30" t="s">
        <v>107</v>
      </c>
      <c r="S12" s="30" t="s">
        <v>0</v>
      </c>
      <c r="T12" s="30" t="s">
        <v>111</v>
      </c>
      <c r="U12" s="30" t="s">
        <v>63</v>
      </c>
      <c r="V12" s="30" t="s">
        <v>60</v>
      </c>
      <c r="W12" s="31" t="s">
        <v>117</v>
      </c>
    </row>
    <row r="13" spans="2:25" ht="31.5">
      <c r="B13" s="48" t="str">
        <f>'קרנות נאמנות'!B7:O7</f>
        <v>6. קרנות נאמנות</v>
      </c>
      <c r="C13" s="30" t="s">
        <v>46</v>
      </c>
      <c r="D13" s="30" t="s">
        <v>125</v>
      </c>
      <c r="G13" s="30" t="s">
        <v>66</v>
      </c>
      <c r="H13" s="30" t="s">
        <v>107</v>
      </c>
      <c r="S13" s="30" t="s">
        <v>0</v>
      </c>
      <c r="T13" s="30" t="s">
        <v>111</v>
      </c>
      <c r="U13" s="30" t="s">
        <v>63</v>
      </c>
      <c r="V13" s="30" t="s">
        <v>60</v>
      </c>
      <c r="W13" s="31" t="s">
        <v>117</v>
      </c>
    </row>
    <row r="14" spans="2:25" ht="31.5">
      <c r="B14" s="48" t="str">
        <f>'כתבי אופציה'!B7:L7</f>
        <v>7. כתבי אופציה</v>
      </c>
      <c r="C14" s="30" t="s">
        <v>46</v>
      </c>
      <c r="D14" s="30" t="s">
        <v>125</v>
      </c>
      <c r="G14" s="30" t="s">
        <v>66</v>
      </c>
      <c r="H14" s="30" t="s">
        <v>107</v>
      </c>
      <c r="S14" s="30" t="s">
        <v>0</v>
      </c>
      <c r="T14" s="30" t="s">
        <v>111</v>
      </c>
      <c r="U14" s="30" t="s">
        <v>63</v>
      </c>
      <c r="V14" s="30" t="s">
        <v>60</v>
      </c>
      <c r="W14" s="31" t="s">
        <v>117</v>
      </c>
    </row>
    <row r="15" spans="2:25" ht="31.5">
      <c r="B15" s="48" t="str">
        <f>אופציות!B7</f>
        <v>8. אופציות</v>
      </c>
      <c r="C15" s="30" t="s">
        <v>46</v>
      </c>
      <c r="D15" s="30" t="s">
        <v>125</v>
      </c>
      <c r="G15" s="30" t="s">
        <v>66</v>
      </c>
      <c r="H15" s="30" t="s">
        <v>107</v>
      </c>
      <c r="S15" s="30" t="s">
        <v>0</v>
      </c>
      <c r="T15" s="30" t="s">
        <v>111</v>
      </c>
      <c r="U15" s="30" t="s">
        <v>63</v>
      </c>
      <c r="V15" s="30" t="s">
        <v>60</v>
      </c>
      <c r="W15" s="31" t="s">
        <v>117</v>
      </c>
    </row>
    <row r="16" spans="2:25" ht="31.5">
      <c r="B16" s="48" t="str">
        <f>'חוזים עתידיים'!B7:I7</f>
        <v>9. חוזים עתידיים</v>
      </c>
      <c r="C16" s="30" t="s">
        <v>46</v>
      </c>
      <c r="D16" s="30" t="s">
        <v>125</v>
      </c>
      <c r="G16" s="30" t="s">
        <v>66</v>
      </c>
      <c r="H16" s="30" t="s">
        <v>107</v>
      </c>
      <c r="S16" s="30" t="s">
        <v>0</v>
      </c>
      <c r="T16" s="31" t="s">
        <v>111</v>
      </c>
    </row>
    <row r="17" spans="2:25" ht="31.5">
      <c r="B17" s="48" t="str">
        <f>'מוצרים מובנים'!B7:Q7</f>
        <v>10. מוצרים מובנים</v>
      </c>
      <c r="C17" s="30" t="s">
        <v>46</v>
      </c>
      <c r="F17" s="13" t="s">
        <v>51</v>
      </c>
      <c r="I17" s="30" t="s">
        <v>15</v>
      </c>
      <c r="J17" s="30" t="s">
        <v>67</v>
      </c>
      <c r="K17" s="30" t="s">
        <v>108</v>
      </c>
      <c r="L17" s="30" t="s">
        <v>18</v>
      </c>
      <c r="M17" s="30" t="s">
        <v>107</v>
      </c>
      <c r="Q17" s="30" t="s">
        <v>17</v>
      </c>
      <c r="R17" s="30" t="s">
        <v>19</v>
      </c>
      <c r="S17" s="30" t="s">
        <v>0</v>
      </c>
      <c r="T17" s="30" t="s">
        <v>111</v>
      </c>
      <c r="U17" s="30" t="s">
        <v>63</v>
      </c>
      <c r="V17" s="30" t="s">
        <v>60</v>
      </c>
      <c r="W17" s="31" t="s">
        <v>117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46</v>
      </c>
      <c r="I19" s="30" t="s">
        <v>15</v>
      </c>
      <c r="J19" s="30" t="s">
        <v>67</v>
      </c>
      <c r="K19" s="30" t="s">
        <v>108</v>
      </c>
      <c r="L19" s="30" t="s">
        <v>18</v>
      </c>
      <c r="M19" s="30" t="s">
        <v>107</v>
      </c>
      <c r="Q19" s="30" t="s">
        <v>17</v>
      </c>
      <c r="R19" s="30" t="s">
        <v>19</v>
      </c>
      <c r="S19" s="30" t="s">
        <v>0</v>
      </c>
      <c r="T19" s="30" t="s">
        <v>111</v>
      </c>
      <c r="U19" s="30" t="s">
        <v>116</v>
      </c>
      <c r="V19" s="30" t="s">
        <v>60</v>
      </c>
      <c r="W19" s="31" t="s">
        <v>117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46</v>
      </c>
      <c r="D20" s="41" t="s">
        <v>124</v>
      </c>
      <c r="E20" s="41" t="s">
        <v>123</v>
      </c>
      <c r="G20" s="30" t="s">
        <v>66</v>
      </c>
      <c r="I20" s="30" t="s">
        <v>15</v>
      </c>
      <c r="J20" s="30" t="s">
        <v>67</v>
      </c>
      <c r="K20" s="30" t="s">
        <v>108</v>
      </c>
      <c r="L20" s="30" t="s">
        <v>18</v>
      </c>
      <c r="M20" s="30" t="s">
        <v>107</v>
      </c>
      <c r="Q20" s="30" t="s">
        <v>17</v>
      </c>
      <c r="R20" s="30" t="s">
        <v>19</v>
      </c>
      <c r="S20" s="30" t="s">
        <v>0</v>
      </c>
      <c r="T20" s="30" t="s">
        <v>111</v>
      </c>
      <c r="U20" s="30" t="s">
        <v>116</v>
      </c>
      <c r="V20" s="30" t="s">
        <v>60</v>
      </c>
      <c r="W20" s="31" t="s">
        <v>117</v>
      </c>
    </row>
    <row r="21" spans="2:25" ht="31.5">
      <c r="B21" s="48" t="str">
        <f>'לא סחיר - אג"ח קונצרני'!B7:S7</f>
        <v>3. אג"ח קונצרני</v>
      </c>
      <c r="C21" s="30" t="s">
        <v>46</v>
      </c>
      <c r="D21" s="41" t="s">
        <v>124</v>
      </c>
      <c r="E21" s="41" t="s">
        <v>123</v>
      </c>
      <c r="G21" s="30" t="s">
        <v>66</v>
      </c>
      <c r="I21" s="30" t="s">
        <v>15</v>
      </c>
      <c r="J21" s="30" t="s">
        <v>67</v>
      </c>
      <c r="K21" s="30" t="s">
        <v>108</v>
      </c>
      <c r="L21" s="30" t="s">
        <v>18</v>
      </c>
      <c r="M21" s="30" t="s">
        <v>107</v>
      </c>
      <c r="Q21" s="30" t="s">
        <v>17</v>
      </c>
      <c r="R21" s="30" t="s">
        <v>19</v>
      </c>
      <c r="S21" s="30" t="s">
        <v>0</v>
      </c>
      <c r="T21" s="30" t="s">
        <v>111</v>
      </c>
      <c r="U21" s="30" t="s">
        <v>116</v>
      </c>
      <c r="V21" s="30" t="s">
        <v>60</v>
      </c>
      <c r="W21" s="31" t="s">
        <v>117</v>
      </c>
    </row>
    <row r="22" spans="2:25" ht="31.5">
      <c r="B22" s="48" t="str">
        <f>'לא סחיר - מניות'!B7:M7</f>
        <v>4. מניות</v>
      </c>
      <c r="C22" s="30" t="s">
        <v>46</v>
      </c>
      <c r="D22" s="41" t="s">
        <v>124</v>
      </c>
      <c r="E22" s="41" t="s">
        <v>123</v>
      </c>
      <c r="G22" s="30" t="s">
        <v>66</v>
      </c>
      <c r="H22" s="30" t="s">
        <v>107</v>
      </c>
      <c r="S22" s="30" t="s">
        <v>0</v>
      </c>
      <c r="T22" s="30" t="s">
        <v>111</v>
      </c>
      <c r="U22" s="30" t="s">
        <v>116</v>
      </c>
      <c r="V22" s="30" t="s">
        <v>60</v>
      </c>
      <c r="W22" s="31" t="s">
        <v>117</v>
      </c>
    </row>
    <row r="23" spans="2:25" ht="31.5">
      <c r="B23" s="48" t="str">
        <f>'לא סחיר - קרנות השקעה'!B7:K7</f>
        <v>5. קרנות השקעה</v>
      </c>
      <c r="C23" s="30" t="s">
        <v>46</v>
      </c>
      <c r="G23" s="30" t="s">
        <v>66</v>
      </c>
      <c r="H23" s="30" t="s">
        <v>107</v>
      </c>
      <c r="K23" s="30" t="s">
        <v>108</v>
      </c>
      <c r="S23" s="30" t="s">
        <v>0</v>
      </c>
      <c r="T23" s="30" t="s">
        <v>111</v>
      </c>
      <c r="U23" s="30" t="s">
        <v>116</v>
      </c>
      <c r="V23" s="30" t="s">
        <v>60</v>
      </c>
      <c r="W23" s="31" t="s">
        <v>117</v>
      </c>
    </row>
    <row r="24" spans="2:25" ht="31.5">
      <c r="B24" s="48" t="str">
        <f>'לא סחיר - כתבי אופציה'!B7:L7</f>
        <v>6. כתבי אופציה</v>
      </c>
      <c r="C24" s="30" t="s">
        <v>46</v>
      </c>
      <c r="G24" s="30" t="s">
        <v>66</v>
      </c>
      <c r="H24" s="30" t="s">
        <v>107</v>
      </c>
      <c r="K24" s="30" t="s">
        <v>108</v>
      </c>
      <c r="S24" s="30" t="s">
        <v>0</v>
      </c>
      <c r="T24" s="30" t="s">
        <v>111</v>
      </c>
      <c r="U24" s="30" t="s">
        <v>116</v>
      </c>
      <c r="V24" s="30" t="s">
        <v>60</v>
      </c>
      <c r="W24" s="31" t="s">
        <v>117</v>
      </c>
    </row>
    <row r="25" spans="2:25" ht="31.5">
      <c r="B25" s="48" t="str">
        <f>'לא סחיר - אופציות'!B7:L7</f>
        <v>7. אופציות</v>
      </c>
      <c r="C25" s="30" t="s">
        <v>46</v>
      </c>
      <c r="G25" s="30" t="s">
        <v>66</v>
      </c>
      <c r="H25" s="30" t="s">
        <v>107</v>
      </c>
      <c r="K25" s="30" t="s">
        <v>108</v>
      </c>
      <c r="S25" s="30" t="s">
        <v>0</v>
      </c>
      <c r="T25" s="30" t="s">
        <v>111</v>
      </c>
      <c r="U25" s="30" t="s">
        <v>116</v>
      </c>
      <c r="V25" s="30" t="s">
        <v>60</v>
      </c>
      <c r="W25" s="31" t="s">
        <v>117</v>
      </c>
    </row>
    <row r="26" spans="2:25" ht="31.5">
      <c r="B26" s="48" t="str">
        <f>'לא סחיר - חוזים עתידיים'!B7:K7</f>
        <v>8. חוזים עתידיים</v>
      </c>
      <c r="C26" s="30" t="s">
        <v>46</v>
      </c>
      <c r="G26" s="30" t="s">
        <v>66</v>
      </c>
      <c r="H26" s="30" t="s">
        <v>107</v>
      </c>
      <c r="K26" s="30" t="s">
        <v>108</v>
      </c>
      <c r="S26" s="30" t="s">
        <v>0</v>
      </c>
      <c r="T26" s="30" t="s">
        <v>111</v>
      </c>
      <c r="U26" s="30" t="s">
        <v>116</v>
      </c>
      <c r="V26" s="31" t="s">
        <v>117</v>
      </c>
    </row>
    <row r="27" spans="2:25" ht="31.5">
      <c r="B27" s="48" t="str">
        <f>'לא סחיר - מוצרים מובנים'!B7:Q7</f>
        <v>9. מוצרים מובנים</v>
      </c>
      <c r="C27" s="30" t="s">
        <v>46</v>
      </c>
      <c r="F27" s="30" t="s">
        <v>51</v>
      </c>
      <c r="I27" s="30" t="s">
        <v>15</v>
      </c>
      <c r="J27" s="30" t="s">
        <v>67</v>
      </c>
      <c r="K27" s="30" t="s">
        <v>108</v>
      </c>
      <c r="L27" s="30" t="s">
        <v>18</v>
      </c>
      <c r="M27" s="30" t="s">
        <v>107</v>
      </c>
      <c r="Q27" s="30" t="s">
        <v>17</v>
      </c>
      <c r="R27" s="30" t="s">
        <v>19</v>
      </c>
      <c r="S27" s="30" t="s">
        <v>0</v>
      </c>
      <c r="T27" s="30" t="s">
        <v>111</v>
      </c>
      <c r="U27" s="30" t="s">
        <v>116</v>
      </c>
      <c r="V27" s="30" t="s">
        <v>60</v>
      </c>
      <c r="W27" s="31" t="s">
        <v>117</v>
      </c>
    </row>
    <row r="28" spans="2:25" ht="31.5">
      <c r="B28" s="52" t="str">
        <f>הלוואות!B6</f>
        <v>1.ד. הלוואות:</v>
      </c>
      <c r="C28" s="30" t="s">
        <v>46</v>
      </c>
      <c r="I28" s="30" t="s">
        <v>15</v>
      </c>
      <c r="J28" s="30" t="s">
        <v>67</v>
      </c>
      <c r="L28" s="30" t="s">
        <v>18</v>
      </c>
      <c r="M28" s="30" t="s">
        <v>107</v>
      </c>
      <c r="Q28" s="13" t="s">
        <v>35</v>
      </c>
      <c r="R28" s="30" t="s">
        <v>19</v>
      </c>
      <c r="S28" s="30" t="s">
        <v>0</v>
      </c>
      <c r="T28" s="30" t="s">
        <v>111</v>
      </c>
      <c r="U28" s="30" t="s">
        <v>116</v>
      </c>
      <c r="V28" s="31" t="s">
        <v>117</v>
      </c>
    </row>
    <row r="29" spans="2:25" ht="47.25">
      <c r="B29" s="52" t="str">
        <f>'פקדונות מעל 3 חודשים'!B6:O6</f>
        <v>1.ה. פקדונות מעל 3 חודשים:</v>
      </c>
      <c r="C29" s="30" t="s">
        <v>46</v>
      </c>
      <c r="E29" s="30" t="s">
        <v>123</v>
      </c>
      <c r="I29" s="30" t="s">
        <v>15</v>
      </c>
      <c r="J29" s="30" t="s">
        <v>67</v>
      </c>
      <c r="L29" s="30" t="s">
        <v>18</v>
      </c>
      <c r="M29" s="30" t="s">
        <v>107</v>
      </c>
      <c r="O29" s="49" t="s">
        <v>53</v>
      </c>
      <c r="P29" s="50"/>
      <c r="R29" s="30" t="s">
        <v>19</v>
      </c>
      <c r="S29" s="30" t="s">
        <v>0</v>
      </c>
      <c r="T29" s="30" t="s">
        <v>111</v>
      </c>
      <c r="U29" s="30" t="s">
        <v>116</v>
      </c>
      <c r="V29" s="31" t="s">
        <v>117</v>
      </c>
    </row>
    <row r="30" spans="2:25" ht="63">
      <c r="B30" s="52" t="str">
        <f>'זכויות מקרקעין'!B6</f>
        <v>1. ו. זכויות במקרקעין:</v>
      </c>
      <c r="C30" s="13" t="s">
        <v>55</v>
      </c>
      <c r="N30" s="49" t="s">
        <v>89</v>
      </c>
      <c r="P30" s="50" t="s">
        <v>56</v>
      </c>
      <c r="U30" s="30" t="s">
        <v>116</v>
      </c>
      <c r="V30" s="14" t="s">
        <v>59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58</v>
      </c>
      <c r="R31" s="13" t="s">
        <v>54</v>
      </c>
      <c r="U31" s="30" t="s">
        <v>116</v>
      </c>
      <c r="V31" s="14" t="s">
        <v>59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113</v>
      </c>
      <c r="Y32" s="14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185</v>
      </c>
      <c r="C1" s="77" t="s" vm="1">
        <v>260</v>
      </c>
    </row>
    <row r="2" spans="2:54">
      <c r="B2" s="56" t="s">
        <v>184</v>
      </c>
      <c r="C2" s="77" t="s">
        <v>261</v>
      </c>
    </row>
    <row r="3" spans="2:54">
      <c r="B3" s="56" t="s">
        <v>186</v>
      </c>
      <c r="C3" s="77" t="s">
        <v>262</v>
      </c>
    </row>
    <row r="4" spans="2:54">
      <c r="B4" s="56" t="s">
        <v>187</v>
      </c>
      <c r="C4" s="77">
        <v>2207</v>
      </c>
    </row>
    <row r="6" spans="2:54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</row>
    <row r="7" spans="2:54" ht="26.25" customHeight="1">
      <c r="B7" s="212" t="s">
        <v>104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</row>
    <row r="8" spans="2:54" s="3" customFormat="1" ht="78.75">
      <c r="B8" s="22" t="s">
        <v>122</v>
      </c>
      <c r="C8" s="30" t="s">
        <v>46</v>
      </c>
      <c r="D8" s="30" t="s">
        <v>66</v>
      </c>
      <c r="E8" s="30" t="s">
        <v>107</v>
      </c>
      <c r="F8" s="30" t="s">
        <v>108</v>
      </c>
      <c r="G8" s="30" t="s">
        <v>244</v>
      </c>
      <c r="H8" s="30" t="s">
        <v>243</v>
      </c>
      <c r="I8" s="30" t="s">
        <v>116</v>
      </c>
      <c r="J8" s="30" t="s">
        <v>60</v>
      </c>
      <c r="K8" s="30" t="s">
        <v>188</v>
      </c>
      <c r="L8" s="31" t="s">
        <v>190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247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259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118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242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250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3 D48:XFD1048576 D44:AF47 AH44:XFD47" xr:uid="{00000000-0002-0000-1300-000000000000}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0">
    <tabColor indexed="43"/>
    <pageSetUpPr fitToPage="1"/>
  </sheetPr>
  <dimension ref="B1:AY564"/>
  <sheetViews>
    <sheetView rightToLeft="1" workbookViewId="0">
      <selection activeCell="F51" sqref="F5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185</v>
      </c>
      <c r="C1" s="77" t="s" vm="1">
        <v>260</v>
      </c>
    </row>
    <row r="2" spans="2:51">
      <c r="B2" s="56" t="s">
        <v>184</v>
      </c>
      <c r="C2" s="77" t="s">
        <v>261</v>
      </c>
    </row>
    <row r="3" spans="2:51">
      <c r="B3" s="56" t="s">
        <v>186</v>
      </c>
      <c r="C3" s="77" t="s">
        <v>262</v>
      </c>
    </row>
    <row r="4" spans="2:51">
      <c r="B4" s="56" t="s">
        <v>187</v>
      </c>
      <c r="C4" s="77">
        <v>2207</v>
      </c>
    </row>
    <row r="6" spans="2:51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4"/>
    </row>
    <row r="7" spans="2:51" ht="26.25" customHeight="1">
      <c r="B7" s="212" t="s">
        <v>105</v>
      </c>
      <c r="C7" s="213"/>
      <c r="D7" s="213"/>
      <c r="E7" s="213"/>
      <c r="F7" s="213"/>
      <c r="G7" s="213"/>
      <c r="H7" s="213"/>
      <c r="I7" s="213"/>
      <c r="J7" s="213"/>
      <c r="K7" s="214"/>
    </row>
    <row r="8" spans="2:51" s="3" customFormat="1" ht="63">
      <c r="B8" s="22" t="s">
        <v>122</v>
      </c>
      <c r="C8" s="30" t="s">
        <v>46</v>
      </c>
      <c r="D8" s="30" t="s">
        <v>66</v>
      </c>
      <c r="E8" s="30" t="s">
        <v>107</v>
      </c>
      <c r="F8" s="30" t="s">
        <v>108</v>
      </c>
      <c r="G8" s="30" t="s">
        <v>244</v>
      </c>
      <c r="H8" s="30" t="s">
        <v>243</v>
      </c>
      <c r="I8" s="30" t="s">
        <v>116</v>
      </c>
      <c r="J8" s="30" t="s">
        <v>188</v>
      </c>
      <c r="K8" s="31" t="s">
        <v>190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251</v>
      </c>
      <c r="H9" s="16"/>
      <c r="I9" s="16" t="s">
        <v>247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96" t="s">
        <v>50</v>
      </c>
      <c r="C11" s="97"/>
      <c r="D11" s="97"/>
      <c r="E11" s="97"/>
      <c r="F11" s="97"/>
      <c r="G11" s="99"/>
      <c r="H11" s="101"/>
      <c r="I11" s="99">
        <v>-1175.9516300000003</v>
      </c>
      <c r="J11" s="102">
        <f>I11/$I$11</f>
        <v>1</v>
      </c>
      <c r="K11" s="102">
        <f>I11/'סכום נכסי הקרן'!$C$42</f>
        <v>-3.2617177950283478E-4</v>
      </c>
      <c r="AW11" s="1"/>
    </row>
    <row r="12" spans="2:51" ht="19.5" customHeight="1">
      <c r="B12" s="80" t="s">
        <v>34</v>
      </c>
      <c r="C12" s="81"/>
      <c r="D12" s="81"/>
      <c r="E12" s="81"/>
      <c r="F12" s="81"/>
      <c r="G12" s="89"/>
      <c r="H12" s="91"/>
      <c r="I12" s="89">
        <v>-1175.9516300000003</v>
      </c>
      <c r="J12" s="90">
        <f t="shared" ref="J12:J27" si="0">I12/$I$11</f>
        <v>1</v>
      </c>
      <c r="K12" s="90">
        <f>I12/'סכום נכסי הקרן'!$C$42</f>
        <v>-3.2617177950283478E-4</v>
      </c>
    </row>
    <row r="13" spans="2:51">
      <c r="B13" s="98" t="s">
        <v>1688</v>
      </c>
      <c r="C13" s="81"/>
      <c r="D13" s="81"/>
      <c r="E13" s="81"/>
      <c r="F13" s="81"/>
      <c r="G13" s="89"/>
      <c r="H13" s="91"/>
      <c r="I13" s="89">
        <v>-1970.3306399999999</v>
      </c>
      <c r="J13" s="90">
        <f t="shared" si="0"/>
        <v>1.6755201402288966</v>
      </c>
      <c r="K13" s="90">
        <f>I13/'סכום נכסי הקרן'!$C$42</f>
        <v>-5.4650738573129847E-4</v>
      </c>
    </row>
    <row r="14" spans="2:51">
      <c r="B14" s="85" t="s">
        <v>1689</v>
      </c>
      <c r="C14" s="79" t="s">
        <v>1690</v>
      </c>
      <c r="D14" s="92" t="s">
        <v>1389</v>
      </c>
      <c r="E14" s="92" t="s">
        <v>169</v>
      </c>
      <c r="F14" s="105">
        <v>43116</v>
      </c>
      <c r="G14" s="86">
        <v>8349999.9999999991</v>
      </c>
      <c r="H14" s="88">
        <v>-7.7987000000000002</v>
      </c>
      <c r="I14" s="86">
        <v>-651.19525999999985</v>
      </c>
      <c r="J14" s="87">
        <f t="shared" si="0"/>
        <v>0.55376024267256618</v>
      </c>
      <c r="K14" s="87">
        <f>I14/'סכום נכסי הקרן'!$C$42</f>
        <v>-1.8062096377043254E-4</v>
      </c>
    </row>
    <row r="15" spans="2:51">
      <c r="B15" s="85" t="s">
        <v>1691</v>
      </c>
      <c r="C15" s="79" t="s">
        <v>1692</v>
      </c>
      <c r="D15" s="92" t="s">
        <v>1389</v>
      </c>
      <c r="E15" s="92" t="s">
        <v>169</v>
      </c>
      <c r="F15" s="105">
        <v>43116</v>
      </c>
      <c r="G15" s="86">
        <v>8372999.9999999991</v>
      </c>
      <c r="H15" s="88">
        <v>-7.4877000000000002</v>
      </c>
      <c r="I15" s="86">
        <v>-626.94693999999981</v>
      </c>
      <c r="J15" s="87">
        <f t="shared" si="0"/>
        <v>0.53314007481753278</v>
      </c>
      <c r="K15" s="87">
        <f>I15/'סכום נכסי הקרן'!$C$42</f>
        <v>-1.7389524692750915E-4</v>
      </c>
    </row>
    <row r="16" spans="2:51" s="7" customFormat="1">
      <c r="B16" s="85" t="s">
        <v>1693</v>
      </c>
      <c r="C16" s="79" t="s">
        <v>1694</v>
      </c>
      <c r="D16" s="92" t="s">
        <v>1389</v>
      </c>
      <c r="E16" s="92" t="s">
        <v>169</v>
      </c>
      <c r="F16" s="105">
        <v>43117</v>
      </c>
      <c r="G16" s="86">
        <v>5499619.9999999991</v>
      </c>
      <c r="H16" s="88">
        <v>-6.6680000000000001</v>
      </c>
      <c r="I16" s="86">
        <v>-366.71684999999991</v>
      </c>
      <c r="J16" s="87">
        <f t="shared" si="0"/>
        <v>0.31184688268173055</v>
      </c>
      <c r="K16" s="87">
        <f>I16/'סכום נכסי הקרן'!$C$42</f>
        <v>-1.0171565265671181E-4</v>
      </c>
      <c r="AW16" s="1"/>
      <c r="AY16" s="1"/>
    </row>
    <row r="17" spans="2:51" s="7" customFormat="1">
      <c r="B17" s="85" t="s">
        <v>1695</v>
      </c>
      <c r="C17" s="79" t="s">
        <v>1696</v>
      </c>
      <c r="D17" s="92" t="s">
        <v>1389</v>
      </c>
      <c r="E17" s="92" t="s">
        <v>169</v>
      </c>
      <c r="F17" s="105">
        <v>43108</v>
      </c>
      <c r="G17" s="86">
        <v>3714259.9999999995</v>
      </c>
      <c r="H17" s="88">
        <v>-6.7412000000000001</v>
      </c>
      <c r="I17" s="86">
        <v>-250.38540999999998</v>
      </c>
      <c r="J17" s="87">
        <f t="shared" si="0"/>
        <v>0.21292152127039438</v>
      </c>
      <c r="K17" s="87">
        <f>I17/'סכום נכסי הקרן'!$C$42</f>
        <v>-6.9448991487215222E-5</v>
      </c>
      <c r="AW17" s="1"/>
      <c r="AY17" s="1"/>
    </row>
    <row r="18" spans="2:51" s="7" customFormat="1">
      <c r="B18" s="85" t="s">
        <v>1697</v>
      </c>
      <c r="C18" s="79" t="s">
        <v>1698</v>
      </c>
      <c r="D18" s="92" t="s">
        <v>1389</v>
      </c>
      <c r="E18" s="92" t="s">
        <v>169</v>
      </c>
      <c r="F18" s="105">
        <v>43255</v>
      </c>
      <c r="G18" s="86">
        <v>2453149.9999999995</v>
      </c>
      <c r="H18" s="88">
        <v>-2.7263000000000002</v>
      </c>
      <c r="I18" s="86">
        <v>-66.880379999999988</v>
      </c>
      <c r="J18" s="87">
        <f t="shared" si="0"/>
        <v>5.6873410686118078E-2</v>
      </c>
      <c r="K18" s="87">
        <f>I18/'סכום נכסי הקרן'!$C$42</f>
        <v>-1.8550501569886675E-5</v>
      </c>
      <c r="AW18" s="1"/>
      <c r="AY18" s="1"/>
    </row>
    <row r="19" spans="2:51">
      <c r="B19" s="85" t="s">
        <v>1699</v>
      </c>
      <c r="C19" s="79" t="s">
        <v>1700</v>
      </c>
      <c r="D19" s="92" t="s">
        <v>1389</v>
      </c>
      <c r="E19" s="92" t="s">
        <v>169</v>
      </c>
      <c r="F19" s="105">
        <v>43360</v>
      </c>
      <c r="G19" s="86">
        <v>5760419.9999999991</v>
      </c>
      <c r="H19" s="88">
        <v>-1.4120999999999999</v>
      </c>
      <c r="I19" s="86">
        <v>-81.344519999999989</v>
      </c>
      <c r="J19" s="87">
        <f t="shared" si="0"/>
        <v>6.9173355370067371E-2</v>
      </c>
      <c r="K19" s="87">
        <f>I19/'סכום נכסי הקרן'!$C$42</f>
        <v>-2.2562396415236844E-5</v>
      </c>
    </row>
    <row r="20" spans="2:51">
      <c r="B20" s="85" t="s">
        <v>1701</v>
      </c>
      <c r="C20" s="79" t="s">
        <v>1702</v>
      </c>
      <c r="D20" s="92" t="s">
        <v>1389</v>
      </c>
      <c r="E20" s="92" t="s">
        <v>169</v>
      </c>
      <c r="F20" s="105">
        <v>43360</v>
      </c>
      <c r="G20" s="86">
        <v>3535499.9999999995</v>
      </c>
      <c r="H20" s="88">
        <v>-1.3691</v>
      </c>
      <c r="I20" s="86">
        <v>-48.405800000000006</v>
      </c>
      <c r="J20" s="87">
        <f t="shared" si="0"/>
        <v>4.1163087634820489E-2</v>
      </c>
      <c r="K20" s="87">
        <f>I20/'סכום נכסי הקרן'!$C$42</f>
        <v>-1.3426237543680533E-5</v>
      </c>
    </row>
    <row r="21" spans="2:51">
      <c r="B21" s="85" t="s">
        <v>1703</v>
      </c>
      <c r="C21" s="79" t="s">
        <v>1704</v>
      </c>
      <c r="D21" s="92" t="s">
        <v>1389</v>
      </c>
      <c r="E21" s="92" t="s">
        <v>169</v>
      </c>
      <c r="F21" s="105">
        <v>43271</v>
      </c>
      <c r="G21" s="86">
        <v>2830559.9999999995</v>
      </c>
      <c r="H21" s="88">
        <v>-0.62170000000000003</v>
      </c>
      <c r="I21" s="86">
        <v>-17.597319999999996</v>
      </c>
      <c r="J21" s="87">
        <f t="shared" si="0"/>
        <v>1.4964322979849088E-2</v>
      </c>
      <c r="K21" s="87">
        <f>I21/'סכום נכסי הקרן'!$C$42</f>
        <v>-4.88093985539254E-6</v>
      </c>
    </row>
    <row r="22" spans="2:51">
      <c r="B22" s="85" t="s">
        <v>1705</v>
      </c>
      <c r="C22" s="79" t="s">
        <v>1706</v>
      </c>
      <c r="D22" s="92" t="s">
        <v>1389</v>
      </c>
      <c r="E22" s="92" t="s">
        <v>169</v>
      </c>
      <c r="F22" s="105">
        <v>43222</v>
      </c>
      <c r="G22" s="86">
        <v>5823826.9999999991</v>
      </c>
      <c r="H22" s="88">
        <v>-1.4488000000000001</v>
      </c>
      <c r="I22" s="86">
        <v>-84.377520000000004</v>
      </c>
      <c r="J22" s="87">
        <f t="shared" si="0"/>
        <v>7.1752543087167608E-2</v>
      </c>
      <c r="K22" s="87">
        <f>I22/'סכום נכסי הקרן'!$C$42</f>
        <v>-2.3403654662595286E-5</v>
      </c>
    </row>
    <row r="23" spans="2:51">
      <c r="B23" s="85" t="s">
        <v>1707</v>
      </c>
      <c r="C23" s="79" t="s">
        <v>1708</v>
      </c>
      <c r="D23" s="92" t="s">
        <v>1389</v>
      </c>
      <c r="E23" s="92" t="s">
        <v>169</v>
      </c>
      <c r="F23" s="105">
        <v>43291</v>
      </c>
      <c r="G23" s="86">
        <v>1787249.9999999998</v>
      </c>
      <c r="H23" s="88">
        <v>-0.37619999999999998</v>
      </c>
      <c r="I23" s="86">
        <v>-6.7240999999999982</v>
      </c>
      <c r="J23" s="87">
        <f t="shared" si="0"/>
        <v>5.7180072959293372E-3</v>
      </c>
      <c r="K23" s="87">
        <f>I23/'סכום נכסי הקרן'!$C$42</f>
        <v>-1.8650526149234643E-6</v>
      </c>
    </row>
    <row r="24" spans="2:51">
      <c r="B24" s="85" t="s">
        <v>1709</v>
      </c>
      <c r="C24" s="79" t="s">
        <v>1710</v>
      </c>
      <c r="D24" s="92" t="s">
        <v>1389</v>
      </c>
      <c r="E24" s="92" t="s">
        <v>169</v>
      </c>
      <c r="F24" s="105">
        <v>43297</v>
      </c>
      <c r="G24" s="86">
        <v>21718124.999999996</v>
      </c>
      <c r="H24" s="88">
        <v>-0.31009999999999999</v>
      </c>
      <c r="I24" s="86">
        <v>-67.34099999999998</v>
      </c>
      <c r="J24" s="87">
        <f t="shared" si="0"/>
        <v>5.7265110470572644E-2</v>
      </c>
      <c r="K24" s="87">
        <f>I24/'סכום נכסי הקרן'!$C$42</f>
        <v>-1.8678262985613094E-5</v>
      </c>
    </row>
    <row r="25" spans="2:51">
      <c r="B25" s="85" t="s">
        <v>1711</v>
      </c>
      <c r="C25" s="79" t="s">
        <v>1712</v>
      </c>
      <c r="D25" s="92" t="s">
        <v>1389</v>
      </c>
      <c r="E25" s="92" t="s">
        <v>169</v>
      </c>
      <c r="F25" s="105">
        <v>43327</v>
      </c>
      <c r="G25" s="86">
        <v>15046919.999999998</v>
      </c>
      <c r="H25" s="88">
        <v>1.1658999999999999</v>
      </c>
      <c r="I25" s="86">
        <v>175.42799999999997</v>
      </c>
      <c r="J25" s="87">
        <f t="shared" si="0"/>
        <v>-0.14917960528699631</v>
      </c>
      <c r="K25" s="87">
        <f>I25/'סכום נכסי הקרן'!$C$42</f>
        <v>4.8658177321990086E-5</v>
      </c>
    </row>
    <row r="26" spans="2:51">
      <c r="B26" s="85" t="s">
        <v>1713</v>
      </c>
      <c r="C26" s="79" t="s">
        <v>1714</v>
      </c>
      <c r="D26" s="92" t="s">
        <v>1389</v>
      </c>
      <c r="E26" s="92" t="s">
        <v>169</v>
      </c>
      <c r="F26" s="105">
        <v>43314</v>
      </c>
      <c r="G26" s="86">
        <v>1795499.9999999998</v>
      </c>
      <c r="H26" s="88">
        <v>1.1693</v>
      </c>
      <c r="I26" s="86">
        <v>20.994069999999997</v>
      </c>
      <c r="J26" s="87">
        <f t="shared" si="0"/>
        <v>-1.7852834644227666E-2</v>
      </c>
      <c r="K26" s="87">
        <f>I26/'סכום נכסי הקרן'!$C$42</f>
        <v>5.8230908450775958E-6</v>
      </c>
    </row>
    <row r="27" spans="2:51">
      <c r="B27" s="85" t="s">
        <v>1715</v>
      </c>
      <c r="C27" s="79" t="s">
        <v>1716</v>
      </c>
      <c r="D27" s="92" t="s">
        <v>1389</v>
      </c>
      <c r="E27" s="92" t="s">
        <v>169</v>
      </c>
      <c r="F27" s="105">
        <v>43314</v>
      </c>
      <c r="G27" s="86">
        <v>8263899.9999999991</v>
      </c>
      <c r="H27" s="88">
        <v>1.2241</v>
      </c>
      <c r="I27" s="86">
        <v>101.16238999999999</v>
      </c>
      <c r="J27" s="87">
        <f t="shared" si="0"/>
        <v>-8.6025978806628267E-2</v>
      </c>
      <c r="K27" s="87">
        <f>I27/'סכום נכסי הקרן'!$C$42</f>
        <v>2.8059246590831095E-5</v>
      </c>
    </row>
    <row r="28" spans="2:51">
      <c r="B28" s="82"/>
      <c r="C28" s="79"/>
      <c r="D28" s="79"/>
      <c r="E28" s="79"/>
      <c r="F28" s="79"/>
      <c r="G28" s="86"/>
      <c r="H28" s="88"/>
      <c r="I28" s="79"/>
      <c r="J28" s="87"/>
      <c r="K28" s="79"/>
    </row>
    <row r="29" spans="2:51">
      <c r="B29" s="98" t="s">
        <v>234</v>
      </c>
      <c r="C29" s="81"/>
      <c r="D29" s="81"/>
      <c r="E29" s="81"/>
      <c r="F29" s="81"/>
      <c r="G29" s="89"/>
      <c r="H29" s="91"/>
      <c r="I29" s="89">
        <v>794.37900999999988</v>
      </c>
      <c r="J29" s="90">
        <f t="shared" ref="J29:J49" si="1">I29/$I$11</f>
        <v>-0.67552014022889673</v>
      </c>
      <c r="K29" s="90">
        <f>I29/'סכום נכסי הקרן'!$C$42</f>
        <v>2.2033560622846375E-4</v>
      </c>
    </row>
    <row r="30" spans="2:51">
      <c r="B30" s="85" t="s">
        <v>1717</v>
      </c>
      <c r="C30" s="79" t="s">
        <v>1718</v>
      </c>
      <c r="D30" s="92" t="s">
        <v>1389</v>
      </c>
      <c r="E30" s="92" t="s">
        <v>169</v>
      </c>
      <c r="F30" s="105">
        <v>43251</v>
      </c>
      <c r="G30" s="86">
        <v>725399.99999999988</v>
      </c>
      <c r="H30" s="88">
        <v>1.5379</v>
      </c>
      <c r="I30" s="86">
        <v>11.15602</v>
      </c>
      <c r="J30" s="87">
        <f t="shared" si="1"/>
        <v>-9.4868017658175253E-3</v>
      </c>
      <c r="K30" s="87">
        <f>I30/'סכום נכסי הקרן'!$C$42</f>
        <v>3.0943270137473374E-6</v>
      </c>
    </row>
    <row r="31" spans="2:51">
      <c r="B31" s="85" t="s">
        <v>1719</v>
      </c>
      <c r="C31" s="79" t="s">
        <v>1720</v>
      </c>
      <c r="D31" s="92" t="s">
        <v>1389</v>
      </c>
      <c r="E31" s="92" t="s">
        <v>169</v>
      </c>
      <c r="F31" s="105">
        <v>43220</v>
      </c>
      <c r="G31" s="86">
        <v>906749.99999999988</v>
      </c>
      <c r="H31" s="88">
        <v>1.5461</v>
      </c>
      <c r="I31" s="86">
        <v>14.019239999999998</v>
      </c>
      <c r="J31" s="87">
        <f t="shared" si="1"/>
        <v>-1.1921612796267815E-2</v>
      </c>
      <c r="K31" s="87">
        <f>I31/'סכום נכסי הקרן'!$C$42</f>
        <v>3.8884936603024395E-6</v>
      </c>
    </row>
    <row r="32" spans="2:51">
      <c r="B32" s="85" t="s">
        <v>1721</v>
      </c>
      <c r="C32" s="79" t="s">
        <v>1722</v>
      </c>
      <c r="D32" s="92" t="s">
        <v>1389</v>
      </c>
      <c r="E32" s="92" t="s">
        <v>169</v>
      </c>
      <c r="F32" s="105">
        <v>43263</v>
      </c>
      <c r="G32" s="86">
        <v>252235.06999999995</v>
      </c>
      <c r="H32" s="88">
        <v>0.47660000000000002</v>
      </c>
      <c r="I32" s="86">
        <v>1.2021499999999998</v>
      </c>
      <c r="J32" s="87">
        <f t="shared" si="1"/>
        <v>-1.0222784418437343E-3</v>
      </c>
      <c r="K32" s="87">
        <f>I32/'סכום נכסי הקרן'!$C$42</f>
        <v>3.3343837852355603E-7</v>
      </c>
    </row>
    <row r="33" spans="2:11">
      <c r="B33" s="85" t="s">
        <v>1723</v>
      </c>
      <c r="C33" s="79" t="s">
        <v>1724</v>
      </c>
      <c r="D33" s="92" t="s">
        <v>1389</v>
      </c>
      <c r="E33" s="92" t="s">
        <v>171</v>
      </c>
      <c r="F33" s="105">
        <v>43249</v>
      </c>
      <c r="G33" s="86">
        <v>1760909.2299999997</v>
      </c>
      <c r="H33" s="88">
        <v>0.36520000000000002</v>
      </c>
      <c r="I33" s="86">
        <v>6.4311499999999988</v>
      </c>
      <c r="J33" s="87">
        <f t="shared" si="1"/>
        <v>-5.468889906636719E-3</v>
      </c>
      <c r="K33" s="87">
        <f>I33/'סכום נכסי הקרן'!$C$42</f>
        <v>1.7837975527527906E-6</v>
      </c>
    </row>
    <row r="34" spans="2:11">
      <c r="B34" s="85" t="s">
        <v>1725</v>
      </c>
      <c r="C34" s="79" t="s">
        <v>1726</v>
      </c>
      <c r="D34" s="92" t="s">
        <v>1389</v>
      </c>
      <c r="E34" s="92" t="s">
        <v>171</v>
      </c>
      <c r="F34" s="105">
        <v>43319</v>
      </c>
      <c r="G34" s="86">
        <v>149160.37999999998</v>
      </c>
      <c r="H34" s="88">
        <v>0.26769999999999999</v>
      </c>
      <c r="I34" s="86">
        <v>0.39935000000000004</v>
      </c>
      <c r="J34" s="87">
        <f t="shared" si="1"/>
        <v>-3.395973012937615E-4</v>
      </c>
      <c r="K34" s="87">
        <f>I34/'סכום נכסי הקרן'!$C$42</f>
        <v>1.1076705607734653E-7</v>
      </c>
    </row>
    <row r="35" spans="2:11">
      <c r="B35" s="85" t="s">
        <v>1727</v>
      </c>
      <c r="C35" s="79" t="s">
        <v>1728</v>
      </c>
      <c r="D35" s="92" t="s">
        <v>1389</v>
      </c>
      <c r="E35" s="92" t="s">
        <v>171</v>
      </c>
      <c r="F35" s="105">
        <v>43348</v>
      </c>
      <c r="G35" s="86">
        <v>1302901.46</v>
      </c>
      <c r="H35" s="88">
        <v>0.11119999999999999</v>
      </c>
      <c r="I35" s="86">
        <v>1.4488099999999997</v>
      </c>
      <c r="J35" s="87">
        <f t="shared" si="1"/>
        <v>-1.2320319671651795E-3</v>
      </c>
      <c r="K35" s="87">
        <f>I35/'סכום נכסי הקרן'!$C$42</f>
        <v>4.0185405913464475E-7</v>
      </c>
    </row>
    <row r="36" spans="2:11">
      <c r="B36" s="85" t="s">
        <v>1729</v>
      </c>
      <c r="C36" s="79" t="s">
        <v>1730</v>
      </c>
      <c r="D36" s="92" t="s">
        <v>1389</v>
      </c>
      <c r="E36" s="92" t="s">
        <v>171</v>
      </c>
      <c r="F36" s="105">
        <v>43293</v>
      </c>
      <c r="G36" s="86">
        <v>29953.939999999995</v>
      </c>
      <c r="H36" s="88">
        <v>1.0542</v>
      </c>
      <c r="I36" s="86">
        <v>0.31576999999999994</v>
      </c>
      <c r="J36" s="87">
        <f t="shared" si="1"/>
        <v>-2.6852294936654825E-4</v>
      </c>
      <c r="K36" s="87">
        <f>I36/'סכום נכסי הקרן'!$C$42</f>
        <v>8.7584608232236642E-8</v>
      </c>
    </row>
    <row r="37" spans="2:11">
      <c r="B37" s="85" t="s">
        <v>1731</v>
      </c>
      <c r="C37" s="79" t="s">
        <v>1732</v>
      </c>
      <c r="D37" s="92" t="s">
        <v>1389</v>
      </c>
      <c r="E37" s="92" t="s">
        <v>171</v>
      </c>
      <c r="F37" s="105">
        <v>43292</v>
      </c>
      <c r="G37" s="86">
        <v>158739.96999999997</v>
      </c>
      <c r="H37" s="88">
        <v>1.31</v>
      </c>
      <c r="I37" s="86">
        <v>2.0794999999999995</v>
      </c>
      <c r="J37" s="87">
        <f t="shared" si="1"/>
        <v>-1.7683550470524022E-3</v>
      </c>
      <c r="K37" s="87">
        <f>I37/'סכום נכסי הקרן'!$C$42</f>
        <v>5.7678751248990114E-7</v>
      </c>
    </row>
    <row r="38" spans="2:11">
      <c r="B38" s="85" t="s">
        <v>1733</v>
      </c>
      <c r="C38" s="79" t="s">
        <v>1734</v>
      </c>
      <c r="D38" s="92" t="s">
        <v>1389</v>
      </c>
      <c r="E38" s="92" t="s">
        <v>171</v>
      </c>
      <c r="F38" s="105">
        <v>43370</v>
      </c>
      <c r="G38" s="86">
        <v>1203946.3799999997</v>
      </c>
      <c r="H38" s="88">
        <v>0.9456</v>
      </c>
      <c r="I38" s="86">
        <v>11.384019999999996</v>
      </c>
      <c r="J38" s="87">
        <f t="shared" si="1"/>
        <v>-9.6806872915342554E-3</v>
      </c>
      <c r="K38" s="87">
        <f>I38/'סכום נכסי הקרן'!$C$42</f>
        <v>3.1575670006902063E-6</v>
      </c>
    </row>
    <row r="39" spans="2:11">
      <c r="B39" s="85" t="s">
        <v>1735</v>
      </c>
      <c r="C39" s="79" t="s">
        <v>1736</v>
      </c>
      <c r="D39" s="92" t="s">
        <v>1389</v>
      </c>
      <c r="E39" s="92" t="s">
        <v>171</v>
      </c>
      <c r="F39" s="105">
        <v>43306</v>
      </c>
      <c r="G39" s="86">
        <v>3313757.0499999993</v>
      </c>
      <c r="H39" s="88">
        <v>1.2990999999999999</v>
      </c>
      <c r="I39" s="86">
        <v>43.04905999999999</v>
      </c>
      <c r="J39" s="87">
        <f t="shared" si="1"/>
        <v>-3.660784925311935E-2</v>
      </c>
      <c r="K39" s="87">
        <f>I39/'סכום נכסי הקרן'!$C$42</f>
        <v>1.1940447334661459E-5</v>
      </c>
    </row>
    <row r="40" spans="2:11">
      <c r="B40" s="85" t="s">
        <v>1737</v>
      </c>
      <c r="C40" s="79" t="s">
        <v>1738</v>
      </c>
      <c r="D40" s="92" t="s">
        <v>1389</v>
      </c>
      <c r="E40" s="92" t="s">
        <v>171</v>
      </c>
      <c r="F40" s="105">
        <v>43241</v>
      </c>
      <c r="G40" s="86">
        <v>539534.3899999999</v>
      </c>
      <c r="H40" s="88">
        <v>1.9977</v>
      </c>
      <c r="I40" s="86">
        <v>10.778389999999998</v>
      </c>
      <c r="J40" s="87">
        <f t="shared" si="1"/>
        <v>-9.1656746119736197E-3</v>
      </c>
      <c r="K40" s="87">
        <f>I40/'סכום נכסי הקרן'!$C$42</f>
        <v>2.9895843985313904E-6</v>
      </c>
    </row>
    <row r="41" spans="2:11">
      <c r="B41" s="85" t="s">
        <v>1739</v>
      </c>
      <c r="C41" s="79" t="s">
        <v>1740</v>
      </c>
      <c r="D41" s="92" t="s">
        <v>1389</v>
      </c>
      <c r="E41" s="92" t="s">
        <v>171</v>
      </c>
      <c r="F41" s="105">
        <v>43244</v>
      </c>
      <c r="G41" s="86">
        <v>1498515.1799999997</v>
      </c>
      <c r="H41" s="88">
        <v>1.9523999999999999</v>
      </c>
      <c r="I41" s="86">
        <v>29.257189999999994</v>
      </c>
      <c r="J41" s="87">
        <f t="shared" si="1"/>
        <v>-2.4879586246247209E-2</v>
      </c>
      <c r="K41" s="87">
        <f>I41/'סכום נכסי הקרן'!$C$42</f>
        <v>8.1150189192327061E-6</v>
      </c>
    </row>
    <row r="42" spans="2:11">
      <c r="B42" s="85" t="s">
        <v>1741</v>
      </c>
      <c r="C42" s="79" t="s">
        <v>1742</v>
      </c>
      <c r="D42" s="92" t="s">
        <v>1389</v>
      </c>
      <c r="E42" s="92" t="s">
        <v>171</v>
      </c>
      <c r="F42" s="105">
        <v>43265</v>
      </c>
      <c r="G42" s="86">
        <v>360574.86999999994</v>
      </c>
      <c r="H42" s="88">
        <v>2.5322</v>
      </c>
      <c r="I42" s="86">
        <v>9.1304800000000004</v>
      </c>
      <c r="J42" s="87">
        <f t="shared" si="1"/>
        <v>-7.7643329598514168E-3</v>
      </c>
      <c r="K42" s="87">
        <f>I42/'סכום נכסי הקרן'!$C$42</f>
        <v>2.5325062981672489E-6</v>
      </c>
    </row>
    <row r="43" spans="2:11">
      <c r="B43" s="85" t="s">
        <v>1743</v>
      </c>
      <c r="C43" s="79" t="s">
        <v>1744</v>
      </c>
      <c r="D43" s="92" t="s">
        <v>1389</v>
      </c>
      <c r="E43" s="92" t="s">
        <v>171</v>
      </c>
      <c r="F43" s="105">
        <v>43230</v>
      </c>
      <c r="G43" s="86">
        <v>2724103.6899999995</v>
      </c>
      <c r="H43" s="88">
        <v>3.0552999999999999</v>
      </c>
      <c r="I43" s="86">
        <v>83.229919999999979</v>
      </c>
      <c r="J43" s="87">
        <f t="shared" si="1"/>
        <v>-7.0776652607726698E-2</v>
      </c>
      <c r="K43" s="87">
        <f>I43/'סכום נכסי הקרן'!$C$42</f>
        <v>2.308534672831617E-5</v>
      </c>
    </row>
    <row r="44" spans="2:11">
      <c r="B44" s="85" t="s">
        <v>1745</v>
      </c>
      <c r="C44" s="79" t="s">
        <v>1746</v>
      </c>
      <c r="D44" s="92" t="s">
        <v>1389</v>
      </c>
      <c r="E44" s="92" t="s">
        <v>172</v>
      </c>
      <c r="F44" s="105">
        <v>43360</v>
      </c>
      <c r="G44" s="86">
        <v>81254.229999999981</v>
      </c>
      <c r="H44" s="88">
        <v>0.31190000000000001</v>
      </c>
      <c r="I44" s="86">
        <v>0.25339999999999996</v>
      </c>
      <c r="J44" s="87">
        <f t="shared" si="1"/>
        <v>-2.1548505358166806E-4</v>
      </c>
      <c r="K44" s="87">
        <f>I44/'סכום נכסי הקרן'!$C$42</f>
        <v>7.0285143382996376E-8</v>
      </c>
    </row>
    <row r="45" spans="2:11">
      <c r="B45" s="85" t="s">
        <v>1747</v>
      </c>
      <c r="C45" s="79" t="s">
        <v>1748</v>
      </c>
      <c r="D45" s="92" t="s">
        <v>1389</v>
      </c>
      <c r="E45" s="92" t="s">
        <v>172</v>
      </c>
      <c r="F45" s="105">
        <v>43307</v>
      </c>
      <c r="G45" s="86">
        <v>6232491.7199999988</v>
      </c>
      <c r="H45" s="88">
        <v>1.2186999999999999</v>
      </c>
      <c r="I45" s="86">
        <v>75.955489999999998</v>
      </c>
      <c r="J45" s="87">
        <f t="shared" si="1"/>
        <v>-6.4590658375974178E-2</v>
      </c>
      <c r="K45" s="87">
        <f>I45/'סכום נכסי הקרן'!$C$42</f>
        <v>2.1067649981751178E-5</v>
      </c>
    </row>
    <row r="46" spans="2:11">
      <c r="B46" s="85" t="s">
        <v>1749</v>
      </c>
      <c r="C46" s="79" t="s">
        <v>1750</v>
      </c>
      <c r="D46" s="92" t="s">
        <v>1389</v>
      </c>
      <c r="E46" s="92" t="s">
        <v>172</v>
      </c>
      <c r="F46" s="105">
        <v>43237</v>
      </c>
      <c r="G46" s="86">
        <v>8527398.8999999985</v>
      </c>
      <c r="H46" s="88">
        <v>3.9847000000000001</v>
      </c>
      <c r="I46" s="86">
        <v>339.78840999999994</v>
      </c>
      <c r="J46" s="87">
        <f t="shared" si="1"/>
        <v>-0.28894760747939935</v>
      </c>
      <c r="K46" s="87">
        <f>I46/'סכום נכסי הקרן'!$C$42</f>
        <v>9.4246555314642298E-5</v>
      </c>
    </row>
    <row r="47" spans="2:11">
      <c r="B47" s="85" t="s">
        <v>1751</v>
      </c>
      <c r="C47" s="79" t="s">
        <v>1752</v>
      </c>
      <c r="D47" s="92" t="s">
        <v>1389</v>
      </c>
      <c r="E47" s="92" t="s">
        <v>172</v>
      </c>
      <c r="F47" s="105">
        <v>43237</v>
      </c>
      <c r="G47" s="86">
        <v>2645699.7399999998</v>
      </c>
      <c r="H47" s="88">
        <v>4.0198</v>
      </c>
      <c r="I47" s="86">
        <v>106.35161999999998</v>
      </c>
      <c r="J47" s="87">
        <f t="shared" si="1"/>
        <v>-9.0438770853185482E-2</v>
      </c>
      <c r="K47" s="87">
        <f>I47/'סכום נכסי הקרן'!$C$42</f>
        <v>2.9498574825232618E-5</v>
      </c>
    </row>
    <row r="48" spans="2:11">
      <c r="B48" s="85" t="s">
        <v>1753</v>
      </c>
      <c r="C48" s="79" t="s">
        <v>1754</v>
      </c>
      <c r="D48" s="92" t="s">
        <v>1389</v>
      </c>
      <c r="E48" s="92" t="s">
        <v>169</v>
      </c>
      <c r="F48" s="105">
        <v>43342</v>
      </c>
      <c r="G48" s="86">
        <v>1861066.3299999996</v>
      </c>
      <c r="H48" s="88">
        <v>1.8904000000000001</v>
      </c>
      <c r="I48" s="86">
        <v>35.181009999999993</v>
      </c>
      <c r="J48" s="87">
        <f t="shared" si="1"/>
        <v>-2.9917055346910814E-2</v>
      </c>
      <c r="K48" s="87">
        <f>I48/'סכום נכסי הקרן'!$C$42</f>
        <v>9.758099179986698E-6</v>
      </c>
    </row>
    <row r="49" spans="2:11">
      <c r="B49" s="85" t="s">
        <v>1755</v>
      </c>
      <c r="C49" s="79" t="s">
        <v>1756</v>
      </c>
      <c r="D49" s="92" t="s">
        <v>1389</v>
      </c>
      <c r="E49" s="92" t="s">
        <v>169</v>
      </c>
      <c r="F49" s="105">
        <v>43234</v>
      </c>
      <c r="G49" s="86">
        <v>313376.03000000003</v>
      </c>
      <c r="H49" s="88">
        <v>4.1382000000000003</v>
      </c>
      <c r="I49" s="86">
        <v>12.968029999999997</v>
      </c>
      <c r="J49" s="87">
        <f t="shared" si="1"/>
        <v>-1.1027689973949008E-2</v>
      </c>
      <c r="K49" s="87">
        <f>I49/'סכום נכסי הקרן'!$C$42</f>
        <v>3.5969212626085179E-6</v>
      </c>
    </row>
    <row r="50" spans="2:11">
      <c r="C50" s="1"/>
      <c r="D50" s="1"/>
    </row>
    <row r="51" spans="2:11">
      <c r="C51" s="1"/>
      <c r="D51" s="1"/>
    </row>
    <row r="52" spans="2:11">
      <c r="C52" s="1"/>
      <c r="D52" s="1"/>
    </row>
    <row r="53" spans="2:11">
      <c r="B53" s="94" t="s">
        <v>259</v>
      </c>
      <c r="C53" s="1"/>
      <c r="D53" s="1"/>
    </row>
    <row r="54" spans="2:11">
      <c r="B54" s="94" t="s">
        <v>118</v>
      </c>
      <c r="C54" s="1"/>
      <c r="D54" s="1"/>
    </row>
    <row r="55" spans="2:11">
      <c r="B55" s="94" t="s">
        <v>242</v>
      </c>
      <c r="C55" s="1"/>
      <c r="D55" s="1"/>
    </row>
    <row r="56" spans="2:11">
      <c r="B56" s="94" t="s">
        <v>250</v>
      </c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D1:XFD40 D45:XFD1048576 D41:AF44 AH41:XFD44" xr:uid="{00000000-0002-0000-14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185</v>
      </c>
      <c r="C1" s="77" t="s" vm="1">
        <v>260</v>
      </c>
    </row>
    <row r="2" spans="2:78">
      <c r="B2" s="56" t="s">
        <v>184</v>
      </c>
      <c r="C2" s="77" t="s">
        <v>261</v>
      </c>
    </row>
    <row r="3" spans="2:78">
      <c r="B3" s="56" t="s">
        <v>186</v>
      </c>
      <c r="C3" s="77" t="s">
        <v>262</v>
      </c>
    </row>
    <row r="4" spans="2:78">
      <c r="B4" s="56" t="s">
        <v>187</v>
      </c>
      <c r="C4" s="77">
        <v>2207</v>
      </c>
    </row>
    <row r="6" spans="2:78" ht="26.25" customHeight="1">
      <c r="B6" s="212" t="s">
        <v>216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2:78" ht="26.25" customHeight="1">
      <c r="B7" s="212" t="s">
        <v>106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</row>
    <row r="8" spans="2:78" s="3" customFormat="1" ht="47.25">
      <c r="B8" s="22" t="s">
        <v>122</v>
      </c>
      <c r="C8" s="30" t="s">
        <v>46</v>
      </c>
      <c r="D8" s="30" t="s">
        <v>51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244</v>
      </c>
      <c r="M8" s="30" t="s">
        <v>243</v>
      </c>
      <c r="N8" s="30" t="s">
        <v>116</v>
      </c>
      <c r="O8" s="30" t="s">
        <v>60</v>
      </c>
      <c r="P8" s="30" t="s">
        <v>188</v>
      </c>
      <c r="Q8" s="31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251</v>
      </c>
      <c r="M9" s="16"/>
      <c r="N9" s="16" t="s">
        <v>247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119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259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118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242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250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7" type="noConversion"/>
  <conditionalFormatting sqref="B16:B110">
    <cfRule type="cellIs" dxfId="4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 xr:uid="{00000000-0002-0000-15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2">
    <tabColor indexed="52"/>
    <pageSetUpPr fitToPage="1"/>
  </sheetPr>
  <dimension ref="B1:AT172"/>
  <sheetViews>
    <sheetView rightToLeft="1" zoomScale="80" zoomScaleNormal="80" workbookViewId="0">
      <selection activeCell="R144" sqref="R1:Y1048576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2" width="7.5703125" style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6" t="s">
        <v>185</v>
      </c>
      <c r="C1" s="77" t="s" vm="1">
        <v>260</v>
      </c>
    </row>
    <row r="2" spans="2:46">
      <c r="B2" s="56" t="s">
        <v>184</v>
      </c>
      <c r="C2" s="77" t="s">
        <v>261</v>
      </c>
    </row>
    <row r="3" spans="2:46">
      <c r="B3" s="56" t="s">
        <v>186</v>
      </c>
      <c r="C3" s="77" t="s">
        <v>262</v>
      </c>
    </row>
    <row r="4" spans="2:46">
      <c r="B4" s="56" t="s">
        <v>187</v>
      </c>
      <c r="C4" s="77">
        <v>2207</v>
      </c>
    </row>
    <row r="6" spans="2:46" ht="26.25" customHeight="1">
      <c r="B6" s="212" t="s">
        <v>217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2:46" s="3" customFormat="1" ht="63">
      <c r="B7" s="22" t="s">
        <v>122</v>
      </c>
      <c r="C7" s="30" t="s">
        <v>229</v>
      </c>
      <c r="D7" s="30" t="s">
        <v>46</v>
      </c>
      <c r="E7" s="30" t="s">
        <v>123</v>
      </c>
      <c r="F7" s="30" t="s">
        <v>15</v>
      </c>
      <c r="G7" s="30" t="s">
        <v>108</v>
      </c>
      <c r="H7" s="30" t="s">
        <v>67</v>
      </c>
      <c r="I7" s="30" t="s">
        <v>18</v>
      </c>
      <c r="J7" s="30" t="s">
        <v>107</v>
      </c>
      <c r="K7" s="13" t="s">
        <v>35</v>
      </c>
      <c r="L7" s="70" t="s">
        <v>19</v>
      </c>
      <c r="M7" s="30" t="s">
        <v>244</v>
      </c>
      <c r="N7" s="30" t="s">
        <v>243</v>
      </c>
      <c r="O7" s="30" t="s">
        <v>116</v>
      </c>
      <c r="P7" s="30" t="s">
        <v>188</v>
      </c>
      <c r="Q7" s="31" t="s">
        <v>190</v>
      </c>
      <c r="AS7" s="3" t="s">
        <v>168</v>
      </c>
      <c r="AT7" s="3" t="s">
        <v>170</v>
      </c>
    </row>
    <row r="8" spans="2:46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251</v>
      </c>
      <c r="N8" s="16"/>
      <c r="O8" s="16" t="s">
        <v>247</v>
      </c>
      <c r="P8" s="32" t="s">
        <v>20</v>
      </c>
      <c r="Q8" s="17" t="s">
        <v>20</v>
      </c>
      <c r="AS8" s="3" t="s">
        <v>166</v>
      </c>
      <c r="AT8" s="3" t="s">
        <v>169</v>
      </c>
    </row>
    <row r="9" spans="2:46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119</v>
      </c>
      <c r="AS9" s="4" t="s">
        <v>167</v>
      </c>
      <c r="AT9" s="4" t="s">
        <v>171</v>
      </c>
    </row>
    <row r="10" spans="2:46" s="133" customFormat="1" ht="18" customHeight="1">
      <c r="B10" s="96" t="s">
        <v>41</v>
      </c>
      <c r="C10" s="97"/>
      <c r="D10" s="97"/>
      <c r="E10" s="97"/>
      <c r="F10" s="97"/>
      <c r="G10" s="97"/>
      <c r="H10" s="97"/>
      <c r="I10" s="99">
        <v>5.4620769503320998</v>
      </c>
      <c r="J10" s="97"/>
      <c r="K10" s="97"/>
      <c r="L10" s="100">
        <v>2.8330934854632214E-2</v>
      </c>
      <c r="M10" s="99"/>
      <c r="N10" s="101"/>
      <c r="O10" s="99">
        <f>O11+O155</f>
        <v>107580.01992999997</v>
      </c>
      <c r="P10" s="102">
        <f>O10/$O$10</f>
        <v>1</v>
      </c>
      <c r="Q10" s="102">
        <f>O10/'סכום נכסי הקרן'!$C$42</f>
        <v>2.9839294103889726E-2</v>
      </c>
      <c r="AS10" s="134" t="s">
        <v>27</v>
      </c>
      <c r="AT10" s="133" t="s">
        <v>172</v>
      </c>
    </row>
    <row r="11" spans="2:46" s="134" customFormat="1" ht="21.75" customHeight="1">
      <c r="B11" s="80" t="s">
        <v>39</v>
      </c>
      <c r="C11" s="81"/>
      <c r="D11" s="81"/>
      <c r="E11" s="81"/>
      <c r="F11" s="81"/>
      <c r="G11" s="81"/>
      <c r="H11" s="81"/>
      <c r="I11" s="89">
        <v>5.5794039629611243</v>
      </c>
      <c r="J11" s="81"/>
      <c r="K11" s="81"/>
      <c r="L11" s="103">
        <v>2.5058235302871167E-2</v>
      </c>
      <c r="M11" s="89"/>
      <c r="N11" s="91"/>
      <c r="O11" s="89">
        <f>O12+O22+O151</f>
        <v>94266.629949999973</v>
      </c>
      <c r="P11" s="90">
        <f t="shared" ref="P11:P19" si="0">O11/$O$10</f>
        <v>0.87624663028820093</v>
      </c>
      <c r="Q11" s="90">
        <f>O11/'סכום נכסי הקרן'!$C$42</f>
        <v>2.6146580908711956E-2</v>
      </c>
      <c r="AT11" s="134" t="s">
        <v>178</v>
      </c>
    </row>
    <row r="12" spans="2:46" s="134" customFormat="1">
      <c r="B12" s="98" t="s">
        <v>36</v>
      </c>
      <c r="C12" s="81"/>
      <c r="D12" s="81"/>
      <c r="E12" s="81"/>
      <c r="F12" s="81"/>
      <c r="G12" s="81"/>
      <c r="H12" s="81"/>
      <c r="I12" s="89">
        <v>8.1416753508444941</v>
      </c>
      <c r="J12" s="81"/>
      <c r="K12" s="81"/>
      <c r="L12" s="103">
        <v>2.9474372916163571E-2</v>
      </c>
      <c r="M12" s="89"/>
      <c r="N12" s="91"/>
      <c r="O12" s="89">
        <f>SUM(O13:O20)</f>
        <v>20337.993549999996</v>
      </c>
      <c r="P12" s="90">
        <f t="shared" si="0"/>
        <v>0.18904991431711479</v>
      </c>
      <c r="Q12" s="90">
        <f>O12/'סכום נכסי הקרן'!$C$42</f>
        <v>5.6411159936235414E-3</v>
      </c>
      <c r="AT12" s="134" t="s">
        <v>173</v>
      </c>
    </row>
    <row r="13" spans="2:46" s="134" customFormat="1">
      <c r="B13" s="145" t="s">
        <v>1967</v>
      </c>
      <c r="C13" s="92" t="s">
        <v>1798</v>
      </c>
      <c r="D13" s="79">
        <v>5212</v>
      </c>
      <c r="E13" s="79"/>
      <c r="F13" s="79" t="s">
        <v>1351</v>
      </c>
      <c r="G13" s="105">
        <v>42643</v>
      </c>
      <c r="H13" s="79"/>
      <c r="I13" s="86">
        <v>8.49</v>
      </c>
      <c r="J13" s="92" t="s">
        <v>170</v>
      </c>
      <c r="K13" s="93">
        <v>3.1799999999999995E-2</v>
      </c>
      <c r="L13" s="93">
        <v>3.1799999999999995E-2</v>
      </c>
      <c r="M13" s="86">
        <v>3100825.2599999993</v>
      </c>
      <c r="N13" s="88">
        <v>99.19</v>
      </c>
      <c r="O13" s="86">
        <v>3075.7085799999995</v>
      </c>
      <c r="P13" s="87">
        <f t="shared" si="0"/>
        <v>2.8589961054118578E-2</v>
      </c>
      <c r="Q13" s="87">
        <f>O13/'סכום נכסי הקרן'!$C$42</f>
        <v>8.5310425631259738E-4</v>
      </c>
      <c r="AT13" s="134" t="s">
        <v>174</v>
      </c>
    </row>
    <row r="14" spans="2:46" s="134" customFormat="1">
      <c r="B14" s="145" t="s">
        <v>1967</v>
      </c>
      <c r="C14" s="92" t="s">
        <v>1798</v>
      </c>
      <c r="D14" s="79">
        <v>5211</v>
      </c>
      <c r="E14" s="79"/>
      <c r="F14" s="79" t="s">
        <v>1351</v>
      </c>
      <c r="G14" s="105">
        <v>42643</v>
      </c>
      <c r="H14" s="79"/>
      <c r="I14" s="86">
        <v>5.98</v>
      </c>
      <c r="J14" s="92" t="s">
        <v>170</v>
      </c>
      <c r="K14" s="93">
        <v>3.3700000000000001E-2</v>
      </c>
      <c r="L14" s="93">
        <v>3.3700000000000001E-2</v>
      </c>
      <c r="M14" s="86">
        <v>3162583.68</v>
      </c>
      <c r="N14" s="88">
        <v>102.84</v>
      </c>
      <c r="O14" s="86">
        <v>3252.4010599999997</v>
      </c>
      <c r="P14" s="87">
        <f t="shared" si="0"/>
        <v>3.0232389454066543E-2</v>
      </c>
      <c r="Q14" s="87">
        <f>O14/'סכום נכסי הקרן'!$C$42</f>
        <v>9.0211316038322576E-4</v>
      </c>
      <c r="AT14" s="134" t="s">
        <v>175</v>
      </c>
    </row>
    <row r="15" spans="2:46" s="134" customFormat="1">
      <c r="B15" s="145" t="s">
        <v>1967</v>
      </c>
      <c r="C15" s="92" t="s">
        <v>1798</v>
      </c>
      <c r="D15" s="79">
        <v>5025</v>
      </c>
      <c r="E15" s="79"/>
      <c r="F15" s="79" t="s">
        <v>1351</v>
      </c>
      <c r="G15" s="105">
        <v>42551</v>
      </c>
      <c r="H15" s="79"/>
      <c r="I15" s="86">
        <v>9.39</v>
      </c>
      <c r="J15" s="92" t="s">
        <v>170</v>
      </c>
      <c r="K15" s="93">
        <v>3.4600000000000006E-2</v>
      </c>
      <c r="L15" s="93">
        <v>3.4600000000000006E-2</v>
      </c>
      <c r="M15" s="86">
        <v>2905860.9399999995</v>
      </c>
      <c r="N15" s="88">
        <v>97.65</v>
      </c>
      <c r="O15" s="86">
        <f>2837.57321-0.07</f>
        <v>2837.5032099999999</v>
      </c>
      <c r="P15" s="87">
        <f t="shared" si="0"/>
        <v>2.6375745346081021E-2</v>
      </c>
      <c r="Q15" s="87">
        <f>O15/'סכום נכסי הקרן'!$C$42</f>
        <v>7.8703362259101219E-4</v>
      </c>
      <c r="AT15" s="134" t="s">
        <v>177</v>
      </c>
    </row>
    <row r="16" spans="2:46" s="134" customFormat="1">
      <c r="B16" s="145" t="s">
        <v>1967</v>
      </c>
      <c r="C16" s="92" t="s">
        <v>1798</v>
      </c>
      <c r="D16" s="79">
        <v>5024</v>
      </c>
      <c r="E16" s="79"/>
      <c r="F16" s="79" t="s">
        <v>1351</v>
      </c>
      <c r="G16" s="105">
        <v>42551</v>
      </c>
      <c r="H16" s="79"/>
      <c r="I16" s="86">
        <v>7.12</v>
      </c>
      <c r="J16" s="92" t="s">
        <v>170</v>
      </c>
      <c r="K16" s="93">
        <v>3.7399999999999996E-2</v>
      </c>
      <c r="L16" s="93">
        <v>3.7399999999999996E-2</v>
      </c>
      <c r="M16" s="86">
        <v>2360277.0699999994</v>
      </c>
      <c r="N16" s="88">
        <v>104.53</v>
      </c>
      <c r="O16" s="86">
        <v>2467.1976199999995</v>
      </c>
      <c r="P16" s="87">
        <f t="shared" si="0"/>
        <v>2.2933604414698498E-2</v>
      </c>
      <c r="Q16" s="87">
        <f>O16/'סכום נכסי הקרן'!$C$42</f>
        <v>6.8432256699245224E-4</v>
      </c>
      <c r="AT16" s="134" t="s">
        <v>176</v>
      </c>
    </row>
    <row r="17" spans="2:46" s="134" customFormat="1">
      <c r="B17" s="145" t="s">
        <v>1967</v>
      </c>
      <c r="C17" s="92" t="s">
        <v>1798</v>
      </c>
      <c r="D17" s="79">
        <v>5023</v>
      </c>
      <c r="E17" s="79"/>
      <c r="F17" s="79" t="s">
        <v>1351</v>
      </c>
      <c r="G17" s="105">
        <v>42551</v>
      </c>
      <c r="H17" s="79"/>
      <c r="I17" s="86">
        <v>9.9</v>
      </c>
      <c r="J17" s="92" t="s">
        <v>170</v>
      </c>
      <c r="K17" s="93">
        <v>2.6000000000000002E-2</v>
      </c>
      <c r="L17" s="93">
        <v>2.6000000000000002E-2</v>
      </c>
      <c r="M17" s="86">
        <v>2604388.5099999993</v>
      </c>
      <c r="N17" s="88">
        <v>97.57</v>
      </c>
      <c r="O17" s="86">
        <f>2541.10072-0.08</f>
        <v>2541.02072</v>
      </c>
      <c r="P17" s="87">
        <f t="shared" si="0"/>
        <v>2.3619820126947254E-2</v>
      </c>
      <c r="Q17" s="87">
        <f>O17/'סכום נכסי הקרן'!$C$42</f>
        <v>7.0479875944895313E-4</v>
      </c>
      <c r="AT17" s="134" t="s">
        <v>179</v>
      </c>
    </row>
    <row r="18" spans="2:46" s="134" customFormat="1">
      <c r="B18" s="145" t="s">
        <v>1967</v>
      </c>
      <c r="C18" s="92" t="s">
        <v>1798</v>
      </c>
      <c r="D18" s="79">
        <v>5210</v>
      </c>
      <c r="E18" s="79"/>
      <c r="F18" s="79" t="s">
        <v>1351</v>
      </c>
      <c r="G18" s="105">
        <v>42643</v>
      </c>
      <c r="H18" s="79"/>
      <c r="I18" s="86">
        <v>9.120000000000001</v>
      </c>
      <c r="J18" s="92" t="s">
        <v>170</v>
      </c>
      <c r="K18" s="93">
        <v>1.8599999999999998E-2</v>
      </c>
      <c r="L18" s="93">
        <v>1.8599999999999998E-2</v>
      </c>
      <c r="M18" s="86">
        <v>2262307.6099999994</v>
      </c>
      <c r="N18" s="88">
        <v>103.77</v>
      </c>
      <c r="O18" s="86">
        <v>2347.5956099999994</v>
      </c>
      <c r="P18" s="87">
        <f t="shared" si="0"/>
        <v>2.1821855131905814E-2</v>
      </c>
      <c r="Q18" s="87">
        <f>O18/'סכום נכסי הקרן'!$C$42</f>
        <v>6.511487531734129E-4</v>
      </c>
      <c r="AT18" s="134" t="s">
        <v>180</v>
      </c>
    </row>
    <row r="19" spans="2:46" s="134" customFormat="1">
      <c r="B19" s="145" t="s">
        <v>1967</v>
      </c>
      <c r="C19" s="92" t="s">
        <v>1798</v>
      </c>
      <c r="D19" s="79">
        <v>5022</v>
      </c>
      <c r="E19" s="79"/>
      <c r="F19" s="79" t="s">
        <v>1351</v>
      </c>
      <c r="G19" s="105">
        <v>42551</v>
      </c>
      <c r="H19" s="79"/>
      <c r="I19" s="86">
        <v>8.2899999999999991</v>
      </c>
      <c r="J19" s="92" t="s">
        <v>170</v>
      </c>
      <c r="K19" s="93">
        <v>2.5899999999999999E-2</v>
      </c>
      <c r="L19" s="93">
        <v>2.5899999999999999E-2</v>
      </c>
      <c r="M19" s="86">
        <v>1938169.1199999996</v>
      </c>
      <c r="N19" s="88">
        <v>101.94</v>
      </c>
      <c r="O19" s="86">
        <f>1975.76908-0.08</f>
        <v>1975.6890800000001</v>
      </c>
      <c r="P19" s="87">
        <f t="shared" si="0"/>
        <v>1.8364832812687141E-2</v>
      </c>
      <c r="Q19" s="87">
        <f>O19/'סכום נכסי הקרן'!$C$42</f>
        <v>5.4799364746653599E-4</v>
      </c>
      <c r="AT19" s="134" t="s">
        <v>181</v>
      </c>
    </row>
    <row r="20" spans="2:46" s="134" customFormat="1">
      <c r="B20" s="145" t="s">
        <v>1967</v>
      </c>
      <c r="C20" s="92" t="s">
        <v>1798</v>
      </c>
      <c r="D20" s="79">
        <v>5209</v>
      </c>
      <c r="E20" s="79"/>
      <c r="F20" s="79" t="s">
        <v>1351</v>
      </c>
      <c r="G20" s="105">
        <v>42643</v>
      </c>
      <c r="H20" s="79"/>
      <c r="I20" s="86">
        <v>6.9900000000000011</v>
      </c>
      <c r="J20" s="92" t="s">
        <v>170</v>
      </c>
      <c r="K20" s="93">
        <v>2.2099999999999998E-2</v>
      </c>
      <c r="L20" s="93">
        <v>2.2099999999999998E-2</v>
      </c>
      <c r="M20" s="86">
        <v>1780689.8099999996</v>
      </c>
      <c r="N20" s="88">
        <v>103.38</v>
      </c>
      <c r="O20" s="86">
        <v>1840.8776699999996</v>
      </c>
      <c r="P20" s="87">
        <f>O20/$O$10</f>
        <v>1.7111705976609964E-2</v>
      </c>
      <c r="Q20" s="87">
        <f>O20/'סכום נכסי הקרן'!$C$42</f>
        <v>5.106012272553523E-4</v>
      </c>
      <c r="AT20" s="134" t="s">
        <v>182</v>
      </c>
    </row>
    <row r="21" spans="2:46" s="134" customFormat="1">
      <c r="B21" s="8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6"/>
      <c r="N21" s="88"/>
      <c r="O21" s="79"/>
      <c r="P21" s="87"/>
      <c r="Q21" s="79"/>
      <c r="AT21" s="134" t="s">
        <v>183</v>
      </c>
    </row>
    <row r="22" spans="2:46" s="134" customFormat="1">
      <c r="B22" s="98" t="s">
        <v>38</v>
      </c>
      <c r="C22" s="81"/>
      <c r="D22" s="81"/>
      <c r="E22" s="81"/>
      <c r="F22" s="81"/>
      <c r="G22" s="81"/>
      <c r="H22" s="81"/>
      <c r="I22" s="89">
        <v>4.9118837127896082</v>
      </c>
      <c r="J22" s="81"/>
      <c r="K22" s="81"/>
      <c r="L22" s="103">
        <v>2.3927754083729783E-2</v>
      </c>
      <c r="M22" s="89"/>
      <c r="N22" s="91"/>
      <c r="O22" s="89">
        <f>SUM(O23:O149)</f>
        <v>73290.222839999973</v>
      </c>
      <c r="P22" s="90">
        <f t="shared" ref="P22:P85" si="1">O22/$O$10</f>
        <v>0.68126240251385306</v>
      </c>
      <c r="Q22" s="90">
        <f>O22/'סכום נכסי הקרן'!$C$42</f>
        <v>2.0328389190533366E-2</v>
      </c>
      <c r="AT22" s="134" t="s">
        <v>27</v>
      </c>
    </row>
    <row r="23" spans="2:46" s="134" customFormat="1">
      <c r="B23" s="145" t="s">
        <v>1968</v>
      </c>
      <c r="C23" s="92" t="s">
        <v>1790</v>
      </c>
      <c r="D23" s="79" t="s">
        <v>1791</v>
      </c>
      <c r="E23" s="79"/>
      <c r="F23" s="79" t="s">
        <v>318</v>
      </c>
      <c r="G23" s="105">
        <v>42368</v>
      </c>
      <c r="H23" s="79" t="s">
        <v>290</v>
      </c>
      <c r="I23" s="86">
        <v>9.8000000000000007</v>
      </c>
      <c r="J23" s="92" t="s">
        <v>170</v>
      </c>
      <c r="K23" s="93">
        <v>3.1699999999999999E-2</v>
      </c>
      <c r="L23" s="93">
        <v>1.8699999999999998E-2</v>
      </c>
      <c r="M23" s="86">
        <v>184449.45</v>
      </c>
      <c r="N23" s="88">
        <v>114.69</v>
      </c>
      <c r="O23" s="86">
        <v>211.54507999999996</v>
      </c>
      <c r="P23" s="87">
        <f t="shared" si="1"/>
        <v>1.9663974791754813E-3</v>
      </c>
      <c r="Q23" s="87">
        <f>O23/'סכום נכסי הקרן'!$C$42</f>
        <v>5.8675912706264553E-5</v>
      </c>
    </row>
    <row r="24" spans="2:46" s="134" customFormat="1">
      <c r="B24" s="145" t="s">
        <v>1968</v>
      </c>
      <c r="C24" s="92" t="s">
        <v>1790</v>
      </c>
      <c r="D24" s="79" t="s">
        <v>1792</v>
      </c>
      <c r="E24" s="79"/>
      <c r="F24" s="79" t="s">
        <v>318</v>
      </c>
      <c r="G24" s="105">
        <v>42388</v>
      </c>
      <c r="H24" s="79" t="s">
        <v>290</v>
      </c>
      <c r="I24" s="86">
        <v>9.7999999999999989</v>
      </c>
      <c r="J24" s="92" t="s">
        <v>170</v>
      </c>
      <c r="K24" s="93">
        <v>3.1899999999999998E-2</v>
      </c>
      <c r="L24" s="93">
        <v>1.8699999999999994E-2</v>
      </c>
      <c r="M24" s="86">
        <v>258229.21999999997</v>
      </c>
      <c r="N24" s="88">
        <v>115</v>
      </c>
      <c r="O24" s="86">
        <v>296.96359000000001</v>
      </c>
      <c r="P24" s="87">
        <f t="shared" si="1"/>
        <v>2.7603972391270042E-3</v>
      </c>
      <c r="Q24" s="87">
        <f>O24/'סכום נכסי הקרן'!$C$42</f>
        <v>8.2368305061875902E-5</v>
      </c>
    </row>
    <row r="25" spans="2:46" s="134" customFormat="1">
      <c r="B25" s="145" t="s">
        <v>1968</v>
      </c>
      <c r="C25" s="92" t="s">
        <v>1790</v>
      </c>
      <c r="D25" s="79" t="s">
        <v>1793</v>
      </c>
      <c r="E25" s="79"/>
      <c r="F25" s="79" t="s">
        <v>318</v>
      </c>
      <c r="G25" s="105">
        <v>42509</v>
      </c>
      <c r="H25" s="79" t="s">
        <v>290</v>
      </c>
      <c r="I25" s="86">
        <v>9.89</v>
      </c>
      <c r="J25" s="92" t="s">
        <v>170</v>
      </c>
      <c r="K25" s="93">
        <v>2.7400000000000001E-2</v>
      </c>
      <c r="L25" s="93">
        <v>2.0300000000000002E-2</v>
      </c>
      <c r="M25" s="86">
        <v>258229.21999999997</v>
      </c>
      <c r="N25" s="88">
        <v>109.24</v>
      </c>
      <c r="O25" s="86">
        <v>282.0895999999999</v>
      </c>
      <c r="P25" s="87">
        <f t="shared" si="1"/>
        <v>2.6221374580851502E-3</v>
      </c>
      <c r="Q25" s="87">
        <f>O25/'סכום נכסי הקרן'!$C$42</f>
        <v>7.8242730792628615E-5</v>
      </c>
    </row>
    <row r="26" spans="2:46" s="134" customFormat="1">
      <c r="B26" s="145" t="s">
        <v>1968</v>
      </c>
      <c r="C26" s="92" t="s">
        <v>1790</v>
      </c>
      <c r="D26" s="79" t="s">
        <v>1794</v>
      </c>
      <c r="E26" s="79"/>
      <c r="F26" s="79" t="s">
        <v>318</v>
      </c>
      <c r="G26" s="105">
        <v>42723</v>
      </c>
      <c r="H26" s="79" t="s">
        <v>290</v>
      </c>
      <c r="I26" s="86">
        <v>9.6999999999999993</v>
      </c>
      <c r="J26" s="92" t="s">
        <v>170</v>
      </c>
      <c r="K26" s="93">
        <v>3.15E-2</v>
      </c>
      <c r="L26" s="93">
        <v>2.2899999999999997E-2</v>
      </c>
      <c r="M26" s="86">
        <v>36889.87999999999</v>
      </c>
      <c r="N26" s="88">
        <v>110.24</v>
      </c>
      <c r="O26" s="86">
        <v>40.667410000000004</v>
      </c>
      <c r="P26" s="87">
        <f t="shared" si="1"/>
        <v>3.7802010100445628E-4</v>
      </c>
      <c r="Q26" s="87">
        <f>O26/'סכום נכסי הקרן'!$C$42</f>
        <v>1.127985297105407E-5</v>
      </c>
    </row>
    <row r="27" spans="2:46" s="134" customFormat="1">
      <c r="B27" s="145" t="s">
        <v>1968</v>
      </c>
      <c r="C27" s="92" t="s">
        <v>1790</v>
      </c>
      <c r="D27" s="79" t="s">
        <v>1795</v>
      </c>
      <c r="E27" s="79"/>
      <c r="F27" s="79" t="s">
        <v>318</v>
      </c>
      <c r="G27" s="105">
        <v>42918</v>
      </c>
      <c r="H27" s="79" t="s">
        <v>290</v>
      </c>
      <c r="I27" s="86">
        <v>9.620000000000001</v>
      </c>
      <c r="J27" s="92" t="s">
        <v>170</v>
      </c>
      <c r="K27" s="93">
        <v>3.1899999999999998E-2</v>
      </c>
      <c r="L27" s="93">
        <v>2.6000000000000002E-2</v>
      </c>
      <c r="M27" s="86">
        <v>184449.45</v>
      </c>
      <c r="N27" s="88">
        <v>106.76</v>
      </c>
      <c r="O27" s="86">
        <v>196.91823999999997</v>
      </c>
      <c r="P27" s="87">
        <f t="shared" si="1"/>
        <v>1.8304350578121336E-3</v>
      </c>
      <c r="Q27" s="87">
        <f>O27/'סכום נכסי הקרן'!$C$42</f>
        <v>5.461889002812665E-5</v>
      </c>
    </row>
    <row r="28" spans="2:46" s="134" customFormat="1">
      <c r="B28" s="85" t="s">
        <v>1969</v>
      </c>
      <c r="C28" s="92" t="s">
        <v>1790</v>
      </c>
      <c r="D28" s="79" t="s">
        <v>1796</v>
      </c>
      <c r="E28" s="79"/>
      <c r="F28" s="79" t="s">
        <v>342</v>
      </c>
      <c r="G28" s="105">
        <v>42229</v>
      </c>
      <c r="H28" s="79" t="s">
        <v>166</v>
      </c>
      <c r="I28" s="86">
        <v>4.21</v>
      </c>
      <c r="J28" s="92" t="s">
        <v>169</v>
      </c>
      <c r="K28" s="93">
        <v>9.8519999999999996E-2</v>
      </c>
      <c r="L28" s="93">
        <v>4.4999999999999991E-2</v>
      </c>
      <c r="M28" s="86">
        <v>420940.93999999994</v>
      </c>
      <c r="N28" s="88">
        <v>126.4</v>
      </c>
      <c r="O28" s="86">
        <v>1929.8155299999999</v>
      </c>
      <c r="P28" s="87">
        <f t="shared" si="1"/>
        <v>1.793841952488659E-2</v>
      </c>
      <c r="Q28" s="87">
        <f>O28/'סכום נכסי הקרן'!$C$42</f>
        <v>5.3526977596204874E-4</v>
      </c>
    </row>
    <row r="29" spans="2:46" s="134" customFormat="1">
      <c r="B29" s="85" t="s">
        <v>1969</v>
      </c>
      <c r="C29" s="92" t="s">
        <v>1790</v>
      </c>
      <c r="D29" s="79" t="s">
        <v>1797</v>
      </c>
      <c r="E29" s="79"/>
      <c r="F29" s="79" t="s">
        <v>342</v>
      </c>
      <c r="G29" s="105">
        <v>41274</v>
      </c>
      <c r="H29" s="79" t="s">
        <v>166</v>
      </c>
      <c r="I29" s="86">
        <v>4.32</v>
      </c>
      <c r="J29" s="92" t="s">
        <v>170</v>
      </c>
      <c r="K29" s="93">
        <v>3.8425000000000001E-2</v>
      </c>
      <c r="L29" s="93">
        <v>6.7000000000000002E-3</v>
      </c>
      <c r="M29" s="86">
        <v>139059.12999999998</v>
      </c>
      <c r="N29" s="88">
        <v>147.91</v>
      </c>
      <c r="O29" s="86">
        <v>205.68242999999995</v>
      </c>
      <c r="P29" s="87">
        <f t="shared" si="1"/>
        <v>1.9119017651589314E-3</v>
      </c>
      <c r="Q29" s="87">
        <f>O29/'סכום נכסי הקרן'!$C$42</f>
        <v>5.7049799068323264E-5</v>
      </c>
    </row>
    <row r="30" spans="2:46" s="134" customFormat="1">
      <c r="B30" s="85" t="s">
        <v>1970</v>
      </c>
      <c r="C30" s="92" t="s">
        <v>1798</v>
      </c>
      <c r="D30" s="79" t="s">
        <v>1799</v>
      </c>
      <c r="E30" s="79"/>
      <c r="F30" s="79" t="s">
        <v>1800</v>
      </c>
      <c r="G30" s="105">
        <v>42723</v>
      </c>
      <c r="H30" s="79" t="s">
        <v>1789</v>
      </c>
      <c r="I30" s="86">
        <v>0.26</v>
      </c>
      <c r="J30" s="92" t="s">
        <v>170</v>
      </c>
      <c r="K30" s="93">
        <v>2.0119999999999999E-2</v>
      </c>
      <c r="L30" s="93">
        <v>1.1900000000000001E-2</v>
      </c>
      <c r="M30" s="86">
        <v>6869591.9999999991</v>
      </c>
      <c r="N30" s="88">
        <v>100.78</v>
      </c>
      <c r="O30" s="86">
        <v>6923.1749699999991</v>
      </c>
      <c r="P30" s="87">
        <f t="shared" si="1"/>
        <v>6.4353724553172259E-2</v>
      </c>
      <c r="Q30" s="87">
        <f>O30/'סכום נכסי הקרן'!$C$42</f>
        <v>1.9202697136228163E-3</v>
      </c>
    </row>
    <row r="31" spans="2:46" s="134" customFormat="1">
      <c r="B31" s="85" t="s">
        <v>1971</v>
      </c>
      <c r="C31" s="92" t="s">
        <v>1798</v>
      </c>
      <c r="D31" s="79" t="s">
        <v>1801</v>
      </c>
      <c r="E31" s="79"/>
      <c r="F31" s="79" t="s">
        <v>1800</v>
      </c>
      <c r="G31" s="105">
        <v>42201</v>
      </c>
      <c r="H31" s="79" t="s">
        <v>1789</v>
      </c>
      <c r="I31" s="86">
        <v>7.43</v>
      </c>
      <c r="J31" s="92" t="s">
        <v>170</v>
      </c>
      <c r="K31" s="93">
        <v>4.2030000000000005E-2</v>
      </c>
      <c r="L31" s="93">
        <v>2.18E-2</v>
      </c>
      <c r="M31" s="86">
        <v>77992.999999999985</v>
      </c>
      <c r="N31" s="88">
        <v>117.26</v>
      </c>
      <c r="O31" s="86">
        <v>91.454589999999982</v>
      </c>
      <c r="P31" s="87">
        <f t="shared" si="1"/>
        <v>8.5010757629072338E-4</v>
      </c>
      <c r="Q31" s="87">
        <f>O31/'סכום נכסי הקרן'!$C$42</f>
        <v>2.5366609988883766E-5</v>
      </c>
    </row>
    <row r="32" spans="2:46" s="134" customFormat="1">
      <c r="B32" s="85" t="s">
        <v>1971</v>
      </c>
      <c r="C32" s="92" t="s">
        <v>1790</v>
      </c>
      <c r="D32" s="79" t="s">
        <v>1802</v>
      </c>
      <c r="E32" s="79"/>
      <c r="F32" s="79" t="s">
        <v>1800</v>
      </c>
      <c r="G32" s="105">
        <v>40742</v>
      </c>
      <c r="H32" s="79" t="s">
        <v>1789</v>
      </c>
      <c r="I32" s="86">
        <v>5.4700000000000006</v>
      </c>
      <c r="J32" s="92" t="s">
        <v>170</v>
      </c>
      <c r="K32" s="93">
        <v>4.4999999999999998E-2</v>
      </c>
      <c r="L32" s="93">
        <v>7.7000000000000011E-3</v>
      </c>
      <c r="M32" s="86">
        <v>999491.25999999989</v>
      </c>
      <c r="N32" s="88">
        <v>126.94</v>
      </c>
      <c r="O32" s="86">
        <v>1268.7541999999996</v>
      </c>
      <c r="P32" s="87">
        <f t="shared" si="1"/>
        <v>1.1793585842664382E-2</v>
      </c>
      <c r="Q32" s="87">
        <f>O32/'סכום נכסי הקרן'!$C$42</f>
        <v>3.5191227649873262E-4</v>
      </c>
    </row>
    <row r="33" spans="2:17" s="134" customFormat="1">
      <c r="B33" s="85" t="s">
        <v>1972</v>
      </c>
      <c r="C33" s="92" t="s">
        <v>1798</v>
      </c>
      <c r="D33" s="79" t="s">
        <v>1803</v>
      </c>
      <c r="E33" s="79"/>
      <c r="F33" s="79" t="s">
        <v>1804</v>
      </c>
      <c r="G33" s="105">
        <v>42901</v>
      </c>
      <c r="H33" s="79" t="s">
        <v>1789</v>
      </c>
      <c r="I33" s="86">
        <v>3.38</v>
      </c>
      <c r="J33" s="92" t="s">
        <v>170</v>
      </c>
      <c r="K33" s="93">
        <v>0.04</v>
      </c>
      <c r="L33" s="93">
        <v>2.5900000000000003E-2</v>
      </c>
      <c r="M33" s="86">
        <v>2406429.9999999995</v>
      </c>
      <c r="N33" s="88">
        <v>106.06</v>
      </c>
      <c r="O33" s="86">
        <v>2552.2596099999996</v>
      </c>
      <c r="P33" s="87">
        <f t="shared" si="1"/>
        <v>2.3724290176379413E-2</v>
      </c>
      <c r="Q33" s="87">
        <f>O33/'סכום נכסי הקרן'!$C$42</f>
        <v>7.0791607197900712E-4</v>
      </c>
    </row>
    <row r="34" spans="2:17" s="134" customFormat="1">
      <c r="B34" s="85" t="s">
        <v>1972</v>
      </c>
      <c r="C34" s="92" t="s">
        <v>1798</v>
      </c>
      <c r="D34" s="79" t="s">
        <v>1805</v>
      </c>
      <c r="E34" s="79"/>
      <c r="F34" s="79" t="s">
        <v>1804</v>
      </c>
      <c r="G34" s="105">
        <v>42719</v>
      </c>
      <c r="H34" s="79" t="s">
        <v>1789</v>
      </c>
      <c r="I34" s="86">
        <v>3.3600000000000003</v>
      </c>
      <c r="J34" s="92" t="s">
        <v>170</v>
      </c>
      <c r="K34" s="93">
        <v>4.1500000000000002E-2</v>
      </c>
      <c r="L34" s="93">
        <v>2.3000000000000003E-2</v>
      </c>
      <c r="M34" s="86">
        <v>5154844.9999999991</v>
      </c>
      <c r="N34" s="88">
        <v>107.59</v>
      </c>
      <c r="O34" s="86">
        <v>5546.0979599999991</v>
      </c>
      <c r="P34" s="87">
        <f t="shared" si="1"/>
        <v>5.1553234174977168E-2</v>
      </c>
      <c r="Q34" s="87">
        <f>O34/'סכום נכסי הקרן'!$C$42</f>
        <v>1.5383121165538425E-3</v>
      </c>
    </row>
    <row r="35" spans="2:17" s="134" customFormat="1">
      <c r="B35" s="85" t="s">
        <v>1973</v>
      </c>
      <c r="C35" s="92" t="s">
        <v>1790</v>
      </c>
      <c r="D35" s="79" t="s">
        <v>1806</v>
      </c>
      <c r="E35" s="79"/>
      <c r="F35" s="79" t="s">
        <v>423</v>
      </c>
      <c r="G35" s="105">
        <v>42122</v>
      </c>
      <c r="H35" s="79" t="s">
        <v>166</v>
      </c>
      <c r="I35" s="86">
        <v>6.1800000000000006</v>
      </c>
      <c r="J35" s="92" t="s">
        <v>170</v>
      </c>
      <c r="K35" s="93">
        <v>2.4799999999999999E-2</v>
      </c>
      <c r="L35" s="93">
        <v>1.89E-2</v>
      </c>
      <c r="M35" s="86">
        <v>5230880.0799999991</v>
      </c>
      <c r="N35" s="88">
        <v>105.33</v>
      </c>
      <c r="O35" s="86">
        <v>5509.6859699999986</v>
      </c>
      <c r="P35" s="87">
        <f t="shared" si="1"/>
        <v>5.1214769932047183E-2</v>
      </c>
      <c r="Q35" s="87">
        <f>O35/'סכום נכסי הקרן'!$C$42</f>
        <v>1.5282125824654042E-3</v>
      </c>
    </row>
    <row r="36" spans="2:17" s="134" customFormat="1">
      <c r="B36" s="85" t="s">
        <v>1974</v>
      </c>
      <c r="C36" s="92" t="s">
        <v>1790</v>
      </c>
      <c r="D36" s="79" t="s">
        <v>1807</v>
      </c>
      <c r="E36" s="79"/>
      <c r="F36" s="79" t="s">
        <v>1804</v>
      </c>
      <c r="G36" s="105">
        <v>42242</v>
      </c>
      <c r="H36" s="79" t="s">
        <v>1789</v>
      </c>
      <c r="I36" s="86">
        <v>5.3800000000000017</v>
      </c>
      <c r="J36" s="92" t="s">
        <v>170</v>
      </c>
      <c r="K36" s="93">
        <v>2.3599999999999999E-2</v>
      </c>
      <c r="L36" s="93">
        <v>1.1600000000000001E-2</v>
      </c>
      <c r="M36" s="86">
        <v>2008237.2499999998</v>
      </c>
      <c r="N36" s="88">
        <v>107.41</v>
      </c>
      <c r="O36" s="86">
        <v>2157.0477599999995</v>
      </c>
      <c r="P36" s="87">
        <f t="shared" si="1"/>
        <v>2.0050635437728535E-2</v>
      </c>
      <c r="Q36" s="87">
        <f>O36/'סכום נכסי הקרן'!$C$42</f>
        <v>5.9829680779625546E-4</v>
      </c>
    </row>
    <row r="37" spans="2:17" s="134" customFormat="1">
      <c r="B37" s="85" t="s">
        <v>1975</v>
      </c>
      <c r="C37" s="92" t="s">
        <v>1790</v>
      </c>
      <c r="D37" s="79" t="s">
        <v>1808</v>
      </c>
      <c r="E37" s="79"/>
      <c r="F37" s="79" t="s">
        <v>423</v>
      </c>
      <c r="G37" s="105">
        <v>42516</v>
      </c>
      <c r="H37" s="79" t="s">
        <v>290</v>
      </c>
      <c r="I37" s="86">
        <v>5.71</v>
      </c>
      <c r="J37" s="92" t="s">
        <v>170</v>
      </c>
      <c r="K37" s="93">
        <v>2.3269999999999999E-2</v>
      </c>
      <c r="L37" s="93">
        <v>1.4800000000000002E-2</v>
      </c>
      <c r="M37" s="86">
        <v>1967995.6599999997</v>
      </c>
      <c r="N37" s="88">
        <v>106.91</v>
      </c>
      <c r="O37" s="86">
        <v>2103.9841399999996</v>
      </c>
      <c r="P37" s="87">
        <f t="shared" si="1"/>
        <v>1.9557387527619138E-2</v>
      </c>
      <c r="Q37" s="87">
        <f>O37/'סכום נכסי הקרן'!$C$42</f>
        <v>5.8357863834037217E-4</v>
      </c>
    </row>
    <row r="38" spans="2:17" s="134" customFormat="1">
      <c r="B38" s="85" t="s">
        <v>1976</v>
      </c>
      <c r="C38" s="92" t="s">
        <v>1790</v>
      </c>
      <c r="D38" s="79" t="s">
        <v>1809</v>
      </c>
      <c r="E38" s="79"/>
      <c r="F38" s="79" t="s">
        <v>423</v>
      </c>
      <c r="G38" s="105">
        <v>41767</v>
      </c>
      <c r="H38" s="79" t="s">
        <v>166</v>
      </c>
      <c r="I38" s="86">
        <v>6.7799999999999994</v>
      </c>
      <c r="J38" s="92" t="s">
        <v>170</v>
      </c>
      <c r="K38" s="93">
        <v>5.3499999999999999E-2</v>
      </c>
      <c r="L38" s="93">
        <v>1.9200000000000005E-2</v>
      </c>
      <c r="M38" s="86">
        <v>22428.9</v>
      </c>
      <c r="N38" s="88">
        <v>125.31</v>
      </c>
      <c r="O38" s="86">
        <v>28.105659999999997</v>
      </c>
      <c r="P38" s="87">
        <f t="shared" si="1"/>
        <v>2.6125353033293498E-4</v>
      </c>
      <c r="Q38" s="87">
        <f>O38/'סכום נכסי הקרן'!$C$42</f>
        <v>7.7956209272839235E-6</v>
      </c>
    </row>
    <row r="39" spans="2:17" s="134" customFormat="1">
      <c r="B39" s="85" t="s">
        <v>1976</v>
      </c>
      <c r="C39" s="92" t="s">
        <v>1790</v>
      </c>
      <c r="D39" s="79" t="s">
        <v>1810</v>
      </c>
      <c r="E39" s="79"/>
      <c r="F39" s="79" t="s">
        <v>423</v>
      </c>
      <c r="G39" s="105">
        <v>41269</v>
      </c>
      <c r="H39" s="79" t="s">
        <v>166</v>
      </c>
      <c r="I39" s="86">
        <v>6.8900000000000006</v>
      </c>
      <c r="J39" s="92" t="s">
        <v>170</v>
      </c>
      <c r="K39" s="93">
        <v>5.3499999999999999E-2</v>
      </c>
      <c r="L39" s="93">
        <v>1.2000000000000002E-2</v>
      </c>
      <c r="M39" s="86">
        <v>111394.43999999999</v>
      </c>
      <c r="N39" s="88">
        <v>133.44999999999999</v>
      </c>
      <c r="O39" s="86">
        <v>148.65587999999997</v>
      </c>
      <c r="P39" s="87">
        <f t="shared" si="1"/>
        <v>1.3818168103773099E-3</v>
      </c>
      <c r="Q39" s="87">
        <f>O39/'סכום נכסי הקרן'!$C$42</f>
        <v>4.1232438202547369E-5</v>
      </c>
    </row>
    <row r="40" spans="2:17" s="134" customFormat="1">
      <c r="B40" s="85" t="s">
        <v>1976</v>
      </c>
      <c r="C40" s="92" t="s">
        <v>1790</v>
      </c>
      <c r="D40" s="79" t="s">
        <v>1811</v>
      </c>
      <c r="E40" s="79"/>
      <c r="F40" s="79" t="s">
        <v>423</v>
      </c>
      <c r="G40" s="105">
        <v>41767</v>
      </c>
      <c r="H40" s="79" t="s">
        <v>166</v>
      </c>
      <c r="I40" s="86">
        <v>7.22</v>
      </c>
      <c r="J40" s="92" t="s">
        <v>170</v>
      </c>
      <c r="K40" s="93">
        <v>5.3499999999999999E-2</v>
      </c>
      <c r="L40" s="93">
        <v>2.1300000000000003E-2</v>
      </c>
      <c r="M40" s="86">
        <v>17553.059999999998</v>
      </c>
      <c r="N40" s="88">
        <v>125.31</v>
      </c>
      <c r="O40" s="86">
        <v>21.995749999999997</v>
      </c>
      <c r="P40" s="87">
        <f t="shared" si="1"/>
        <v>2.0445943414318165E-4</v>
      </c>
      <c r="Q40" s="87">
        <f>O40/'סכום נכסי הקרן'!$C$42</f>
        <v>6.1009251877132698E-6</v>
      </c>
    </row>
    <row r="41" spans="2:17" s="134" customFormat="1">
      <c r="B41" s="85" t="s">
        <v>1976</v>
      </c>
      <c r="C41" s="92" t="s">
        <v>1790</v>
      </c>
      <c r="D41" s="79" t="s">
        <v>1812</v>
      </c>
      <c r="E41" s="79"/>
      <c r="F41" s="79" t="s">
        <v>423</v>
      </c>
      <c r="G41" s="105">
        <v>41767</v>
      </c>
      <c r="H41" s="79" t="s">
        <v>166</v>
      </c>
      <c r="I41" s="86">
        <v>6.7800000000000011</v>
      </c>
      <c r="J41" s="92" t="s">
        <v>170</v>
      </c>
      <c r="K41" s="93">
        <v>5.3499999999999999E-2</v>
      </c>
      <c r="L41" s="93">
        <v>1.9200000000000002E-2</v>
      </c>
      <c r="M41" s="86">
        <v>22429.019999999997</v>
      </c>
      <c r="N41" s="88">
        <v>125.31</v>
      </c>
      <c r="O41" s="86">
        <v>28.105809999999995</v>
      </c>
      <c r="P41" s="87">
        <f t="shared" si="1"/>
        <v>2.6125492464388695E-4</v>
      </c>
      <c r="Q41" s="87">
        <f>O41/'סכום נכסי הקרן'!$C$42</f>
        <v>7.7956625325384891E-6</v>
      </c>
    </row>
    <row r="42" spans="2:17" s="134" customFormat="1">
      <c r="B42" s="85" t="s">
        <v>1976</v>
      </c>
      <c r="C42" s="92" t="s">
        <v>1790</v>
      </c>
      <c r="D42" s="79" t="s">
        <v>1813</v>
      </c>
      <c r="E42" s="79"/>
      <c r="F42" s="79" t="s">
        <v>423</v>
      </c>
      <c r="G42" s="105">
        <v>41269</v>
      </c>
      <c r="H42" s="79" t="s">
        <v>166</v>
      </c>
      <c r="I42" s="86">
        <v>6.8899999999999988</v>
      </c>
      <c r="J42" s="92" t="s">
        <v>170</v>
      </c>
      <c r="K42" s="93">
        <v>5.3499999999999999E-2</v>
      </c>
      <c r="L42" s="93">
        <v>1.2000000000000002E-2</v>
      </c>
      <c r="M42" s="86">
        <v>118357.25999999998</v>
      </c>
      <c r="N42" s="88">
        <v>133.44999999999999</v>
      </c>
      <c r="O42" s="86">
        <v>157.94775999999999</v>
      </c>
      <c r="P42" s="87">
        <f t="shared" si="1"/>
        <v>1.4681886106990242E-3</v>
      </c>
      <c r="Q42" s="87">
        <f>O42/'סכום נכסי הקרן'!$C$42</f>
        <v>4.3809711754629444E-5</v>
      </c>
    </row>
    <row r="43" spans="2:17" s="134" customFormat="1">
      <c r="B43" s="85" t="s">
        <v>1976</v>
      </c>
      <c r="C43" s="92" t="s">
        <v>1790</v>
      </c>
      <c r="D43" s="79" t="s">
        <v>1814</v>
      </c>
      <c r="E43" s="79"/>
      <c r="F43" s="79" t="s">
        <v>423</v>
      </c>
      <c r="G43" s="105">
        <v>41281</v>
      </c>
      <c r="H43" s="79" t="s">
        <v>166</v>
      </c>
      <c r="I43" s="86">
        <v>6.8900000000000015</v>
      </c>
      <c r="J43" s="92" t="s">
        <v>170</v>
      </c>
      <c r="K43" s="93">
        <v>5.3499999999999999E-2</v>
      </c>
      <c r="L43" s="93">
        <v>1.2200000000000003E-2</v>
      </c>
      <c r="M43" s="86">
        <v>149112.21999999997</v>
      </c>
      <c r="N43" s="88">
        <v>133.33000000000001</v>
      </c>
      <c r="O43" s="86">
        <v>198.81131999999994</v>
      </c>
      <c r="P43" s="87">
        <f t="shared" si="1"/>
        <v>1.8480320056583205E-3</v>
      </c>
      <c r="Q43" s="87">
        <f>O43/'סכום נכסי הקרן'!$C$42</f>
        <v>5.514397053023983E-5</v>
      </c>
    </row>
    <row r="44" spans="2:17" s="134" customFormat="1">
      <c r="B44" s="85" t="s">
        <v>1976</v>
      </c>
      <c r="C44" s="92" t="s">
        <v>1790</v>
      </c>
      <c r="D44" s="79" t="s">
        <v>1815</v>
      </c>
      <c r="E44" s="79"/>
      <c r="F44" s="79" t="s">
        <v>423</v>
      </c>
      <c r="G44" s="105">
        <v>41767</v>
      </c>
      <c r="H44" s="79" t="s">
        <v>166</v>
      </c>
      <c r="I44" s="86">
        <v>6.7800000000000011</v>
      </c>
      <c r="J44" s="92" t="s">
        <v>170</v>
      </c>
      <c r="K44" s="93">
        <v>5.3499999999999999E-2</v>
      </c>
      <c r="L44" s="93">
        <v>1.9200000000000002E-2</v>
      </c>
      <c r="M44" s="86">
        <v>26329.559999999994</v>
      </c>
      <c r="N44" s="88">
        <v>125.31</v>
      </c>
      <c r="O44" s="86">
        <v>32.993569999999991</v>
      </c>
      <c r="P44" s="87">
        <f t="shared" si="1"/>
        <v>3.066886399674234E-4</v>
      </c>
      <c r="Q44" s="87">
        <f>O44/'סכום נכסי הקרן'!$C$42</f>
        <v>9.1513725263098953E-6</v>
      </c>
    </row>
    <row r="45" spans="2:17" s="134" customFormat="1">
      <c r="B45" s="85" t="s">
        <v>1976</v>
      </c>
      <c r="C45" s="92" t="s">
        <v>1790</v>
      </c>
      <c r="D45" s="79" t="s">
        <v>1816</v>
      </c>
      <c r="E45" s="79"/>
      <c r="F45" s="79" t="s">
        <v>423</v>
      </c>
      <c r="G45" s="105">
        <v>41281</v>
      </c>
      <c r="H45" s="79" t="s">
        <v>166</v>
      </c>
      <c r="I45" s="86">
        <v>6.8900000000000006</v>
      </c>
      <c r="J45" s="92" t="s">
        <v>170</v>
      </c>
      <c r="K45" s="93">
        <v>5.3499999999999999E-2</v>
      </c>
      <c r="L45" s="93">
        <v>1.2199999999999999E-2</v>
      </c>
      <c r="M45" s="86">
        <v>107411.33999999998</v>
      </c>
      <c r="N45" s="88">
        <v>133.33000000000001</v>
      </c>
      <c r="O45" s="86">
        <v>143.21152999999998</v>
      </c>
      <c r="P45" s="87">
        <f t="shared" si="1"/>
        <v>1.3312093648354469E-3</v>
      </c>
      <c r="Q45" s="87">
        <f>O45/'סכום נכסי הקרן'!$C$42</f>
        <v>3.9722347751177142E-5</v>
      </c>
    </row>
    <row r="46" spans="2:17" s="134" customFormat="1">
      <c r="B46" s="85" t="s">
        <v>1976</v>
      </c>
      <c r="C46" s="92" t="s">
        <v>1790</v>
      </c>
      <c r="D46" s="79" t="s">
        <v>1817</v>
      </c>
      <c r="E46" s="79"/>
      <c r="F46" s="79" t="s">
        <v>423</v>
      </c>
      <c r="G46" s="105">
        <v>41767</v>
      </c>
      <c r="H46" s="79" t="s">
        <v>166</v>
      </c>
      <c r="I46" s="86">
        <v>6.78</v>
      </c>
      <c r="J46" s="92" t="s">
        <v>170</v>
      </c>
      <c r="K46" s="93">
        <v>5.3499999999999999E-2</v>
      </c>
      <c r="L46" s="93">
        <v>1.9199999999999998E-2</v>
      </c>
      <c r="M46" s="86">
        <v>21453.709999999995</v>
      </c>
      <c r="N46" s="88">
        <v>125.31</v>
      </c>
      <c r="O46" s="86">
        <v>26.883639999999996</v>
      </c>
      <c r="P46" s="87">
        <f t="shared" si="1"/>
        <v>2.4989435786954315E-4</v>
      </c>
      <c r="Q46" s="87">
        <f>O46/'סכום נכסי הקרן'!$C$42</f>
        <v>7.4566712393719682E-6</v>
      </c>
    </row>
    <row r="47" spans="2:17" s="134" customFormat="1">
      <c r="B47" s="85" t="s">
        <v>1976</v>
      </c>
      <c r="C47" s="92" t="s">
        <v>1790</v>
      </c>
      <c r="D47" s="79" t="s">
        <v>1818</v>
      </c>
      <c r="E47" s="79"/>
      <c r="F47" s="79" t="s">
        <v>423</v>
      </c>
      <c r="G47" s="105">
        <v>41281</v>
      </c>
      <c r="H47" s="79" t="s">
        <v>166</v>
      </c>
      <c r="I47" s="86">
        <v>6.8899999999999979</v>
      </c>
      <c r="J47" s="92" t="s">
        <v>170</v>
      </c>
      <c r="K47" s="93">
        <v>5.3499999999999999E-2</v>
      </c>
      <c r="L47" s="93">
        <v>1.2199999999999997E-2</v>
      </c>
      <c r="M47" s="86">
        <v>128998.90999999997</v>
      </c>
      <c r="N47" s="88">
        <v>133.33000000000001</v>
      </c>
      <c r="O47" s="86">
        <v>171.99423000000002</v>
      </c>
      <c r="P47" s="87">
        <f t="shared" si="1"/>
        <v>1.5987562570811292E-3</v>
      </c>
      <c r="Q47" s="87">
        <f>O47/'סכום נכסי הקרן'!$C$42</f>
        <v>4.7705758155477741E-5</v>
      </c>
    </row>
    <row r="48" spans="2:17" s="134" customFormat="1">
      <c r="B48" s="85" t="s">
        <v>1977</v>
      </c>
      <c r="C48" s="92" t="s">
        <v>1798</v>
      </c>
      <c r="D48" s="79">
        <v>4069</v>
      </c>
      <c r="E48" s="79"/>
      <c r="F48" s="79" t="s">
        <v>510</v>
      </c>
      <c r="G48" s="105">
        <v>42052</v>
      </c>
      <c r="H48" s="79" t="s">
        <v>166</v>
      </c>
      <c r="I48" s="86">
        <v>6.1599999999999993</v>
      </c>
      <c r="J48" s="92" t="s">
        <v>170</v>
      </c>
      <c r="K48" s="93">
        <v>2.9779E-2</v>
      </c>
      <c r="L48" s="93">
        <v>1.3000000000000001E-2</v>
      </c>
      <c r="M48" s="86">
        <v>671114.60999999987</v>
      </c>
      <c r="N48" s="88">
        <v>111.79</v>
      </c>
      <c r="O48" s="86">
        <v>750.23900999999989</v>
      </c>
      <c r="P48" s="87">
        <f t="shared" si="1"/>
        <v>6.9737764548488141E-3</v>
      </c>
      <c r="Q48" s="87">
        <f>O48/'סכום נכסי הקרן'!$C$42</f>
        <v>2.080925666510152E-4</v>
      </c>
    </row>
    <row r="49" spans="2:17" s="134" customFormat="1">
      <c r="B49" s="85" t="s">
        <v>1978</v>
      </c>
      <c r="C49" s="92" t="s">
        <v>1798</v>
      </c>
      <c r="D49" s="79">
        <v>2963</v>
      </c>
      <c r="E49" s="79"/>
      <c r="F49" s="79" t="s">
        <v>510</v>
      </c>
      <c r="G49" s="105">
        <v>41423</v>
      </c>
      <c r="H49" s="79" t="s">
        <v>166</v>
      </c>
      <c r="I49" s="86">
        <v>4.99</v>
      </c>
      <c r="J49" s="92" t="s">
        <v>170</v>
      </c>
      <c r="K49" s="93">
        <v>0.05</v>
      </c>
      <c r="L49" s="93">
        <v>1.21E-2</v>
      </c>
      <c r="M49" s="86">
        <v>288962.74</v>
      </c>
      <c r="N49" s="88">
        <v>122.83</v>
      </c>
      <c r="O49" s="86">
        <v>354.93293999999992</v>
      </c>
      <c r="P49" s="87">
        <f t="shared" si="1"/>
        <v>3.2992459030119835E-3</v>
      </c>
      <c r="Q49" s="87">
        <f>O49/'סכום נכסי הקרן'!$C$42</f>
        <v>9.844716882102781E-5</v>
      </c>
    </row>
    <row r="50" spans="2:17" s="134" customFormat="1">
      <c r="B50" s="85" t="s">
        <v>1978</v>
      </c>
      <c r="C50" s="92" t="s">
        <v>1798</v>
      </c>
      <c r="D50" s="79">
        <v>2968</v>
      </c>
      <c r="E50" s="79"/>
      <c r="F50" s="79" t="s">
        <v>510</v>
      </c>
      <c r="G50" s="105">
        <v>41423</v>
      </c>
      <c r="H50" s="79" t="s">
        <v>166</v>
      </c>
      <c r="I50" s="86">
        <v>4.99</v>
      </c>
      <c r="J50" s="92" t="s">
        <v>170</v>
      </c>
      <c r="K50" s="93">
        <v>0.05</v>
      </c>
      <c r="L50" s="93">
        <v>1.21E-2</v>
      </c>
      <c r="M50" s="86">
        <v>92936.139999999985</v>
      </c>
      <c r="N50" s="88">
        <v>122.83</v>
      </c>
      <c r="O50" s="86">
        <v>114.15344999999998</v>
      </c>
      <c r="P50" s="87">
        <f t="shared" si="1"/>
        <v>1.0611027035901015E-3</v>
      </c>
      <c r="Q50" s="87">
        <f>O50/'סכום נכסי הקרן'!$C$42</f>
        <v>3.1662555646857568E-5</v>
      </c>
    </row>
    <row r="51" spans="2:17" s="134" customFormat="1">
      <c r="B51" s="85" t="s">
        <v>1978</v>
      </c>
      <c r="C51" s="92" t="s">
        <v>1798</v>
      </c>
      <c r="D51" s="79">
        <v>4605</v>
      </c>
      <c r="E51" s="79"/>
      <c r="F51" s="79" t="s">
        <v>510</v>
      </c>
      <c r="G51" s="105">
        <v>42352</v>
      </c>
      <c r="H51" s="79" t="s">
        <v>166</v>
      </c>
      <c r="I51" s="86">
        <v>7.01</v>
      </c>
      <c r="J51" s="92" t="s">
        <v>170</v>
      </c>
      <c r="K51" s="93">
        <v>0.05</v>
      </c>
      <c r="L51" s="93">
        <v>2.1000000000000001E-2</v>
      </c>
      <c r="M51" s="86">
        <v>277956.43999999994</v>
      </c>
      <c r="N51" s="88">
        <v>123.51</v>
      </c>
      <c r="O51" s="86">
        <v>343.30399999999992</v>
      </c>
      <c r="P51" s="87">
        <f t="shared" si="1"/>
        <v>3.1911501803344204E-3</v>
      </c>
      <c r="Q51" s="87">
        <f>O51/'סכום נכסי הקרן'!$C$42</f>
        <v>9.5221668760679499E-5</v>
      </c>
    </row>
    <row r="52" spans="2:17" s="134" customFormat="1">
      <c r="B52" s="85" t="s">
        <v>1978</v>
      </c>
      <c r="C52" s="92" t="s">
        <v>1798</v>
      </c>
      <c r="D52" s="79">
        <v>4606</v>
      </c>
      <c r="E52" s="79"/>
      <c r="F52" s="79" t="s">
        <v>510</v>
      </c>
      <c r="G52" s="105">
        <v>42352</v>
      </c>
      <c r="H52" s="79" t="s">
        <v>166</v>
      </c>
      <c r="I52" s="86">
        <v>9.07</v>
      </c>
      <c r="J52" s="92" t="s">
        <v>170</v>
      </c>
      <c r="K52" s="93">
        <v>4.0999999999999995E-2</v>
      </c>
      <c r="L52" s="93">
        <v>2.2099999999999998E-2</v>
      </c>
      <c r="M52" s="86">
        <v>728160.58999999985</v>
      </c>
      <c r="N52" s="88">
        <v>119.83</v>
      </c>
      <c r="O52" s="86">
        <v>872.55484999999987</v>
      </c>
      <c r="P52" s="87">
        <f t="shared" si="1"/>
        <v>8.1107518902464679E-3</v>
      </c>
      <c r="Q52" s="87">
        <f>O52/'סכום נכסי הקרן'!$C$42</f>
        <v>2.4201911105674388E-4</v>
      </c>
    </row>
    <row r="53" spans="2:17" s="134" customFormat="1">
      <c r="B53" s="85" t="s">
        <v>1978</v>
      </c>
      <c r="C53" s="92" t="s">
        <v>1798</v>
      </c>
      <c r="D53" s="79">
        <v>5150</v>
      </c>
      <c r="E53" s="79"/>
      <c r="F53" s="79" t="s">
        <v>510</v>
      </c>
      <c r="G53" s="105">
        <v>42631</v>
      </c>
      <c r="H53" s="79" t="s">
        <v>166</v>
      </c>
      <c r="I53" s="86">
        <v>8.9100000000000019</v>
      </c>
      <c r="J53" s="92" t="s">
        <v>170</v>
      </c>
      <c r="K53" s="93">
        <v>4.0999999999999995E-2</v>
      </c>
      <c r="L53" s="93">
        <v>2.6999999999999996E-2</v>
      </c>
      <c r="M53" s="86">
        <v>216082.20999999996</v>
      </c>
      <c r="N53" s="88">
        <v>115.27</v>
      </c>
      <c r="O53" s="86">
        <v>249.07795999999996</v>
      </c>
      <c r="P53" s="87">
        <f t="shared" si="1"/>
        <v>2.3152808501250483E-3</v>
      </c>
      <c r="Q53" s="87">
        <f>O53/'סכום נכסי הקרן'!$C$42</f>
        <v>6.9086346219985145E-5</v>
      </c>
    </row>
    <row r="54" spans="2:17" s="134" customFormat="1">
      <c r="B54" s="85" t="s">
        <v>1979</v>
      </c>
      <c r="C54" s="92" t="s">
        <v>1790</v>
      </c>
      <c r="D54" s="79" t="s">
        <v>1819</v>
      </c>
      <c r="E54" s="79"/>
      <c r="F54" s="79" t="s">
        <v>1820</v>
      </c>
      <c r="G54" s="105">
        <v>42732</v>
      </c>
      <c r="H54" s="79" t="s">
        <v>1789</v>
      </c>
      <c r="I54" s="86">
        <v>4.12</v>
      </c>
      <c r="J54" s="92" t="s">
        <v>170</v>
      </c>
      <c r="K54" s="93">
        <v>2.1613000000000004E-2</v>
      </c>
      <c r="L54" s="93">
        <v>1.6E-2</v>
      </c>
      <c r="M54" s="86">
        <v>1716397.5899999996</v>
      </c>
      <c r="N54" s="88">
        <v>103.8</v>
      </c>
      <c r="O54" s="86">
        <v>1781.6206899999997</v>
      </c>
      <c r="P54" s="87">
        <f t="shared" si="1"/>
        <v>1.6560888268651208E-2</v>
      </c>
      <c r="Q54" s="87">
        <f>O54/'סכום נכסי הקרן'!$C$42</f>
        <v>4.9416521566994053E-4</v>
      </c>
    </row>
    <row r="55" spans="2:17" s="134" customFormat="1">
      <c r="B55" s="85" t="s">
        <v>1980</v>
      </c>
      <c r="C55" s="92" t="s">
        <v>1790</v>
      </c>
      <c r="D55" s="79" t="s">
        <v>1821</v>
      </c>
      <c r="E55" s="79"/>
      <c r="F55" s="79" t="s">
        <v>1820</v>
      </c>
      <c r="G55" s="105">
        <v>42093</v>
      </c>
      <c r="H55" s="79" t="s">
        <v>1789</v>
      </c>
      <c r="I55" s="86">
        <v>1.78</v>
      </c>
      <c r="J55" s="92" t="s">
        <v>170</v>
      </c>
      <c r="K55" s="93">
        <v>4.4000000000000004E-2</v>
      </c>
      <c r="L55" s="93">
        <v>3.4700000000000002E-2</v>
      </c>
      <c r="M55" s="86">
        <v>70415.59</v>
      </c>
      <c r="N55" s="88">
        <v>101.79</v>
      </c>
      <c r="O55" s="86">
        <v>71.676029999999983</v>
      </c>
      <c r="P55" s="87">
        <f t="shared" si="1"/>
        <v>6.6625782414465114E-4</v>
      </c>
      <c r="Q55" s="87">
        <f>O55/'סכום נכסי הקרן'!$C$42</f>
        <v>1.9880663163669886E-5</v>
      </c>
    </row>
    <row r="56" spans="2:17" s="134" customFormat="1">
      <c r="B56" s="85" t="s">
        <v>1980</v>
      </c>
      <c r="C56" s="92" t="s">
        <v>1790</v>
      </c>
      <c r="D56" s="79" t="s">
        <v>1822</v>
      </c>
      <c r="E56" s="79"/>
      <c r="F56" s="79" t="s">
        <v>1820</v>
      </c>
      <c r="G56" s="105">
        <v>42093</v>
      </c>
      <c r="H56" s="79" t="s">
        <v>1789</v>
      </c>
      <c r="I56" s="86">
        <v>1.91</v>
      </c>
      <c r="J56" s="92" t="s">
        <v>170</v>
      </c>
      <c r="K56" s="93">
        <v>4.4500000000000005E-2</v>
      </c>
      <c r="L56" s="93">
        <v>3.49E-2</v>
      </c>
      <c r="M56" s="86">
        <v>39119.78</v>
      </c>
      <c r="N56" s="88">
        <v>101.93</v>
      </c>
      <c r="O56" s="86">
        <v>39.874799999999993</v>
      </c>
      <c r="P56" s="87">
        <f t="shared" si="1"/>
        <v>3.7065246898025932E-4</v>
      </c>
      <c r="Q56" s="87">
        <f>O56/'סכום נכסי הקרן'!$C$42</f>
        <v>1.1060008032234822E-5</v>
      </c>
    </row>
    <row r="57" spans="2:17" s="134" customFormat="1">
      <c r="B57" s="85" t="s">
        <v>1980</v>
      </c>
      <c r="C57" s="92" t="s">
        <v>1790</v>
      </c>
      <c r="D57" s="79">
        <v>4985</v>
      </c>
      <c r="E57" s="79"/>
      <c r="F57" s="79" t="s">
        <v>1820</v>
      </c>
      <c r="G57" s="105">
        <v>42551</v>
      </c>
      <c r="H57" s="79" t="s">
        <v>1789</v>
      </c>
      <c r="I57" s="86">
        <v>1.91</v>
      </c>
      <c r="J57" s="92" t="s">
        <v>170</v>
      </c>
      <c r="K57" s="93">
        <v>4.4500000000000005E-2</v>
      </c>
      <c r="L57" s="93">
        <v>3.49E-2</v>
      </c>
      <c r="M57" s="86">
        <v>44788.41</v>
      </c>
      <c r="N57" s="88">
        <v>101.93</v>
      </c>
      <c r="O57" s="86">
        <v>45.652819999999991</v>
      </c>
      <c r="P57" s="87">
        <f t="shared" si="1"/>
        <v>4.2436151275771573E-4</v>
      </c>
      <c r="Q57" s="87">
        <f>O57/'סכום נכסי הקרן'!$C$42</f>
        <v>1.2662647985549031E-5</v>
      </c>
    </row>
    <row r="58" spans="2:17" s="134" customFormat="1">
      <c r="B58" s="85" t="s">
        <v>1980</v>
      </c>
      <c r="C58" s="92" t="s">
        <v>1790</v>
      </c>
      <c r="D58" s="79">
        <v>4987</v>
      </c>
      <c r="E58" s="79"/>
      <c r="F58" s="79" t="s">
        <v>1820</v>
      </c>
      <c r="G58" s="105">
        <v>42551</v>
      </c>
      <c r="H58" s="79" t="s">
        <v>1789</v>
      </c>
      <c r="I58" s="86">
        <v>2.48</v>
      </c>
      <c r="J58" s="92" t="s">
        <v>170</v>
      </c>
      <c r="K58" s="93">
        <v>3.4000000000000002E-2</v>
      </c>
      <c r="L58" s="93">
        <v>2.4200000000000003E-2</v>
      </c>
      <c r="M58" s="86">
        <v>182286.67</v>
      </c>
      <c r="N58" s="88">
        <v>104.35</v>
      </c>
      <c r="O58" s="86">
        <v>190.21615999999997</v>
      </c>
      <c r="P58" s="87">
        <f t="shared" si="1"/>
        <v>1.7681365008462499E-3</v>
      </c>
      <c r="Q58" s="87">
        <f>O58/'סכום נכסי הקרן'!$C$42</f>
        <v>5.2759945064573719E-5</v>
      </c>
    </row>
    <row r="59" spans="2:17" s="134" customFormat="1">
      <c r="B59" s="85" t="s">
        <v>1980</v>
      </c>
      <c r="C59" s="92" t="s">
        <v>1790</v>
      </c>
      <c r="D59" s="79" t="s">
        <v>1823</v>
      </c>
      <c r="E59" s="79"/>
      <c r="F59" s="79" t="s">
        <v>1820</v>
      </c>
      <c r="G59" s="105">
        <v>42093</v>
      </c>
      <c r="H59" s="79" t="s">
        <v>1789</v>
      </c>
      <c r="I59" s="86">
        <v>2.4800000000000004</v>
      </c>
      <c r="J59" s="92" t="s">
        <v>170</v>
      </c>
      <c r="K59" s="93">
        <v>3.4000000000000002E-2</v>
      </c>
      <c r="L59" s="93">
        <v>2.4199999999999999E-2</v>
      </c>
      <c r="M59" s="86">
        <v>165747.46999999997</v>
      </c>
      <c r="N59" s="88">
        <v>104.35</v>
      </c>
      <c r="O59" s="86">
        <v>172.95748999999995</v>
      </c>
      <c r="P59" s="87">
        <f t="shared" si="1"/>
        <v>1.6077101501983334E-3</v>
      </c>
      <c r="Q59" s="87">
        <f>O59/'סכום נכסי הקרן'!$C$42</f>
        <v>4.7972936005576798E-5</v>
      </c>
    </row>
    <row r="60" spans="2:17" s="134" customFormat="1">
      <c r="B60" s="85" t="s">
        <v>1980</v>
      </c>
      <c r="C60" s="92" t="s">
        <v>1790</v>
      </c>
      <c r="D60" s="79" t="s">
        <v>1824</v>
      </c>
      <c r="E60" s="79"/>
      <c r="F60" s="79" t="s">
        <v>1820</v>
      </c>
      <c r="G60" s="105">
        <v>42093</v>
      </c>
      <c r="H60" s="79" t="s">
        <v>1789</v>
      </c>
      <c r="I60" s="86">
        <v>1.78</v>
      </c>
      <c r="J60" s="92" t="s">
        <v>170</v>
      </c>
      <c r="K60" s="93">
        <v>4.4000000000000004E-2</v>
      </c>
      <c r="L60" s="93">
        <v>3.4700000000000002E-2</v>
      </c>
      <c r="M60" s="86">
        <v>31295.809999999994</v>
      </c>
      <c r="N60" s="88">
        <v>101.79</v>
      </c>
      <c r="O60" s="86">
        <v>31.856009999999994</v>
      </c>
      <c r="P60" s="87">
        <f t="shared" si="1"/>
        <v>2.9611455752404602E-4</v>
      </c>
      <c r="Q60" s="87">
        <f>O60/'סכום נכסי הקרן'!$C$42</f>
        <v>8.8358493704031829E-6</v>
      </c>
    </row>
    <row r="61" spans="2:17" s="134" customFormat="1">
      <c r="B61" s="85" t="s">
        <v>1980</v>
      </c>
      <c r="C61" s="92" t="s">
        <v>1790</v>
      </c>
      <c r="D61" s="79">
        <v>4983</v>
      </c>
      <c r="E61" s="79"/>
      <c r="F61" s="79" t="s">
        <v>1820</v>
      </c>
      <c r="G61" s="105">
        <v>42551</v>
      </c>
      <c r="H61" s="79" t="s">
        <v>1789</v>
      </c>
      <c r="I61" s="86">
        <v>1.78</v>
      </c>
      <c r="J61" s="92" t="s">
        <v>170</v>
      </c>
      <c r="K61" s="93">
        <v>4.4000000000000004E-2</v>
      </c>
      <c r="L61" s="93">
        <v>3.4700000000000002E-2</v>
      </c>
      <c r="M61" s="86">
        <v>37388.609999999993</v>
      </c>
      <c r="N61" s="88">
        <v>101.79</v>
      </c>
      <c r="O61" s="86">
        <v>38.057859999999991</v>
      </c>
      <c r="P61" s="87">
        <f t="shared" si="1"/>
        <v>3.5376327337328467E-4</v>
      </c>
      <c r="Q61" s="87">
        <f>O61/'סכום נכסי הקרן'!$C$42</f>
        <v>1.0556046357340183E-5</v>
      </c>
    </row>
    <row r="62" spans="2:17" s="134" customFormat="1">
      <c r="B62" s="85" t="s">
        <v>1980</v>
      </c>
      <c r="C62" s="92" t="s">
        <v>1790</v>
      </c>
      <c r="D62" s="79" t="s">
        <v>1825</v>
      </c>
      <c r="E62" s="79"/>
      <c r="F62" s="79" t="s">
        <v>1820</v>
      </c>
      <c r="G62" s="105">
        <v>42093</v>
      </c>
      <c r="H62" s="79" t="s">
        <v>1789</v>
      </c>
      <c r="I62" s="86">
        <v>2.6099999999999994</v>
      </c>
      <c r="J62" s="92" t="s">
        <v>170</v>
      </c>
      <c r="K62" s="93">
        <v>3.5000000000000003E-2</v>
      </c>
      <c r="L62" s="93">
        <v>2.4999999999999994E-2</v>
      </c>
      <c r="M62" s="86">
        <v>67062.48</v>
      </c>
      <c r="N62" s="88">
        <v>107.06</v>
      </c>
      <c r="O62" s="86">
        <v>71.7971</v>
      </c>
      <c r="P62" s="87">
        <f t="shared" si="1"/>
        <v>6.6738321899100644E-4</v>
      </c>
      <c r="Q62" s="87">
        <f>O62/'סכום נכסי הקרן'!$C$42</f>
        <v>1.9914244151473283E-5</v>
      </c>
    </row>
    <row r="63" spans="2:17" s="134" customFormat="1">
      <c r="B63" s="85" t="s">
        <v>1980</v>
      </c>
      <c r="C63" s="92" t="s">
        <v>1790</v>
      </c>
      <c r="D63" s="79">
        <v>4989</v>
      </c>
      <c r="E63" s="79"/>
      <c r="F63" s="79" t="s">
        <v>1820</v>
      </c>
      <c r="G63" s="105">
        <v>42551</v>
      </c>
      <c r="H63" s="79" t="s">
        <v>1789</v>
      </c>
      <c r="I63" s="86">
        <v>2.6099999999999994</v>
      </c>
      <c r="J63" s="92" t="s">
        <v>170</v>
      </c>
      <c r="K63" s="93">
        <v>3.5000000000000003E-2</v>
      </c>
      <c r="L63" s="93">
        <v>2.4999999999999994E-2</v>
      </c>
      <c r="M63" s="86">
        <v>65811.56</v>
      </c>
      <c r="N63" s="88">
        <v>107.06</v>
      </c>
      <c r="O63" s="86">
        <v>70.457850000000008</v>
      </c>
      <c r="P63" s="87">
        <f t="shared" si="1"/>
        <v>6.5493434604162962E-4</v>
      </c>
      <c r="Q63" s="87">
        <f>O63/'סכום נכסי הקרן'!$C$42</f>
        <v>1.9542778570274871E-5</v>
      </c>
    </row>
    <row r="64" spans="2:17" s="134" customFormat="1">
      <c r="B64" s="85" t="s">
        <v>1980</v>
      </c>
      <c r="C64" s="92" t="s">
        <v>1790</v>
      </c>
      <c r="D64" s="79">
        <v>4986</v>
      </c>
      <c r="E64" s="79"/>
      <c r="F64" s="79" t="s">
        <v>1820</v>
      </c>
      <c r="G64" s="105">
        <v>42551</v>
      </c>
      <c r="H64" s="79" t="s">
        <v>1789</v>
      </c>
      <c r="I64" s="86">
        <v>1.7799999999999998</v>
      </c>
      <c r="J64" s="92" t="s">
        <v>170</v>
      </c>
      <c r="K64" s="93">
        <v>4.4000000000000004E-2</v>
      </c>
      <c r="L64" s="93">
        <v>3.4699999999999995E-2</v>
      </c>
      <c r="M64" s="86">
        <v>84124.359999999986</v>
      </c>
      <c r="N64" s="88">
        <v>101.79</v>
      </c>
      <c r="O64" s="86">
        <v>85.630189999999985</v>
      </c>
      <c r="P64" s="87">
        <f t="shared" si="1"/>
        <v>7.9596741156692232E-4</v>
      </c>
      <c r="Q64" s="87">
        <f>O64/'סכום נכסי הקרן'!$C$42</f>
        <v>2.375110569085723E-5</v>
      </c>
    </row>
    <row r="65" spans="2:17" s="134" customFormat="1">
      <c r="B65" s="85" t="s">
        <v>1980</v>
      </c>
      <c r="C65" s="92" t="s">
        <v>1798</v>
      </c>
      <c r="D65" s="79" t="s">
        <v>1826</v>
      </c>
      <c r="E65" s="79"/>
      <c r="F65" s="79" t="s">
        <v>1820</v>
      </c>
      <c r="G65" s="105">
        <v>43184</v>
      </c>
      <c r="H65" s="79" t="s">
        <v>1789</v>
      </c>
      <c r="I65" s="86">
        <v>0.48</v>
      </c>
      <c r="J65" s="92" t="s">
        <v>170</v>
      </c>
      <c r="K65" s="93">
        <v>0.03</v>
      </c>
      <c r="L65" s="93">
        <v>2.8799999999999999E-2</v>
      </c>
      <c r="M65" s="86">
        <v>387549.46</v>
      </c>
      <c r="N65" s="88">
        <v>100.12</v>
      </c>
      <c r="O65" s="86">
        <v>388.01449999999994</v>
      </c>
      <c r="P65" s="87">
        <f t="shared" si="1"/>
        <v>3.6067524457838243E-3</v>
      </c>
      <c r="Q65" s="87">
        <f>O65/'סכום נכסי הקרן'!$C$42</f>
        <v>1.0762294698966712E-4</v>
      </c>
    </row>
    <row r="66" spans="2:17" s="134" customFormat="1">
      <c r="B66" s="85" t="s">
        <v>1980</v>
      </c>
      <c r="C66" s="92" t="s">
        <v>1798</v>
      </c>
      <c r="D66" s="79" t="s">
        <v>1827</v>
      </c>
      <c r="E66" s="79"/>
      <c r="F66" s="79" t="s">
        <v>1820</v>
      </c>
      <c r="G66" s="105">
        <v>42871</v>
      </c>
      <c r="H66" s="79" t="s">
        <v>1789</v>
      </c>
      <c r="I66" s="86">
        <v>2.67</v>
      </c>
      <c r="J66" s="92" t="s">
        <v>170</v>
      </c>
      <c r="K66" s="93">
        <v>4.7E-2</v>
      </c>
      <c r="L66" s="93">
        <v>4.1299999999999996E-2</v>
      </c>
      <c r="M66" s="86">
        <v>465104.09999999992</v>
      </c>
      <c r="N66" s="88">
        <v>101.67</v>
      </c>
      <c r="O66" s="86">
        <v>472.87133999999992</v>
      </c>
      <c r="P66" s="87">
        <f t="shared" si="1"/>
        <v>4.3955312548527806E-3</v>
      </c>
      <c r="Q66" s="87">
        <f>O66/'סכום נכסי הקרן'!$C$42</f>
        <v>1.3115954985639159E-4</v>
      </c>
    </row>
    <row r="67" spans="2:17" s="134" customFormat="1">
      <c r="B67" s="85" t="s">
        <v>1981</v>
      </c>
      <c r="C67" s="92" t="s">
        <v>1790</v>
      </c>
      <c r="D67" s="79" t="s">
        <v>1828</v>
      </c>
      <c r="E67" s="79"/>
      <c r="F67" s="79" t="s">
        <v>510</v>
      </c>
      <c r="G67" s="105">
        <v>43011</v>
      </c>
      <c r="H67" s="79" t="s">
        <v>166</v>
      </c>
      <c r="I67" s="86">
        <v>9.6700000000000017</v>
      </c>
      <c r="J67" s="92" t="s">
        <v>170</v>
      </c>
      <c r="K67" s="93">
        <v>3.9E-2</v>
      </c>
      <c r="L67" s="93">
        <v>3.6600000000000001E-2</v>
      </c>
      <c r="M67" s="86">
        <v>148588.20999999996</v>
      </c>
      <c r="N67" s="88">
        <v>104.08</v>
      </c>
      <c r="O67" s="86">
        <v>154.65060999999994</v>
      </c>
      <c r="P67" s="87">
        <f t="shared" si="1"/>
        <v>1.4375402616640879E-3</v>
      </c>
      <c r="Q67" s="87">
        <f>O67/'סכום נכסי הקרן'!$C$42</f>
        <v>4.289518665397731E-5</v>
      </c>
    </row>
    <row r="68" spans="2:17" s="134" customFormat="1">
      <c r="B68" s="85" t="s">
        <v>1981</v>
      </c>
      <c r="C68" s="92" t="s">
        <v>1790</v>
      </c>
      <c r="D68" s="79" t="s">
        <v>1829</v>
      </c>
      <c r="E68" s="79"/>
      <c r="F68" s="79" t="s">
        <v>510</v>
      </c>
      <c r="G68" s="105">
        <v>43104</v>
      </c>
      <c r="H68" s="79" t="s">
        <v>166</v>
      </c>
      <c r="I68" s="86">
        <v>9.6800000000000015</v>
      </c>
      <c r="J68" s="92" t="s">
        <v>170</v>
      </c>
      <c r="K68" s="93">
        <v>3.8199999999999998E-2</v>
      </c>
      <c r="L68" s="93">
        <v>3.9399999999999998E-2</v>
      </c>
      <c r="M68" s="86">
        <v>264705.74999999994</v>
      </c>
      <c r="N68" s="88">
        <v>98.56</v>
      </c>
      <c r="O68" s="86">
        <v>260.89399999999995</v>
      </c>
      <c r="P68" s="87">
        <f t="shared" si="1"/>
        <v>2.4251157433300172E-3</v>
      </c>
      <c r="Q68" s="87">
        <f>O68/'סכום נכסי הקרן'!$C$42</f>
        <v>7.2363741901197538E-5</v>
      </c>
    </row>
    <row r="69" spans="2:17" s="134" customFormat="1">
      <c r="B69" s="85" t="s">
        <v>1981</v>
      </c>
      <c r="C69" s="92" t="s">
        <v>1790</v>
      </c>
      <c r="D69" s="79" t="s">
        <v>1830</v>
      </c>
      <c r="E69" s="79"/>
      <c r="F69" s="79" t="s">
        <v>510</v>
      </c>
      <c r="G69" s="105">
        <v>43194</v>
      </c>
      <c r="H69" s="79" t="s">
        <v>166</v>
      </c>
      <c r="I69" s="86">
        <v>9.73</v>
      </c>
      <c r="J69" s="92" t="s">
        <v>170</v>
      </c>
      <c r="K69" s="93">
        <v>3.7900000000000003E-2</v>
      </c>
      <c r="L69" s="93">
        <v>3.5400000000000001E-2</v>
      </c>
      <c r="M69" s="86">
        <v>170952.45999999996</v>
      </c>
      <c r="N69" s="88">
        <v>102.33</v>
      </c>
      <c r="O69" s="86">
        <v>174.93565999999998</v>
      </c>
      <c r="P69" s="87">
        <f t="shared" si="1"/>
        <v>1.6260980441705336E-3</v>
      </c>
      <c r="Q69" s="87">
        <f>O69/'סכום נכסי הקרן'!$C$42</f>
        <v>4.8521617781764423E-5</v>
      </c>
    </row>
    <row r="70" spans="2:17" s="134" customFormat="1">
      <c r="B70" s="85" t="s">
        <v>1981</v>
      </c>
      <c r="C70" s="92" t="s">
        <v>1790</v>
      </c>
      <c r="D70" s="79" t="s">
        <v>1831</v>
      </c>
      <c r="E70" s="79"/>
      <c r="F70" s="79" t="s">
        <v>510</v>
      </c>
      <c r="G70" s="105">
        <v>43285</v>
      </c>
      <c r="H70" s="79" t="s">
        <v>166</v>
      </c>
      <c r="I70" s="86">
        <v>9.7000000000000011</v>
      </c>
      <c r="J70" s="92" t="s">
        <v>170</v>
      </c>
      <c r="K70" s="93">
        <v>4.0099999999999997E-2</v>
      </c>
      <c r="L70" s="93">
        <v>3.5499999999999997E-2</v>
      </c>
      <c r="M70" s="86">
        <v>226453.31999999995</v>
      </c>
      <c r="N70" s="88">
        <v>103.19</v>
      </c>
      <c r="O70" s="86">
        <v>233.67717999999996</v>
      </c>
      <c r="P70" s="87">
        <f t="shared" si="1"/>
        <v>2.1721243419739905E-3</v>
      </c>
      <c r="Q70" s="87">
        <f>O70/'סכום נכסי הקרן'!$C$42</f>
        <v>6.4814657070379843E-5</v>
      </c>
    </row>
    <row r="71" spans="2:17" s="134" customFormat="1">
      <c r="B71" s="85" t="s">
        <v>1981</v>
      </c>
      <c r="C71" s="92" t="s">
        <v>1790</v>
      </c>
      <c r="D71" s="79" t="s">
        <v>1832</v>
      </c>
      <c r="E71" s="79"/>
      <c r="F71" s="79" t="s">
        <v>510</v>
      </c>
      <c r="G71" s="105">
        <v>42935</v>
      </c>
      <c r="H71" s="79" t="s">
        <v>166</v>
      </c>
      <c r="I71" s="86">
        <v>11.190000000000001</v>
      </c>
      <c r="J71" s="92" t="s">
        <v>170</v>
      </c>
      <c r="K71" s="93">
        <v>4.0800000000000003E-2</v>
      </c>
      <c r="L71" s="93">
        <v>3.39E-2</v>
      </c>
      <c r="M71" s="86">
        <v>691972.71999999986</v>
      </c>
      <c r="N71" s="88">
        <v>107.27</v>
      </c>
      <c r="O71" s="86">
        <v>742.2791299999999</v>
      </c>
      <c r="P71" s="87">
        <f t="shared" si="1"/>
        <v>6.8997861357804648E-3</v>
      </c>
      <c r="Q71" s="87">
        <f>O71/'סכום נכסי הקרן'!$C$42</f>
        <v>2.0588474775949412E-4</v>
      </c>
    </row>
    <row r="72" spans="2:17" s="134" customFormat="1">
      <c r="B72" s="85" t="s">
        <v>1982</v>
      </c>
      <c r="C72" s="92" t="s">
        <v>1798</v>
      </c>
      <c r="D72" s="79">
        <v>4099</v>
      </c>
      <c r="E72" s="79"/>
      <c r="F72" s="79" t="s">
        <v>510</v>
      </c>
      <c r="G72" s="105">
        <v>42052</v>
      </c>
      <c r="H72" s="79" t="s">
        <v>166</v>
      </c>
      <c r="I72" s="86">
        <v>6.1599999999999984</v>
      </c>
      <c r="J72" s="92" t="s">
        <v>170</v>
      </c>
      <c r="K72" s="93">
        <v>2.9779E-2</v>
      </c>
      <c r="L72" s="93">
        <v>1.2999999999999998E-2</v>
      </c>
      <c r="M72" s="86">
        <v>490017.86999999994</v>
      </c>
      <c r="N72" s="88">
        <v>111.77</v>
      </c>
      <c r="O72" s="86">
        <v>547.69296999999995</v>
      </c>
      <c r="P72" s="87">
        <f t="shared" si="1"/>
        <v>5.0910287092005759E-3</v>
      </c>
      <c r="Q72" s="87">
        <f>O72/'סכום נכסי הקרן'!$C$42</f>
        <v>1.5191270294518208E-4</v>
      </c>
    </row>
    <row r="73" spans="2:17" s="134" customFormat="1">
      <c r="B73" s="85" t="s">
        <v>1982</v>
      </c>
      <c r="C73" s="92" t="s">
        <v>1798</v>
      </c>
      <c r="D73" s="79" t="s">
        <v>1833</v>
      </c>
      <c r="E73" s="79"/>
      <c r="F73" s="79" t="s">
        <v>510</v>
      </c>
      <c r="G73" s="105">
        <v>42054</v>
      </c>
      <c r="H73" s="79" t="s">
        <v>166</v>
      </c>
      <c r="I73" s="86">
        <v>6.16</v>
      </c>
      <c r="J73" s="92" t="s">
        <v>170</v>
      </c>
      <c r="K73" s="93">
        <v>2.9779E-2</v>
      </c>
      <c r="L73" s="93">
        <v>1.3100000000000001E-2</v>
      </c>
      <c r="M73" s="86">
        <v>13857.969999999998</v>
      </c>
      <c r="N73" s="88">
        <v>111.71</v>
      </c>
      <c r="O73" s="86">
        <v>15.480739999999997</v>
      </c>
      <c r="P73" s="87">
        <f t="shared" si="1"/>
        <v>1.4389976884251357E-4</v>
      </c>
      <c r="Q73" s="87">
        <f>O73/'סכום נכסי הקרן'!$C$42</f>
        <v>4.2938675239735099E-6</v>
      </c>
    </row>
    <row r="74" spans="2:17" s="134" customFormat="1">
      <c r="B74" s="85" t="s">
        <v>1971</v>
      </c>
      <c r="C74" s="92" t="s">
        <v>1798</v>
      </c>
      <c r="D74" s="79" t="s">
        <v>1834</v>
      </c>
      <c r="E74" s="79"/>
      <c r="F74" s="79" t="s">
        <v>1820</v>
      </c>
      <c r="G74" s="105">
        <v>40742</v>
      </c>
      <c r="H74" s="79" t="s">
        <v>1789</v>
      </c>
      <c r="I74" s="86">
        <v>8.2899999999999991</v>
      </c>
      <c r="J74" s="92" t="s">
        <v>170</v>
      </c>
      <c r="K74" s="93">
        <v>0.06</v>
      </c>
      <c r="L74" s="93">
        <v>1.29E-2</v>
      </c>
      <c r="M74" s="86">
        <v>965033.62999999989</v>
      </c>
      <c r="N74" s="88">
        <v>151.81</v>
      </c>
      <c r="O74" s="86">
        <v>1465.0174799999998</v>
      </c>
      <c r="P74" s="87">
        <f t="shared" si="1"/>
        <v>1.3617932781135898E-2</v>
      </c>
      <c r="Q74" s="87">
        <f>O74/'סכום נכסי הקרן'!$C$42</f>
        <v>4.0634950134331503E-4</v>
      </c>
    </row>
    <row r="75" spans="2:17" s="134" customFormat="1">
      <c r="B75" s="85" t="s">
        <v>1983</v>
      </c>
      <c r="C75" s="92" t="s">
        <v>1790</v>
      </c>
      <c r="D75" s="79" t="s">
        <v>1835</v>
      </c>
      <c r="E75" s="79"/>
      <c r="F75" s="79" t="s">
        <v>1820</v>
      </c>
      <c r="G75" s="105">
        <v>42680</v>
      </c>
      <c r="H75" s="79" t="s">
        <v>1789</v>
      </c>
      <c r="I75" s="86">
        <v>4.2</v>
      </c>
      <c r="J75" s="92" t="s">
        <v>170</v>
      </c>
      <c r="K75" s="93">
        <v>2.3E-2</v>
      </c>
      <c r="L75" s="93">
        <v>2.2700000000000005E-2</v>
      </c>
      <c r="M75" s="86">
        <v>316882.91999999993</v>
      </c>
      <c r="N75" s="88">
        <v>102.14</v>
      </c>
      <c r="O75" s="86">
        <v>323.66422999999992</v>
      </c>
      <c r="P75" s="87">
        <f t="shared" si="1"/>
        <v>3.008590537635161E-3</v>
      </c>
      <c r="Q75" s="87">
        <f>O75/'סכום נכסי הקרן'!$C$42</f>
        <v>8.9774217890675281E-5</v>
      </c>
    </row>
    <row r="76" spans="2:17" s="134" customFormat="1">
      <c r="B76" s="85" t="s">
        <v>1984</v>
      </c>
      <c r="C76" s="92" t="s">
        <v>1798</v>
      </c>
      <c r="D76" s="79">
        <v>4100</v>
      </c>
      <c r="E76" s="79"/>
      <c r="F76" s="79" t="s">
        <v>510</v>
      </c>
      <c r="G76" s="105">
        <v>42052</v>
      </c>
      <c r="H76" s="79" t="s">
        <v>166</v>
      </c>
      <c r="I76" s="86">
        <v>6.15</v>
      </c>
      <c r="J76" s="92" t="s">
        <v>170</v>
      </c>
      <c r="K76" s="93">
        <v>2.9779E-2</v>
      </c>
      <c r="L76" s="93">
        <v>1.3000000000000001E-2</v>
      </c>
      <c r="M76" s="86">
        <v>558231.33999999985</v>
      </c>
      <c r="N76" s="88">
        <v>111.75</v>
      </c>
      <c r="O76" s="86">
        <v>623.82350999999994</v>
      </c>
      <c r="P76" s="87">
        <f t="shared" si="1"/>
        <v>5.7986930138691989E-3</v>
      </c>
      <c r="Q76" s="87">
        <f>O76/'סכום נכסי הקרן'!$C$42</f>
        <v>1.7302890625901373E-4</v>
      </c>
    </row>
    <row r="77" spans="2:17" s="134" customFormat="1">
      <c r="B77" s="85" t="s">
        <v>1985</v>
      </c>
      <c r="C77" s="92" t="s">
        <v>1790</v>
      </c>
      <c r="D77" s="79" t="s">
        <v>1836</v>
      </c>
      <c r="E77" s="79"/>
      <c r="F77" s="79" t="s">
        <v>510</v>
      </c>
      <c r="G77" s="105">
        <v>41816</v>
      </c>
      <c r="H77" s="79" t="s">
        <v>166</v>
      </c>
      <c r="I77" s="86">
        <v>8</v>
      </c>
      <c r="J77" s="92" t="s">
        <v>170</v>
      </c>
      <c r="K77" s="93">
        <v>4.4999999999999998E-2</v>
      </c>
      <c r="L77" s="93">
        <v>1.8700000000000001E-2</v>
      </c>
      <c r="M77" s="86">
        <v>195262.79999999996</v>
      </c>
      <c r="N77" s="88">
        <v>121.45</v>
      </c>
      <c r="O77" s="86">
        <v>237.14667999999998</v>
      </c>
      <c r="P77" s="87">
        <f t="shared" si="1"/>
        <v>2.2043747542927236E-3</v>
      </c>
      <c r="Q77" s="87">
        <f>O77/'סכום נכסי הקרן'!$C$42</f>
        <v>6.5776986608530227E-5</v>
      </c>
    </row>
    <row r="78" spans="2:17" s="134" customFormat="1">
      <c r="B78" s="85" t="s">
        <v>1985</v>
      </c>
      <c r="C78" s="92" t="s">
        <v>1790</v>
      </c>
      <c r="D78" s="79" t="s">
        <v>1837</v>
      </c>
      <c r="E78" s="79"/>
      <c r="F78" s="79" t="s">
        <v>510</v>
      </c>
      <c r="G78" s="105">
        <v>42625</v>
      </c>
      <c r="H78" s="79" t="s">
        <v>166</v>
      </c>
      <c r="I78" s="86">
        <v>7.75</v>
      </c>
      <c r="J78" s="92" t="s">
        <v>170</v>
      </c>
      <c r="K78" s="93">
        <v>4.4999999999999998E-2</v>
      </c>
      <c r="L78" s="93">
        <v>2.9500000000000005E-2</v>
      </c>
      <c r="M78" s="86">
        <v>54372.599999999991</v>
      </c>
      <c r="N78" s="88">
        <v>113.54</v>
      </c>
      <c r="O78" s="86">
        <v>61.734659999999991</v>
      </c>
      <c r="P78" s="87">
        <f t="shared" si="1"/>
        <v>5.7384875035503273E-4</v>
      </c>
      <c r="Q78" s="87">
        <f>O78/'סכום נכסי הקרן'!$C$42</f>
        <v>1.7123241632993415E-5</v>
      </c>
    </row>
    <row r="79" spans="2:17" s="134" customFormat="1">
      <c r="B79" s="85" t="s">
        <v>1985</v>
      </c>
      <c r="C79" s="92" t="s">
        <v>1790</v>
      </c>
      <c r="D79" s="79" t="s">
        <v>1838</v>
      </c>
      <c r="E79" s="79"/>
      <c r="F79" s="79" t="s">
        <v>510</v>
      </c>
      <c r="G79" s="105">
        <v>42716</v>
      </c>
      <c r="H79" s="79" t="s">
        <v>166</v>
      </c>
      <c r="I79" s="86">
        <v>7.8099999999999987</v>
      </c>
      <c r="J79" s="92" t="s">
        <v>170</v>
      </c>
      <c r="K79" s="93">
        <v>4.4999999999999998E-2</v>
      </c>
      <c r="L79" s="93">
        <v>2.7099999999999996E-2</v>
      </c>
      <c r="M79" s="86">
        <v>41136.05999999999</v>
      </c>
      <c r="N79" s="88">
        <v>115.9</v>
      </c>
      <c r="O79" s="86">
        <v>47.676690000000001</v>
      </c>
      <c r="P79" s="87">
        <f t="shared" si="1"/>
        <v>4.4317420679994491E-4</v>
      </c>
      <c r="Q79" s="87">
        <f>O79/'סכום נכסי הקרן'!$C$42</f>
        <v>1.3224005495961602E-5</v>
      </c>
    </row>
    <row r="80" spans="2:17" s="134" customFormat="1">
      <c r="B80" s="85" t="s">
        <v>1985</v>
      </c>
      <c r="C80" s="92" t="s">
        <v>1790</v>
      </c>
      <c r="D80" s="79" t="s">
        <v>1839</v>
      </c>
      <c r="E80" s="79"/>
      <c r="F80" s="79" t="s">
        <v>510</v>
      </c>
      <c r="G80" s="105">
        <v>42803</v>
      </c>
      <c r="H80" s="79" t="s">
        <v>166</v>
      </c>
      <c r="I80" s="86">
        <v>7.6999999999999975</v>
      </c>
      <c r="J80" s="92" t="s">
        <v>170</v>
      </c>
      <c r="K80" s="93">
        <v>4.4999999999999998E-2</v>
      </c>
      <c r="L80" s="93">
        <v>3.2399999999999991E-2</v>
      </c>
      <c r="M80" s="86">
        <v>263630.46000000002</v>
      </c>
      <c r="N80" s="88">
        <v>112.02</v>
      </c>
      <c r="O80" s="86">
        <v>295.31884000000002</v>
      </c>
      <c r="P80" s="87">
        <f t="shared" si="1"/>
        <v>2.7451086195388113E-3</v>
      </c>
      <c r="Q80" s="87">
        <f>O80/'סכום נכסי הקרן'!$C$42</f>
        <v>8.1912103445541315E-5</v>
      </c>
    </row>
    <row r="81" spans="2:17" s="134" customFormat="1">
      <c r="B81" s="85" t="s">
        <v>1985</v>
      </c>
      <c r="C81" s="92" t="s">
        <v>1790</v>
      </c>
      <c r="D81" s="79" t="s">
        <v>1840</v>
      </c>
      <c r="E81" s="79"/>
      <c r="F81" s="79" t="s">
        <v>510</v>
      </c>
      <c r="G81" s="105">
        <v>42898</v>
      </c>
      <c r="H81" s="79" t="s">
        <v>166</v>
      </c>
      <c r="I81" s="86">
        <v>7.5799999999999974</v>
      </c>
      <c r="J81" s="92" t="s">
        <v>170</v>
      </c>
      <c r="K81" s="93">
        <v>4.4999999999999998E-2</v>
      </c>
      <c r="L81" s="93">
        <v>3.7999999999999992E-2</v>
      </c>
      <c r="M81" s="86">
        <v>49582.189999999988</v>
      </c>
      <c r="N81" s="88">
        <v>106.95</v>
      </c>
      <c r="O81" s="86">
        <v>53.028160000000007</v>
      </c>
      <c r="P81" s="87">
        <f t="shared" si="1"/>
        <v>4.92918295000357E-4</v>
      </c>
      <c r="Q81" s="87">
        <f>O81/'סכום נכסי הקרן'!$C$42</f>
        <v>1.4708333973703529E-5</v>
      </c>
    </row>
    <row r="82" spans="2:17" s="134" customFormat="1">
      <c r="B82" s="85" t="s">
        <v>1985</v>
      </c>
      <c r="C82" s="92" t="s">
        <v>1790</v>
      </c>
      <c r="D82" s="79" t="s">
        <v>1841</v>
      </c>
      <c r="E82" s="79"/>
      <c r="F82" s="79" t="s">
        <v>510</v>
      </c>
      <c r="G82" s="105">
        <v>42989</v>
      </c>
      <c r="H82" s="79" t="s">
        <v>166</v>
      </c>
      <c r="I82" s="86">
        <v>7.5300000000000011</v>
      </c>
      <c r="J82" s="92" t="s">
        <v>170</v>
      </c>
      <c r="K82" s="93">
        <v>4.4999999999999998E-2</v>
      </c>
      <c r="L82" s="93">
        <v>4.0300000000000009E-2</v>
      </c>
      <c r="M82" s="86">
        <v>62479.80999999999</v>
      </c>
      <c r="N82" s="88">
        <v>105.62</v>
      </c>
      <c r="O82" s="86">
        <v>65.991179999999972</v>
      </c>
      <c r="P82" s="87">
        <f t="shared" si="1"/>
        <v>6.1341483337648604E-4</v>
      </c>
      <c r="Q82" s="87">
        <f>O82/'סכום נכסי הקרן'!$C$42</f>
        <v>1.8303865620809478E-5</v>
      </c>
    </row>
    <row r="83" spans="2:17" s="134" customFormat="1">
      <c r="B83" s="85" t="s">
        <v>1985</v>
      </c>
      <c r="C83" s="92" t="s">
        <v>1790</v>
      </c>
      <c r="D83" s="79" t="s">
        <v>1842</v>
      </c>
      <c r="E83" s="79"/>
      <c r="F83" s="79" t="s">
        <v>510</v>
      </c>
      <c r="G83" s="105">
        <v>43080</v>
      </c>
      <c r="H83" s="79" t="s">
        <v>166</v>
      </c>
      <c r="I83" s="86">
        <v>7.410000000000001</v>
      </c>
      <c r="J83" s="92" t="s">
        <v>170</v>
      </c>
      <c r="K83" s="93">
        <v>4.4999999999999998E-2</v>
      </c>
      <c r="L83" s="93">
        <v>4.6199999999999998E-2</v>
      </c>
      <c r="M83" s="86">
        <v>19358.39</v>
      </c>
      <c r="N83" s="88">
        <v>100.55</v>
      </c>
      <c r="O83" s="86">
        <v>19.464859999999998</v>
      </c>
      <c r="P83" s="87">
        <f t="shared" si="1"/>
        <v>1.8093378317521572E-4</v>
      </c>
      <c r="Q83" s="87">
        <f>O83/'סכום נכסי הקרן'!$C$42</f>
        <v>5.3989363694946759E-6</v>
      </c>
    </row>
    <row r="84" spans="2:17" s="134" customFormat="1">
      <c r="B84" s="85" t="s">
        <v>1985</v>
      </c>
      <c r="C84" s="92" t="s">
        <v>1790</v>
      </c>
      <c r="D84" s="79" t="s">
        <v>1843</v>
      </c>
      <c r="E84" s="79"/>
      <c r="F84" s="79" t="s">
        <v>510</v>
      </c>
      <c r="G84" s="105">
        <v>43171</v>
      </c>
      <c r="H84" s="79" t="s">
        <v>166</v>
      </c>
      <c r="I84" s="86">
        <v>7.3900000000000006</v>
      </c>
      <c r="J84" s="92" t="s">
        <v>170</v>
      </c>
      <c r="K84" s="93">
        <v>4.4999999999999998E-2</v>
      </c>
      <c r="L84" s="93">
        <v>4.6799999999999994E-2</v>
      </c>
      <c r="M84" s="86">
        <v>20565.999999999996</v>
      </c>
      <c r="N84" s="88">
        <v>100.79</v>
      </c>
      <c r="O84" s="86">
        <v>20.728469999999998</v>
      </c>
      <c r="P84" s="87">
        <f t="shared" si="1"/>
        <v>1.9267955158855309E-4</v>
      </c>
      <c r="Q84" s="87">
        <f>O84/'סכום נכסי הקרן'!$C$42</f>
        <v>5.7494218076564289E-6</v>
      </c>
    </row>
    <row r="85" spans="2:17" s="134" customFormat="1">
      <c r="B85" s="85" t="s">
        <v>1985</v>
      </c>
      <c r="C85" s="92" t="s">
        <v>1790</v>
      </c>
      <c r="D85" s="79" t="s">
        <v>1844</v>
      </c>
      <c r="E85" s="79"/>
      <c r="F85" s="79" t="s">
        <v>510</v>
      </c>
      <c r="G85" s="105">
        <v>43341</v>
      </c>
      <c r="H85" s="79" t="s">
        <v>166</v>
      </c>
      <c r="I85" s="86">
        <v>7.47</v>
      </c>
      <c r="J85" s="92" t="s">
        <v>170</v>
      </c>
      <c r="K85" s="93">
        <v>4.4999999999999998E-2</v>
      </c>
      <c r="L85" s="93">
        <v>4.3400000000000001E-2</v>
      </c>
      <c r="M85" s="86">
        <v>36287.459999999992</v>
      </c>
      <c r="N85" s="88">
        <v>101.87</v>
      </c>
      <c r="O85" s="86">
        <v>36.966039999999992</v>
      </c>
      <c r="P85" s="87">
        <f t="shared" si="1"/>
        <v>3.4361436281619029E-4</v>
      </c>
      <c r="Q85" s="87">
        <f>O85/'סכום נכסי הקרן'!$C$42</f>
        <v>1.0253210030392973E-5</v>
      </c>
    </row>
    <row r="86" spans="2:17" s="134" customFormat="1">
      <c r="B86" s="85" t="s">
        <v>1985</v>
      </c>
      <c r="C86" s="92" t="s">
        <v>1790</v>
      </c>
      <c r="D86" s="79" t="s">
        <v>1845</v>
      </c>
      <c r="E86" s="79"/>
      <c r="F86" s="79" t="s">
        <v>510</v>
      </c>
      <c r="G86" s="105">
        <v>41893</v>
      </c>
      <c r="H86" s="79" t="s">
        <v>166</v>
      </c>
      <c r="I86" s="86">
        <v>7.9799999999999986</v>
      </c>
      <c r="J86" s="92" t="s">
        <v>170</v>
      </c>
      <c r="K86" s="93">
        <v>4.4999999999999998E-2</v>
      </c>
      <c r="L86" s="93">
        <v>1.9599999999999992E-2</v>
      </c>
      <c r="M86" s="86">
        <v>38308.44999999999</v>
      </c>
      <c r="N86" s="88">
        <v>121.61</v>
      </c>
      <c r="O86" s="86">
        <v>46.586910000000003</v>
      </c>
      <c r="P86" s="87">
        <f t="shared" ref="P86:P148" si="2">O86/$O$10</f>
        <v>4.3304425887179715E-4</v>
      </c>
      <c r="Q86" s="87">
        <f>O86/'סכום נכסי הקרן'!$C$42</f>
        <v>1.2921735000476513E-5</v>
      </c>
    </row>
    <row r="87" spans="2:17" s="134" customFormat="1">
      <c r="B87" s="85" t="s">
        <v>1985</v>
      </c>
      <c r="C87" s="92" t="s">
        <v>1790</v>
      </c>
      <c r="D87" s="79" t="s">
        <v>1846</v>
      </c>
      <c r="E87" s="79"/>
      <c r="F87" s="79" t="s">
        <v>510</v>
      </c>
      <c r="G87" s="105">
        <v>42151</v>
      </c>
      <c r="H87" s="79" t="s">
        <v>166</v>
      </c>
      <c r="I87" s="86">
        <v>7.9499999999999975</v>
      </c>
      <c r="J87" s="92" t="s">
        <v>170</v>
      </c>
      <c r="K87" s="93">
        <v>4.4999999999999998E-2</v>
      </c>
      <c r="L87" s="93">
        <v>2.0799999999999996E-2</v>
      </c>
      <c r="M87" s="86">
        <v>140292.60999999996</v>
      </c>
      <c r="N87" s="88">
        <v>121.52</v>
      </c>
      <c r="O87" s="86">
        <v>170.48357000000001</v>
      </c>
      <c r="P87" s="87">
        <f t="shared" si="2"/>
        <v>1.5847140585299208E-3</v>
      </c>
      <c r="Q87" s="87">
        <f>O87/'סכום נכסי הקרן'!$C$42</f>
        <v>4.7286748863043022E-5</v>
      </c>
    </row>
    <row r="88" spans="2:17" s="134" customFormat="1">
      <c r="B88" s="85" t="s">
        <v>1985</v>
      </c>
      <c r="C88" s="92" t="s">
        <v>1790</v>
      </c>
      <c r="D88" s="79" t="s">
        <v>1847</v>
      </c>
      <c r="E88" s="79"/>
      <c r="F88" s="79" t="s">
        <v>510</v>
      </c>
      <c r="G88" s="105">
        <v>42166</v>
      </c>
      <c r="H88" s="79" t="s">
        <v>166</v>
      </c>
      <c r="I88" s="86">
        <v>7.96</v>
      </c>
      <c r="J88" s="92" t="s">
        <v>170</v>
      </c>
      <c r="K88" s="93">
        <v>4.4999999999999998E-2</v>
      </c>
      <c r="L88" s="93">
        <v>2.0299999999999999E-2</v>
      </c>
      <c r="M88" s="86">
        <v>131999.89000000001</v>
      </c>
      <c r="N88" s="88">
        <v>122.01</v>
      </c>
      <c r="O88" s="86">
        <v>161.05305999999996</v>
      </c>
      <c r="P88" s="87">
        <f t="shared" si="2"/>
        <v>1.4970536360264088E-3</v>
      </c>
      <c r="Q88" s="87">
        <f>O88/'סכום נכסי הקרן'!$C$42</f>
        <v>4.4671023734689493E-5</v>
      </c>
    </row>
    <row r="89" spans="2:17" s="134" customFormat="1">
      <c r="B89" s="85" t="s">
        <v>1985</v>
      </c>
      <c r="C89" s="92" t="s">
        <v>1790</v>
      </c>
      <c r="D89" s="79" t="s">
        <v>1848</v>
      </c>
      <c r="E89" s="79"/>
      <c r="F89" s="79" t="s">
        <v>510</v>
      </c>
      <c r="G89" s="105">
        <v>42257</v>
      </c>
      <c r="H89" s="79" t="s">
        <v>166</v>
      </c>
      <c r="I89" s="86">
        <v>7.96</v>
      </c>
      <c r="J89" s="92" t="s">
        <v>170</v>
      </c>
      <c r="K89" s="93">
        <v>4.4999999999999998E-2</v>
      </c>
      <c r="L89" s="93">
        <v>2.0400000000000005E-2</v>
      </c>
      <c r="M89" s="86">
        <v>70145.320000000007</v>
      </c>
      <c r="N89" s="88">
        <v>121.03</v>
      </c>
      <c r="O89" s="86">
        <v>84.896889999999985</v>
      </c>
      <c r="P89" s="87">
        <f t="shared" si="2"/>
        <v>7.8915109009312868E-4</v>
      </c>
      <c r="Q89" s="87">
        <f>O89/'סכום נכסי הקרן'!$C$42</f>
        <v>2.3547711469694045E-5</v>
      </c>
    </row>
    <row r="90" spans="2:17" s="134" customFormat="1">
      <c r="B90" s="85" t="s">
        <v>1985</v>
      </c>
      <c r="C90" s="92" t="s">
        <v>1790</v>
      </c>
      <c r="D90" s="79" t="s">
        <v>1849</v>
      </c>
      <c r="E90" s="79"/>
      <c r="F90" s="79" t="s">
        <v>510</v>
      </c>
      <c r="G90" s="105">
        <v>42348</v>
      </c>
      <c r="H90" s="79" t="s">
        <v>166</v>
      </c>
      <c r="I90" s="86">
        <v>7.9499999999999993</v>
      </c>
      <c r="J90" s="92" t="s">
        <v>170</v>
      </c>
      <c r="K90" s="93">
        <v>4.4999999999999998E-2</v>
      </c>
      <c r="L90" s="93">
        <v>2.1099999999999997E-2</v>
      </c>
      <c r="M90" s="86">
        <v>121469.78999999998</v>
      </c>
      <c r="N90" s="88">
        <v>120.96</v>
      </c>
      <c r="O90" s="86">
        <v>146.92986999999999</v>
      </c>
      <c r="P90" s="87">
        <f t="shared" si="2"/>
        <v>1.3657728460694108E-3</v>
      </c>
      <c r="Q90" s="87">
        <f>O90/'סכום נכסי הקרן'!$C$42</f>
        <v>4.0753697632971663E-5</v>
      </c>
    </row>
    <row r="91" spans="2:17" s="134" customFormat="1">
      <c r="B91" s="85" t="s">
        <v>1985</v>
      </c>
      <c r="C91" s="92" t="s">
        <v>1790</v>
      </c>
      <c r="D91" s="79" t="s">
        <v>1850</v>
      </c>
      <c r="E91" s="79"/>
      <c r="F91" s="79" t="s">
        <v>510</v>
      </c>
      <c r="G91" s="105">
        <v>42439</v>
      </c>
      <c r="H91" s="79" t="s">
        <v>166</v>
      </c>
      <c r="I91" s="86">
        <v>7.9300000000000015</v>
      </c>
      <c r="J91" s="92" t="s">
        <v>170</v>
      </c>
      <c r="K91" s="93">
        <v>4.4999999999999998E-2</v>
      </c>
      <c r="L91" s="93">
        <v>2.1900000000000003E-2</v>
      </c>
      <c r="M91" s="86">
        <v>144267.90999999997</v>
      </c>
      <c r="N91" s="88">
        <v>121.43</v>
      </c>
      <c r="O91" s="86">
        <v>175.18452999999997</v>
      </c>
      <c r="P91" s="87">
        <f t="shared" si="2"/>
        <v>1.6284113919479547E-3</v>
      </c>
      <c r="Q91" s="87">
        <f>O91/'סכום נכסי הקרן'!$C$42</f>
        <v>4.8590646446459473E-5</v>
      </c>
    </row>
    <row r="92" spans="2:17" s="134" customFormat="1">
      <c r="B92" s="85" t="s">
        <v>1985</v>
      </c>
      <c r="C92" s="92" t="s">
        <v>1790</v>
      </c>
      <c r="D92" s="79" t="s">
        <v>1851</v>
      </c>
      <c r="E92" s="79"/>
      <c r="F92" s="79" t="s">
        <v>510</v>
      </c>
      <c r="G92" s="105">
        <v>42549</v>
      </c>
      <c r="H92" s="79" t="s">
        <v>166</v>
      </c>
      <c r="I92" s="86">
        <v>7.84</v>
      </c>
      <c r="J92" s="92" t="s">
        <v>170</v>
      </c>
      <c r="K92" s="93">
        <v>4.4999999999999998E-2</v>
      </c>
      <c r="L92" s="93">
        <v>2.5699999999999997E-2</v>
      </c>
      <c r="M92" s="86">
        <v>101476.36999999998</v>
      </c>
      <c r="N92" s="88">
        <v>117.69</v>
      </c>
      <c r="O92" s="86">
        <v>119.42753999999998</v>
      </c>
      <c r="P92" s="87">
        <f t="shared" si="2"/>
        <v>1.1101275132474316E-3</v>
      </c>
      <c r="Q92" s="87">
        <f>O92/'סכום נכסי הקרן'!$C$42</f>
        <v>3.3125421360609848E-5</v>
      </c>
    </row>
    <row r="93" spans="2:17" s="134" customFormat="1">
      <c r="B93" s="85" t="s">
        <v>1985</v>
      </c>
      <c r="C93" s="92" t="s">
        <v>1790</v>
      </c>
      <c r="D93" s="79" t="s">
        <v>1852</v>
      </c>
      <c r="E93" s="79"/>
      <c r="F93" s="79" t="s">
        <v>510</v>
      </c>
      <c r="G93" s="105">
        <v>42604</v>
      </c>
      <c r="H93" s="79" t="s">
        <v>166</v>
      </c>
      <c r="I93" s="86">
        <v>7.759999999999998</v>
      </c>
      <c r="J93" s="92" t="s">
        <v>170</v>
      </c>
      <c r="K93" s="93">
        <v>4.4999999999999998E-2</v>
      </c>
      <c r="L93" s="93">
        <v>2.9499999999999998E-2</v>
      </c>
      <c r="M93" s="86">
        <v>132697.98999999996</v>
      </c>
      <c r="N93" s="88">
        <v>113.6</v>
      </c>
      <c r="O93" s="86">
        <v>150.74492000000001</v>
      </c>
      <c r="P93" s="87">
        <f t="shared" si="2"/>
        <v>1.4012352860511322E-3</v>
      </c>
      <c r="Q93" s="87">
        <f>O93/'סכום נכסי הקרן'!$C$42</f>
        <v>4.1811871809227786E-5</v>
      </c>
    </row>
    <row r="94" spans="2:17" s="134" customFormat="1">
      <c r="B94" s="85" t="s">
        <v>1983</v>
      </c>
      <c r="C94" s="92" t="s">
        <v>1790</v>
      </c>
      <c r="D94" s="79" t="s">
        <v>1853</v>
      </c>
      <c r="E94" s="79"/>
      <c r="F94" s="79" t="s">
        <v>1820</v>
      </c>
      <c r="G94" s="105">
        <v>42680</v>
      </c>
      <c r="H94" s="79" t="s">
        <v>1789</v>
      </c>
      <c r="I94" s="86">
        <v>3.01</v>
      </c>
      <c r="J94" s="92" t="s">
        <v>170</v>
      </c>
      <c r="K94" s="93">
        <v>2.2000000000000002E-2</v>
      </c>
      <c r="L94" s="93">
        <v>2.1200000000000007E-2</v>
      </c>
      <c r="M94" s="86">
        <v>675370.85999999987</v>
      </c>
      <c r="N94" s="88">
        <v>100.37</v>
      </c>
      <c r="O94" s="86">
        <v>677.86973999999987</v>
      </c>
      <c r="P94" s="87">
        <f t="shared" si="2"/>
        <v>6.3010746832086045E-3</v>
      </c>
      <c r="Q94" s="87">
        <f>O94/'סכום נכסי הקרן'!$C$42</f>
        <v>1.8801962064283532E-4</v>
      </c>
    </row>
    <row r="95" spans="2:17" s="134" customFormat="1">
      <c r="B95" s="85" t="s">
        <v>1983</v>
      </c>
      <c r="C95" s="92" t="s">
        <v>1790</v>
      </c>
      <c r="D95" s="79" t="s">
        <v>1854</v>
      </c>
      <c r="E95" s="79"/>
      <c r="F95" s="79" t="s">
        <v>1820</v>
      </c>
      <c r="G95" s="105">
        <v>42680</v>
      </c>
      <c r="H95" s="79" t="s">
        <v>1789</v>
      </c>
      <c r="I95" s="86">
        <v>4.1400000000000006</v>
      </c>
      <c r="J95" s="92" t="s">
        <v>170</v>
      </c>
      <c r="K95" s="93">
        <v>3.3700000000000001E-2</v>
      </c>
      <c r="L95" s="93">
        <v>3.3300000000000003E-2</v>
      </c>
      <c r="M95" s="86">
        <v>160758.27999999997</v>
      </c>
      <c r="N95" s="88">
        <v>100.48</v>
      </c>
      <c r="O95" s="86">
        <v>161.52992999999995</v>
      </c>
      <c r="P95" s="87">
        <f t="shared" si="2"/>
        <v>1.5014863364508023E-3</v>
      </c>
      <c r="Q95" s="87">
        <f>O95/'סכום נכסי הקרן'!$C$42</f>
        <v>4.4803292386327414E-5</v>
      </c>
    </row>
    <row r="96" spans="2:17" s="134" customFormat="1">
      <c r="B96" s="85" t="s">
        <v>1983</v>
      </c>
      <c r="C96" s="92" t="s">
        <v>1790</v>
      </c>
      <c r="D96" s="79" t="s">
        <v>1855</v>
      </c>
      <c r="E96" s="79"/>
      <c r="F96" s="79" t="s">
        <v>1820</v>
      </c>
      <c r="G96" s="105">
        <v>42717</v>
      </c>
      <c r="H96" s="79" t="s">
        <v>1789</v>
      </c>
      <c r="I96" s="86">
        <v>3.73</v>
      </c>
      <c r="J96" s="92" t="s">
        <v>170</v>
      </c>
      <c r="K96" s="93">
        <v>3.85E-2</v>
      </c>
      <c r="L96" s="93">
        <v>3.9E-2</v>
      </c>
      <c r="M96" s="86">
        <v>44251.929999999993</v>
      </c>
      <c r="N96" s="88">
        <v>100.19</v>
      </c>
      <c r="O96" s="86">
        <v>44.335999999999991</v>
      </c>
      <c r="P96" s="87">
        <f t="shared" si="2"/>
        <v>4.1212113577268795E-4</v>
      </c>
      <c r="Q96" s="87">
        <f>O96/'סכום נכסי הקרן'!$C$42</f>
        <v>1.2297403776750306E-5</v>
      </c>
    </row>
    <row r="97" spans="2:17" s="134" customFormat="1">
      <c r="B97" s="85" t="s">
        <v>1983</v>
      </c>
      <c r="C97" s="92" t="s">
        <v>1790</v>
      </c>
      <c r="D97" s="79" t="s">
        <v>1856</v>
      </c>
      <c r="E97" s="79"/>
      <c r="F97" s="79" t="s">
        <v>1820</v>
      </c>
      <c r="G97" s="105">
        <v>42710</v>
      </c>
      <c r="H97" s="79" t="s">
        <v>1789</v>
      </c>
      <c r="I97" s="86">
        <v>3.7299999999999995</v>
      </c>
      <c r="J97" s="92" t="s">
        <v>170</v>
      </c>
      <c r="K97" s="93">
        <v>3.8399999999999997E-2</v>
      </c>
      <c r="L97" s="93">
        <v>3.8900000000000004E-2</v>
      </c>
      <c r="M97" s="86">
        <v>132301.12</v>
      </c>
      <c r="N97" s="88">
        <v>100.2</v>
      </c>
      <c r="O97" s="86">
        <v>132.56571999999997</v>
      </c>
      <c r="P97" s="87">
        <f t="shared" si="2"/>
        <v>1.232252234999191E-3</v>
      </c>
      <c r="Q97" s="87">
        <f>O97/'סכום נכסי הקרן'!$C$42</f>
        <v>3.6769536850316297E-5</v>
      </c>
    </row>
    <row r="98" spans="2:17" s="134" customFormat="1">
      <c r="B98" s="85" t="s">
        <v>1983</v>
      </c>
      <c r="C98" s="92" t="s">
        <v>1790</v>
      </c>
      <c r="D98" s="79" t="s">
        <v>1857</v>
      </c>
      <c r="E98" s="79"/>
      <c r="F98" s="79" t="s">
        <v>1820</v>
      </c>
      <c r="G98" s="105">
        <v>42680</v>
      </c>
      <c r="H98" s="79" t="s">
        <v>1789</v>
      </c>
      <c r="I98" s="86">
        <v>5.0999999999999996</v>
      </c>
      <c r="J98" s="92" t="s">
        <v>170</v>
      </c>
      <c r="K98" s="93">
        <v>3.6699999999999997E-2</v>
      </c>
      <c r="L98" s="93">
        <v>3.6599999999999987E-2</v>
      </c>
      <c r="M98" s="86">
        <v>526477.81000000006</v>
      </c>
      <c r="N98" s="88">
        <v>100.49</v>
      </c>
      <c r="O98" s="86">
        <v>529.05756000000008</v>
      </c>
      <c r="P98" s="87">
        <f t="shared" si="2"/>
        <v>4.9178050008193584E-3</v>
      </c>
      <c r="Q98" s="87">
        <f>O98/'סכום נכסי הקרן'!$C$42</f>
        <v>1.4674382976502848E-4</v>
      </c>
    </row>
    <row r="99" spans="2:17" s="134" customFormat="1">
      <c r="B99" s="85" t="s">
        <v>1983</v>
      </c>
      <c r="C99" s="92" t="s">
        <v>1790</v>
      </c>
      <c r="D99" s="79" t="s">
        <v>1858</v>
      </c>
      <c r="E99" s="79"/>
      <c r="F99" s="79" t="s">
        <v>1820</v>
      </c>
      <c r="G99" s="105">
        <v>42680</v>
      </c>
      <c r="H99" s="79" t="s">
        <v>1789</v>
      </c>
      <c r="I99" s="86">
        <v>2.9800000000000004</v>
      </c>
      <c r="J99" s="92" t="s">
        <v>170</v>
      </c>
      <c r="K99" s="93">
        <v>3.1800000000000002E-2</v>
      </c>
      <c r="L99" s="93">
        <v>3.1500000000000007E-2</v>
      </c>
      <c r="M99" s="86">
        <v>684749.8</v>
      </c>
      <c r="N99" s="88">
        <v>100.35</v>
      </c>
      <c r="O99" s="86">
        <v>687.14644999999985</v>
      </c>
      <c r="P99" s="87">
        <f t="shared" si="2"/>
        <v>6.3873054722160443E-3</v>
      </c>
      <c r="Q99" s="87">
        <f>O99/'סכום נכסי הקרן'!$C$42</f>
        <v>1.9059268651683877E-4</v>
      </c>
    </row>
    <row r="100" spans="2:17" s="134" customFormat="1">
      <c r="B100" s="85" t="s">
        <v>1986</v>
      </c>
      <c r="C100" s="92" t="s">
        <v>1798</v>
      </c>
      <c r="D100" s="79" t="s">
        <v>1859</v>
      </c>
      <c r="E100" s="79"/>
      <c r="F100" s="79" t="s">
        <v>1820</v>
      </c>
      <c r="G100" s="105">
        <v>42884</v>
      </c>
      <c r="H100" s="79" t="s">
        <v>1789</v>
      </c>
      <c r="I100" s="86">
        <v>1.3899999999999997</v>
      </c>
      <c r="J100" s="92" t="s">
        <v>170</v>
      </c>
      <c r="K100" s="93">
        <v>2.2099999999999998E-2</v>
      </c>
      <c r="L100" s="93">
        <v>2.0299999999999995E-2</v>
      </c>
      <c r="M100" s="86">
        <v>590355.54999999993</v>
      </c>
      <c r="N100" s="88">
        <v>100.46</v>
      </c>
      <c r="O100" s="86">
        <v>593.07118000000003</v>
      </c>
      <c r="P100" s="87">
        <f t="shared" si="2"/>
        <v>5.5128376104215159E-3</v>
      </c>
      <c r="Q100" s="87">
        <f>O100/'סכום נכסי הקרן'!$C$42</f>
        <v>1.6449918280435225E-4</v>
      </c>
    </row>
    <row r="101" spans="2:17" s="134" customFormat="1">
      <c r="B101" s="85" t="s">
        <v>1986</v>
      </c>
      <c r="C101" s="92" t="s">
        <v>1798</v>
      </c>
      <c r="D101" s="79" t="s">
        <v>1860</v>
      </c>
      <c r="E101" s="79"/>
      <c r="F101" s="79" t="s">
        <v>1820</v>
      </c>
      <c r="G101" s="105">
        <v>43006</v>
      </c>
      <c r="H101" s="79" t="s">
        <v>1789</v>
      </c>
      <c r="I101" s="86">
        <v>1.5899999999999999</v>
      </c>
      <c r="J101" s="92" t="s">
        <v>170</v>
      </c>
      <c r="K101" s="93">
        <v>2.0799999999999999E-2</v>
      </c>
      <c r="L101" s="93">
        <v>2.2600000000000002E-2</v>
      </c>
      <c r="M101" s="86">
        <v>644024.23999999987</v>
      </c>
      <c r="N101" s="88">
        <v>99.75</v>
      </c>
      <c r="O101" s="86">
        <v>642.41414999999995</v>
      </c>
      <c r="P101" s="87">
        <f t="shared" si="2"/>
        <v>5.9715005669082905E-3</v>
      </c>
      <c r="Q101" s="87">
        <f>O101/'סכום נכסי הקרן'!$C$42</f>
        <v>1.7818536165752069E-4</v>
      </c>
    </row>
    <row r="102" spans="2:17" s="134" customFormat="1">
      <c r="B102" s="85" t="s">
        <v>1986</v>
      </c>
      <c r="C102" s="92" t="s">
        <v>1798</v>
      </c>
      <c r="D102" s="79" t="s">
        <v>1861</v>
      </c>
      <c r="E102" s="79"/>
      <c r="F102" s="79" t="s">
        <v>1820</v>
      </c>
      <c r="G102" s="105">
        <v>42828</v>
      </c>
      <c r="H102" s="79" t="s">
        <v>1789</v>
      </c>
      <c r="I102" s="86">
        <v>1.2300000000000002</v>
      </c>
      <c r="J102" s="92" t="s">
        <v>170</v>
      </c>
      <c r="K102" s="93">
        <v>2.2700000000000001E-2</v>
      </c>
      <c r="L102" s="93">
        <v>1.9600000000000003E-2</v>
      </c>
      <c r="M102" s="86">
        <v>590355.54999999993</v>
      </c>
      <c r="N102" s="88">
        <v>100.96</v>
      </c>
      <c r="O102" s="86">
        <v>596.02293999999983</v>
      </c>
      <c r="P102" s="87">
        <f t="shared" si="2"/>
        <v>5.540275419058477E-3</v>
      </c>
      <c r="Q102" s="87">
        <f>O102/'סכום נכסי הקרן'!$C$42</f>
        <v>1.6531790764583677E-4</v>
      </c>
    </row>
    <row r="103" spans="2:17" s="134" customFormat="1">
      <c r="B103" s="85" t="s">
        <v>1986</v>
      </c>
      <c r="C103" s="92" t="s">
        <v>1798</v>
      </c>
      <c r="D103" s="79" t="s">
        <v>1862</v>
      </c>
      <c r="E103" s="79"/>
      <c r="F103" s="79" t="s">
        <v>1820</v>
      </c>
      <c r="G103" s="105">
        <v>42859</v>
      </c>
      <c r="H103" s="79" t="s">
        <v>1789</v>
      </c>
      <c r="I103" s="86">
        <v>1.3200000000000003</v>
      </c>
      <c r="J103" s="92" t="s">
        <v>170</v>
      </c>
      <c r="K103" s="93">
        <v>2.2799999999999997E-2</v>
      </c>
      <c r="L103" s="93">
        <v>1.9800000000000002E-2</v>
      </c>
      <c r="M103" s="86">
        <v>590355.54999999993</v>
      </c>
      <c r="N103" s="88">
        <v>100.77</v>
      </c>
      <c r="O103" s="86">
        <v>594.90131999999983</v>
      </c>
      <c r="P103" s="87">
        <f t="shared" si="2"/>
        <v>5.52984950539226E-3</v>
      </c>
      <c r="Q103" s="87">
        <f>O103/'סכום נכסי הקרן'!$C$42</f>
        <v>1.6500680574164879E-4</v>
      </c>
    </row>
    <row r="104" spans="2:17" s="134" customFormat="1">
      <c r="B104" s="85" t="s">
        <v>1987</v>
      </c>
      <c r="C104" s="92" t="s">
        <v>1798</v>
      </c>
      <c r="D104" s="79">
        <v>22333</v>
      </c>
      <c r="E104" s="79"/>
      <c r="F104" s="79" t="s">
        <v>510</v>
      </c>
      <c r="G104" s="105">
        <v>41639</v>
      </c>
      <c r="H104" s="79" t="s">
        <v>290</v>
      </c>
      <c r="I104" s="86">
        <v>2.6599999999999997</v>
      </c>
      <c r="J104" s="92" t="s">
        <v>170</v>
      </c>
      <c r="K104" s="93">
        <v>3.7000000000000005E-2</v>
      </c>
      <c r="L104" s="93">
        <v>5.9000000000000007E-3</v>
      </c>
      <c r="M104" s="86">
        <v>1769975.1899999997</v>
      </c>
      <c r="N104" s="88">
        <v>109.5</v>
      </c>
      <c r="O104" s="86">
        <v>1938.1229399999997</v>
      </c>
      <c r="P104" s="87">
        <f t="shared" si="2"/>
        <v>1.8015640276522492E-2</v>
      </c>
      <c r="Q104" s="87">
        <f>O104/'סכום נכסי הקרן'!$C$42</f>
        <v>5.3757398868103587E-4</v>
      </c>
    </row>
    <row r="105" spans="2:17" s="134" customFormat="1">
      <c r="B105" s="85" t="s">
        <v>1987</v>
      </c>
      <c r="C105" s="92" t="s">
        <v>1798</v>
      </c>
      <c r="D105" s="79">
        <v>22334</v>
      </c>
      <c r="E105" s="79"/>
      <c r="F105" s="79" t="s">
        <v>510</v>
      </c>
      <c r="G105" s="105">
        <v>42004</v>
      </c>
      <c r="H105" s="79" t="s">
        <v>290</v>
      </c>
      <c r="I105" s="86">
        <v>3.1199999999999997</v>
      </c>
      <c r="J105" s="92" t="s">
        <v>170</v>
      </c>
      <c r="K105" s="93">
        <v>3.7000000000000005E-2</v>
      </c>
      <c r="L105" s="93">
        <v>7.9000000000000008E-3</v>
      </c>
      <c r="M105" s="86">
        <v>697262.96999999986</v>
      </c>
      <c r="N105" s="88">
        <v>110.43</v>
      </c>
      <c r="O105" s="86">
        <v>769.98748999999987</v>
      </c>
      <c r="P105" s="87">
        <f t="shared" si="2"/>
        <v>7.1573466011719865E-3</v>
      </c>
      <c r="Q105" s="87">
        <f>O105/'סכום נכסי הקרן'!$C$42</f>
        <v>2.1357017023584645E-4</v>
      </c>
    </row>
    <row r="106" spans="2:17" s="134" customFormat="1">
      <c r="B106" s="85" t="s">
        <v>1987</v>
      </c>
      <c r="C106" s="92" t="s">
        <v>1798</v>
      </c>
      <c r="D106" s="79" t="s">
        <v>1863</v>
      </c>
      <c r="E106" s="79"/>
      <c r="F106" s="79" t="s">
        <v>510</v>
      </c>
      <c r="G106" s="105">
        <v>42759</v>
      </c>
      <c r="H106" s="79" t="s">
        <v>290</v>
      </c>
      <c r="I106" s="86">
        <v>4.6100000000000003</v>
      </c>
      <c r="J106" s="92" t="s">
        <v>170</v>
      </c>
      <c r="K106" s="93">
        <v>2.4E-2</v>
      </c>
      <c r="L106" s="93">
        <v>1.2099999999999998E-2</v>
      </c>
      <c r="M106" s="86">
        <v>840346.56999999983</v>
      </c>
      <c r="N106" s="88">
        <v>106.04</v>
      </c>
      <c r="O106" s="86">
        <v>891.10348999999985</v>
      </c>
      <c r="P106" s="87">
        <f t="shared" si="2"/>
        <v>8.2831690362190121E-3</v>
      </c>
      <c r="Q106" s="87">
        <f>O106/'סכום נכסי הקרן'!$C$42</f>
        <v>2.4716391698397189E-4</v>
      </c>
    </row>
    <row r="107" spans="2:17" s="134" customFormat="1">
      <c r="B107" s="85" t="s">
        <v>1987</v>
      </c>
      <c r="C107" s="92" t="s">
        <v>1798</v>
      </c>
      <c r="D107" s="79" t="s">
        <v>1864</v>
      </c>
      <c r="E107" s="79"/>
      <c r="F107" s="79" t="s">
        <v>510</v>
      </c>
      <c r="G107" s="105">
        <v>42759</v>
      </c>
      <c r="H107" s="79" t="s">
        <v>290</v>
      </c>
      <c r="I107" s="86">
        <v>4.42</v>
      </c>
      <c r="J107" s="92" t="s">
        <v>170</v>
      </c>
      <c r="K107" s="93">
        <v>3.8800000000000001E-2</v>
      </c>
      <c r="L107" s="93">
        <v>3.0499999999999999E-2</v>
      </c>
      <c r="M107" s="86">
        <v>840346.56999999983</v>
      </c>
      <c r="N107" s="88">
        <v>104.48</v>
      </c>
      <c r="O107" s="86">
        <v>877.9940899999998</v>
      </c>
      <c r="P107" s="87">
        <f t="shared" si="2"/>
        <v>8.1613118362618992E-3</v>
      </c>
      <c r="Q107" s="87">
        <f>O107/'סכום נכסי הקרן'!$C$42</f>
        <v>2.4352778415577515E-4</v>
      </c>
    </row>
    <row r="108" spans="2:17" s="134" customFormat="1">
      <c r="B108" s="85" t="s">
        <v>1988</v>
      </c>
      <c r="C108" s="92" t="s">
        <v>1790</v>
      </c>
      <c r="D108" s="79" t="s">
        <v>1865</v>
      </c>
      <c r="E108" s="79"/>
      <c r="F108" s="79" t="s">
        <v>1866</v>
      </c>
      <c r="G108" s="105">
        <v>43093</v>
      </c>
      <c r="H108" s="79" t="s">
        <v>1789</v>
      </c>
      <c r="I108" s="86">
        <v>4.5599999999999996</v>
      </c>
      <c r="J108" s="92" t="s">
        <v>170</v>
      </c>
      <c r="K108" s="93">
        <v>2.6089999999999999E-2</v>
      </c>
      <c r="L108" s="93">
        <v>2.7699999999999995E-2</v>
      </c>
      <c r="M108" s="86">
        <v>916141.99999999988</v>
      </c>
      <c r="N108" s="88">
        <v>102.35</v>
      </c>
      <c r="O108" s="86">
        <v>937.67138999999986</v>
      </c>
      <c r="P108" s="87">
        <f t="shared" si="2"/>
        <v>8.7160365894161634E-3</v>
      </c>
      <c r="Q108" s="87">
        <f>O108/'סכום נכסי הקרן'!$C$42</f>
        <v>2.6008037921185288E-4</v>
      </c>
    </row>
    <row r="109" spans="2:17" s="134" customFormat="1">
      <c r="B109" s="85" t="s">
        <v>1988</v>
      </c>
      <c r="C109" s="92" t="s">
        <v>1790</v>
      </c>
      <c r="D109" s="79" t="s">
        <v>1867</v>
      </c>
      <c r="E109" s="79"/>
      <c r="F109" s="79" t="s">
        <v>1866</v>
      </c>
      <c r="G109" s="105">
        <v>43363</v>
      </c>
      <c r="H109" s="79" t="s">
        <v>1789</v>
      </c>
      <c r="I109" s="86">
        <v>4.6500000000000004</v>
      </c>
      <c r="J109" s="92" t="s">
        <v>170</v>
      </c>
      <c r="K109" s="93">
        <v>2.6849999999999999E-2</v>
      </c>
      <c r="L109" s="93">
        <v>2.3900000000000001E-2</v>
      </c>
      <c r="M109" s="86">
        <v>1282598.7999999998</v>
      </c>
      <c r="N109" s="88">
        <v>101.41</v>
      </c>
      <c r="O109" s="86">
        <v>1300.6834099999996</v>
      </c>
      <c r="P109" s="87">
        <f t="shared" si="2"/>
        <v>1.2090380823932982E-2</v>
      </c>
      <c r="Q109" s="87">
        <f>O109/'סכום נכסי הקרן'!$C$42</f>
        <v>3.6076842923336486E-4</v>
      </c>
    </row>
    <row r="110" spans="2:17" s="134" customFormat="1">
      <c r="B110" s="85" t="s">
        <v>1989</v>
      </c>
      <c r="C110" s="92" t="s">
        <v>1790</v>
      </c>
      <c r="D110" s="79" t="s">
        <v>1868</v>
      </c>
      <c r="E110" s="79"/>
      <c r="F110" s="79" t="s">
        <v>544</v>
      </c>
      <c r="G110" s="105">
        <v>43301</v>
      </c>
      <c r="H110" s="79" t="s">
        <v>290</v>
      </c>
      <c r="I110" s="86">
        <v>2.21</v>
      </c>
      <c r="J110" s="92" t="s">
        <v>169</v>
      </c>
      <c r="K110" s="93">
        <v>6.0975000000000001E-2</v>
      </c>
      <c r="L110" s="93">
        <v>6.699999999999999E-2</v>
      </c>
      <c r="M110" s="86">
        <v>841045.16999999981</v>
      </c>
      <c r="N110" s="88">
        <v>101.17</v>
      </c>
      <c r="O110" s="86">
        <v>3086.1612699999996</v>
      </c>
      <c r="P110" s="87">
        <f t="shared" si="2"/>
        <v>2.8687123055081223E-2</v>
      </c>
      <c r="Q110" s="87">
        <f>O110/'סכום נכסי הקרן'!$C$42</f>
        <v>8.5600350183504415E-4</v>
      </c>
    </row>
    <row r="111" spans="2:17" s="134" customFormat="1">
      <c r="B111" s="85" t="s">
        <v>1989</v>
      </c>
      <c r="C111" s="92" t="s">
        <v>1790</v>
      </c>
      <c r="D111" s="79" t="s">
        <v>1869</v>
      </c>
      <c r="E111" s="79"/>
      <c r="F111" s="79" t="s">
        <v>544</v>
      </c>
      <c r="G111" s="105">
        <v>43301</v>
      </c>
      <c r="H111" s="79" t="s">
        <v>290</v>
      </c>
      <c r="I111" s="86">
        <v>2.21</v>
      </c>
      <c r="J111" s="92" t="s">
        <v>169</v>
      </c>
      <c r="K111" s="93">
        <v>6.0975000000000001E-2</v>
      </c>
      <c r="L111" s="93">
        <v>6.7000000000000004E-2</v>
      </c>
      <c r="M111" s="86">
        <v>76437.749999999985</v>
      </c>
      <c r="N111" s="88">
        <v>101.17</v>
      </c>
      <c r="O111" s="86">
        <v>280.48337999999995</v>
      </c>
      <c r="P111" s="87">
        <f t="shared" si="2"/>
        <v>2.607206990503483E-3</v>
      </c>
      <c r="Q111" s="87">
        <f>O111/'סכום נכסי הקרן'!$C$42</f>
        <v>7.7797216179350666E-5</v>
      </c>
    </row>
    <row r="112" spans="2:17" s="134" customFormat="1">
      <c r="B112" s="85" t="s">
        <v>1989</v>
      </c>
      <c r="C112" s="92" t="s">
        <v>1790</v>
      </c>
      <c r="D112" s="79" t="s">
        <v>1870</v>
      </c>
      <c r="E112" s="79"/>
      <c r="F112" s="79" t="s">
        <v>544</v>
      </c>
      <c r="G112" s="105">
        <v>43301</v>
      </c>
      <c r="H112" s="79" t="s">
        <v>290</v>
      </c>
      <c r="I112" s="86">
        <v>2.21</v>
      </c>
      <c r="J112" s="92" t="s">
        <v>169</v>
      </c>
      <c r="K112" s="93">
        <v>6.0975000000000001E-2</v>
      </c>
      <c r="L112" s="93">
        <v>6.6699999999999995E-2</v>
      </c>
      <c r="M112" s="86">
        <v>119395.28999999998</v>
      </c>
      <c r="N112" s="88">
        <v>101.22</v>
      </c>
      <c r="O112" s="86">
        <v>438.32987999999995</v>
      </c>
      <c r="P112" s="87">
        <f t="shared" si="2"/>
        <v>4.0744543483558736E-3</v>
      </c>
      <c r="Q112" s="87">
        <f>O112/'סכום נכסי הקרן'!$C$42</f>
        <v>1.2157884161346328E-4</v>
      </c>
    </row>
    <row r="113" spans="2:17" s="134" customFormat="1">
      <c r="B113" s="85" t="s">
        <v>1989</v>
      </c>
      <c r="C113" s="92" t="s">
        <v>1790</v>
      </c>
      <c r="D113" s="79" t="s">
        <v>1871</v>
      </c>
      <c r="E113" s="79"/>
      <c r="F113" s="79" t="s">
        <v>544</v>
      </c>
      <c r="G113" s="105">
        <v>43340</v>
      </c>
      <c r="H113" s="79" t="s">
        <v>290</v>
      </c>
      <c r="I113" s="86">
        <v>2.23</v>
      </c>
      <c r="J113" s="92" t="s">
        <v>169</v>
      </c>
      <c r="K113" s="93">
        <v>6.0975000000000001E-2</v>
      </c>
      <c r="L113" s="93">
        <v>6.6799999999999998E-2</v>
      </c>
      <c r="M113" s="86">
        <v>69767.549999999988</v>
      </c>
      <c r="N113" s="88">
        <v>100.54</v>
      </c>
      <c r="O113" s="86">
        <v>254.41333999999998</v>
      </c>
      <c r="P113" s="87">
        <f t="shared" si="2"/>
        <v>2.3648753752373475E-3</v>
      </c>
      <c r="Q113" s="87">
        <f>O113/'סכום נכסי הקרן'!$C$42</f>
        <v>7.0566211840753789E-5</v>
      </c>
    </row>
    <row r="114" spans="2:17" s="134" customFormat="1">
      <c r="B114" s="85" t="s">
        <v>1989</v>
      </c>
      <c r="C114" s="92" t="s">
        <v>1790</v>
      </c>
      <c r="D114" s="79" t="s">
        <v>1872</v>
      </c>
      <c r="E114" s="79"/>
      <c r="F114" s="79" t="s">
        <v>544</v>
      </c>
      <c r="G114" s="105">
        <v>43360</v>
      </c>
      <c r="H114" s="79" t="s">
        <v>290</v>
      </c>
      <c r="I114" s="86">
        <v>2.23</v>
      </c>
      <c r="J114" s="92" t="s">
        <v>169</v>
      </c>
      <c r="K114" s="93">
        <v>6.0975000000000001E-2</v>
      </c>
      <c r="L114" s="93">
        <v>6.6699999999999995E-2</v>
      </c>
      <c r="M114" s="86">
        <v>45927.98</v>
      </c>
      <c r="N114" s="88">
        <v>100.22</v>
      </c>
      <c r="O114" s="86">
        <v>166.94725999999997</v>
      </c>
      <c r="P114" s="87">
        <f t="shared" si="2"/>
        <v>1.5518426201131866E-3</v>
      </c>
      <c r="Q114" s="87">
        <f>O114/'סכום נכסי הקרן'!$C$42</f>
        <v>4.6305888344508188E-5</v>
      </c>
    </row>
    <row r="115" spans="2:17" s="134" customFormat="1">
      <c r="B115" s="85" t="s">
        <v>1990</v>
      </c>
      <c r="C115" s="92" t="s">
        <v>1790</v>
      </c>
      <c r="D115" s="79" t="s">
        <v>1873</v>
      </c>
      <c r="E115" s="79"/>
      <c r="F115" s="79" t="s">
        <v>1866</v>
      </c>
      <c r="G115" s="105">
        <v>41339</v>
      </c>
      <c r="H115" s="79" t="s">
        <v>1789</v>
      </c>
      <c r="I115" s="86">
        <v>2.6300000000000008</v>
      </c>
      <c r="J115" s="92" t="s">
        <v>170</v>
      </c>
      <c r="K115" s="93">
        <v>4.7500000000000001E-2</v>
      </c>
      <c r="L115" s="93">
        <v>1.1000000000000001E-3</v>
      </c>
      <c r="M115" s="86">
        <v>456508.73999999993</v>
      </c>
      <c r="N115" s="88">
        <v>118.74</v>
      </c>
      <c r="O115" s="86">
        <v>542.05843999999979</v>
      </c>
      <c r="P115" s="87">
        <f t="shared" si="2"/>
        <v>5.0386534632797589E-3</v>
      </c>
      <c r="Q115" s="87">
        <f>O115/'סכום נכסי הקרן'!$C$42</f>
        <v>1.5034986257838725E-4</v>
      </c>
    </row>
    <row r="116" spans="2:17" s="134" customFormat="1">
      <c r="B116" s="85" t="s">
        <v>1990</v>
      </c>
      <c r="C116" s="92" t="s">
        <v>1790</v>
      </c>
      <c r="D116" s="79" t="s">
        <v>1874</v>
      </c>
      <c r="E116" s="79"/>
      <c r="F116" s="79" t="s">
        <v>1866</v>
      </c>
      <c r="G116" s="105">
        <v>41338</v>
      </c>
      <c r="H116" s="79" t="s">
        <v>1789</v>
      </c>
      <c r="I116" s="86">
        <v>2.64</v>
      </c>
      <c r="J116" s="92" t="s">
        <v>170</v>
      </c>
      <c r="K116" s="93">
        <v>4.4999999999999998E-2</v>
      </c>
      <c r="L116" s="93">
        <v>1.2999999999999999E-3</v>
      </c>
      <c r="M116" s="86">
        <v>776465.56999999983</v>
      </c>
      <c r="N116" s="88">
        <v>117.8</v>
      </c>
      <c r="O116" s="86">
        <v>914.67648999999983</v>
      </c>
      <c r="P116" s="87">
        <f t="shared" si="2"/>
        <v>8.5022896500220064E-3</v>
      </c>
      <c r="Q116" s="87">
        <f>O116/'סכום נכסי הקרן'!$C$42</f>
        <v>2.5370232142346431E-4</v>
      </c>
    </row>
    <row r="117" spans="2:17" s="134" customFormat="1">
      <c r="B117" s="85" t="s">
        <v>1991</v>
      </c>
      <c r="C117" s="92" t="s">
        <v>1798</v>
      </c>
      <c r="D117" s="79" t="s">
        <v>1875</v>
      </c>
      <c r="E117" s="79"/>
      <c r="F117" s="79" t="s">
        <v>544</v>
      </c>
      <c r="G117" s="105">
        <v>42432</v>
      </c>
      <c r="H117" s="79" t="s">
        <v>166</v>
      </c>
      <c r="I117" s="86">
        <v>6.6199999999999992</v>
      </c>
      <c r="J117" s="92" t="s">
        <v>170</v>
      </c>
      <c r="K117" s="93">
        <v>2.5399999999999999E-2</v>
      </c>
      <c r="L117" s="93">
        <v>1.4299999999999997E-2</v>
      </c>
      <c r="M117" s="86">
        <v>1011974.6399999999</v>
      </c>
      <c r="N117" s="88">
        <v>109.33</v>
      </c>
      <c r="O117" s="86">
        <v>1106.3918500000002</v>
      </c>
      <c r="P117" s="87">
        <f t="shared" si="2"/>
        <v>1.0284361824062739E-2</v>
      </c>
      <c r="Q117" s="87">
        <f>O117/'סכום נכסי הקרן'!$C$42</f>
        <v>3.0687809713902389E-4</v>
      </c>
    </row>
    <row r="118" spans="2:17" s="134" customFormat="1">
      <c r="B118" s="85" t="s">
        <v>1992</v>
      </c>
      <c r="C118" s="92" t="s">
        <v>1798</v>
      </c>
      <c r="D118" s="79" t="s">
        <v>1876</v>
      </c>
      <c r="E118" s="79"/>
      <c r="F118" s="79" t="s">
        <v>544</v>
      </c>
      <c r="G118" s="105">
        <v>43072</v>
      </c>
      <c r="H118" s="79" t="s">
        <v>166</v>
      </c>
      <c r="I118" s="86">
        <v>7.1899999999999986</v>
      </c>
      <c r="J118" s="92" t="s">
        <v>170</v>
      </c>
      <c r="K118" s="93">
        <v>0.04</v>
      </c>
      <c r="L118" s="93">
        <v>3.8400000000000011E-2</v>
      </c>
      <c r="M118" s="86">
        <v>1142900.7</v>
      </c>
      <c r="N118" s="88">
        <v>103.11</v>
      </c>
      <c r="O118" s="86">
        <v>1178.4448399999999</v>
      </c>
      <c r="P118" s="87">
        <f t="shared" si="2"/>
        <v>1.0954123644583714E-2</v>
      </c>
      <c r="Q118" s="87">
        <f>O118/'סכום נכסי הקרן'!$C$42</f>
        <v>3.2686331708110588E-4</v>
      </c>
    </row>
    <row r="119" spans="2:17" s="134" customFormat="1">
      <c r="B119" s="85" t="s">
        <v>1993</v>
      </c>
      <c r="C119" s="92" t="s">
        <v>1790</v>
      </c>
      <c r="D119" s="79" t="s">
        <v>1877</v>
      </c>
      <c r="E119" s="79"/>
      <c r="F119" s="79" t="s">
        <v>544</v>
      </c>
      <c r="G119" s="105">
        <v>42326</v>
      </c>
      <c r="H119" s="79" t="s">
        <v>166</v>
      </c>
      <c r="I119" s="86">
        <v>10.690000000000001</v>
      </c>
      <c r="J119" s="92" t="s">
        <v>170</v>
      </c>
      <c r="K119" s="93">
        <v>3.4000000000000002E-2</v>
      </c>
      <c r="L119" s="93">
        <v>2.0300000000000002E-2</v>
      </c>
      <c r="M119" s="86">
        <v>25095.189999999995</v>
      </c>
      <c r="N119" s="88">
        <v>116.33</v>
      </c>
      <c r="O119" s="86">
        <v>29.193229999999996</v>
      </c>
      <c r="P119" s="87">
        <f t="shared" si="2"/>
        <v>2.7136293541305727E-4</v>
      </c>
      <c r="Q119" s="87">
        <f>O119/'סכום נכסי הקרן'!$C$42</f>
        <v>8.0972784386850492E-6</v>
      </c>
    </row>
    <row r="120" spans="2:17" s="134" customFormat="1">
      <c r="B120" s="85" t="s">
        <v>1993</v>
      </c>
      <c r="C120" s="92" t="s">
        <v>1790</v>
      </c>
      <c r="D120" s="79" t="s">
        <v>1878</v>
      </c>
      <c r="E120" s="79"/>
      <c r="F120" s="79" t="s">
        <v>544</v>
      </c>
      <c r="G120" s="105">
        <v>42606</v>
      </c>
      <c r="H120" s="79" t="s">
        <v>166</v>
      </c>
      <c r="I120" s="86">
        <v>10.629999999999999</v>
      </c>
      <c r="J120" s="92" t="s">
        <v>170</v>
      </c>
      <c r="K120" s="93">
        <v>3.4000000000000002E-2</v>
      </c>
      <c r="L120" s="93">
        <v>2.1799999999999996E-2</v>
      </c>
      <c r="M120" s="86">
        <v>105557.32</v>
      </c>
      <c r="N120" s="88">
        <v>114.49</v>
      </c>
      <c r="O120" s="86">
        <v>120.85256999999997</v>
      </c>
      <c r="P120" s="87">
        <f t="shared" si="2"/>
        <v>1.1233737461532E-3</v>
      </c>
      <c r="Q120" s="87">
        <f>O120/'סכום נכסי הקרן'!$C$42</f>
        <v>3.3520679600053693E-5</v>
      </c>
    </row>
    <row r="121" spans="2:17" s="134" customFormat="1">
      <c r="B121" s="85" t="s">
        <v>1993</v>
      </c>
      <c r="C121" s="92" t="s">
        <v>1790</v>
      </c>
      <c r="D121" s="79" t="s">
        <v>1879</v>
      </c>
      <c r="E121" s="79"/>
      <c r="F121" s="79" t="s">
        <v>544</v>
      </c>
      <c r="G121" s="105">
        <v>42648</v>
      </c>
      <c r="H121" s="79" t="s">
        <v>166</v>
      </c>
      <c r="I121" s="86">
        <v>10.64</v>
      </c>
      <c r="J121" s="92" t="s">
        <v>170</v>
      </c>
      <c r="K121" s="93">
        <v>3.4000000000000002E-2</v>
      </c>
      <c r="L121" s="93">
        <v>2.1499999999999998E-2</v>
      </c>
      <c r="M121" s="86">
        <v>96828.329999999987</v>
      </c>
      <c r="N121" s="88">
        <v>114.82</v>
      </c>
      <c r="O121" s="86">
        <v>111.17828999999998</v>
      </c>
      <c r="P121" s="87">
        <f t="shared" si="2"/>
        <v>1.0334473824446335E-3</v>
      </c>
      <c r="Q121" s="87">
        <f>O121/'סכום נכסי הקרן'!$C$42</f>
        <v>3.0837340385660423E-5</v>
      </c>
    </row>
    <row r="122" spans="2:17" s="134" customFormat="1">
      <c r="B122" s="85" t="s">
        <v>1993</v>
      </c>
      <c r="C122" s="92" t="s">
        <v>1790</v>
      </c>
      <c r="D122" s="79" t="s">
        <v>1880</v>
      </c>
      <c r="E122" s="79"/>
      <c r="F122" s="79" t="s">
        <v>544</v>
      </c>
      <c r="G122" s="105">
        <v>42718</v>
      </c>
      <c r="H122" s="79" t="s">
        <v>166</v>
      </c>
      <c r="I122" s="86">
        <v>10.61</v>
      </c>
      <c r="J122" s="92" t="s">
        <v>170</v>
      </c>
      <c r="K122" s="93">
        <v>3.4000000000000002E-2</v>
      </c>
      <c r="L122" s="93">
        <v>2.2300000000000004E-2</v>
      </c>
      <c r="M122" s="86">
        <v>67651.51999999999</v>
      </c>
      <c r="N122" s="88">
        <v>113.83</v>
      </c>
      <c r="O122" s="86">
        <v>77.007719999999992</v>
      </c>
      <c r="P122" s="87">
        <f t="shared" si="2"/>
        <v>7.1581804920753205E-4</v>
      </c>
      <c r="Q122" s="87">
        <f>O122/'סכום נכסי הקרן'!$C$42</f>
        <v>2.1359505295176157E-5</v>
      </c>
    </row>
    <row r="123" spans="2:17" s="134" customFormat="1">
      <c r="B123" s="85" t="s">
        <v>1993</v>
      </c>
      <c r="C123" s="92" t="s">
        <v>1790</v>
      </c>
      <c r="D123" s="79" t="s">
        <v>1881</v>
      </c>
      <c r="E123" s="79"/>
      <c r="F123" s="79" t="s">
        <v>544</v>
      </c>
      <c r="G123" s="105">
        <v>42900</v>
      </c>
      <c r="H123" s="79" t="s">
        <v>166</v>
      </c>
      <c r="I123" s="86">
        <v>10.309999999999997</v>
      </c>
      <c r="J123" s="92" t="s">
        <v>170</v>
      </c>
      <c r="K123" s="93">
        <v>3.4000000000000002E-2</v>
      </c>
      <c r="L123" s="93">
        <v>3.0099999999999995E-2</v>
      </c>
      <c r="M123" s="86">
        <v>80135.799999999988</v>
      </c>
      <c r="N123" s="88">
        <v>105.22</v>
      </c>
      <c r="O123" s="86">
        <v>84.318880000000007</v>
      </c>
      <c r="P123" s="87">
        <f t="shared" si="2"/>
        <v>7.8377825227086322E-4</v>
      </c>
      <c r="Q123" s="87">
        <f>O123/'סכום נכסי הקרן'!$C$42</f>
        <v>2.3387389781742962E-5</v>
      </c>
    </row>
    <row r="124" spans="2:17" s="134" customFormat="1">
      <c r="B124" s="85" t="s">
        <v>1993</v>
      </c>
      <c r="C124" s="92" t="s">
        <v>1790</v>
      </c>
      <c r="D124" s="79" t="s">
        <v>1882</v>
      </c>
      <c r="E124" s="79"/>
      <c r="F124" s="79" t="s">
        <v>544</v>
      </c>
      <c r="G124" s="105">
        <v>43075</v>
      </c>
      <c r="H124" s="79" t="s">
        <v>166</v>
      </c>
      <c r="I124" s="86">
        <v>10.17</v>
      </c>
      <c r="J124" s="92" t="s">
        <v>170</v>
      </c>
      <c r="K124" s="93">
        <v>3.4000000000000002E-2</v>
      </c>
      <c r="L124" s="93">
        <v>3.39E-2</v>
      </c>
      <c r="M124" s="86">
        <v>49724.709999999992</v>
      </c>
      <c r="N124" s="88">
        <v>101.27</v>
      </c>
      <c r="O124" s="86">
        <v>50.35620999999999</v>
      </c>
      <c r="P124" s="87">
        <f t="shared" si="2"/>
        <v>4.6808143401317183E-4</v>
      </c>
      <c r="Q124" s="87">
        <f>O124/'סכום נכסי הקרן'!$C$42</f>
        <v>1.3967219574089486E-5</v>
      </c>
    </row>
    <row r="125" spans="2:17" s="134" customFormat="1">
      <c r="B125" s="85" t="s">
        <v>1993</v>
      </c>
      <c r="C125" s="92" t="s">
        <v>1790</v>
      </c>
      <c r="D125" s="79" t="s">
        <v>1883</v>
      </c>
      <c r="E125" s="79"/>
      <c r="F125" s="79" t="s">
        <v>544</v>
      </c>
      <c r="G125" s="105">
        <v>43292</v>
      </c>
      <c r="H125" s="79" t="s">
        <v>166</v>
      </c>
      <c r="I125" s="86">
        <v>10.27</v>
      </c>
      <c r="J125" s="92" t="s">
        <v>170</v>
      </c>
      <c r="K125" s="93">
        <v>3.4000000000000002E-2</v>
      </c>
      <c r="L125" s="93">
        <v>3.1400000000000004E-2</v>
      </c>
      <c r="M125" s="86">
        <v>141586.62999999998</v>
      </c>
      <c r="N125" s="88">
        <v>103.77</v>
      </c>
      <c r="O125" s="86">
        <v>146.92443999999998</v>
      </c>
      <c r="P125" s="87">
        <f t="shared" si="2"/>
        <v>1.3657223720129499E-3</v>
      </c>
      <c r="Q125" s="87">
        <f>O125/'סכום נכסי הקרן'!$C$42</f>
        <v>4.0752191522756305E-5</v>
      </c>
    </row>
    <row r="126" spans="2:17" s="134" customFormat="1">
      <c r="B126" s="85" t="s">
        <v>1993</v>
      </c>
      <c r="C126" s="92" t="s">
        <v>1790</v>
      </c>
      <c r="D126" s="79" t="s">
        <v>1884</v>
      </c>
      <c r="E126" s="79"/>
      <c r="F126" s="79" t="s">
        <v>544</v>
      </c>
      <c r="G126" s="105">
        <v>42326</v>
      </c>
      <c r="H126" s="79" t="s">
        <v>166</v>
      </c>
      <c r="I126" s="86">
        <v>10.69</v>
      </c>
      <c r="J126" s="92" t="s">
        <v>170</v>
      </c>
      <c r="K126" s="93">
        <v>3.4000000000000002E-2</v>
      </c>
      <c r="L126" s="93">
        <v>2.0200000000000006E-2</v>
      </c>
      <c r="M126" s="86">
        <v>55857.009999999987</v>
      </c>
      <c r="N126" s="88">
        <v>116.41</v>
      </c>
      <c r="O126" s="86">
        <v>65.023139999999998</v>
      </c>
      <c r="P126" s="87">
        <f t="shared" si="2"/>
        <v>6.0441650821694561E-4</v>
      </c>
      <c r="Q126" s="87">
        <f>O126/'סכום נכסי הקרן'!$C$42</f>
        <v>1.8035361949931523E-5</v>
      </c>
    </row>
    <row r="127" spans="2:17" s="134" customFormat="1">
      <c r="B127" s="85" t="s">
        <v>1993</v>
      </c>
      <c r="C127" s="92" t="s">
        <v>1790</v>
      </c>
      <c r="D127" s="79" t="s">
        <v>1885</v>
      </c>
      <c r="E127" s="79"/>
      <c r="F127" s="79" t="s">
        <v>544</v>
      </c>
      <c r="G127" s="105">
        <v>42606</v>
      </c>
      <c r="H127" s="79" t="s">
        <v>166</v>
      </c>
      <c r="I127" s="86">
        <v>10.64</v>
      </c>
      <c r="J127" s="92" t="s">
        <v>170</v>
      </c>
      <c r="K127" s="93">
        <v>3.4000000000000002E-2</v>
      </c>
      <c r="L127" s="93">
        <v>2.1700000000000001E-2</v>
      </c>
      <c r="M127" s="86">
        <v>234950.10999999996</v>
      </c>
      <c r="N127" s="88">
        <v>114.56</v>
      </c>
      <c r="O127" s="86">
        <v>269.15882999999997</v>
      </c>
      <c r="P127" s="87">
        <f t="shared" si="2"/>
        <v>2.5019406965636919E-3</v>
      </c>
      <c r="Q127" s="87">
        <f>O127/'סכום נכסי הקרן'!$C$42</f>
        <v>7.4656144275254719E-5</v>
      </c>
    </row>
    <row r="128" spans="2:17" s="134" customFormat="1">
      <c r="B128" s="85" t="s">
        <v>1993</v>
      </c>
      <c r="C128" s="92" t="s">
        <v>1790</v>
      </c>
      <c r="D128" s="79" t="s">
        <v>1886</v>
      </c>
      <c r="E128" s="79"/>
      <c r="F128" s="79" t="s">
        <v>544</v>
      </c>
      <c r="G128" s="105">
        <v>42648</v>
      </c>
      <c r="H128" s="79" t="s">
        <v>166</v>
      </c>
      <c r="I128" s="86">
        <v>10.64</v>
      </c>
      <c r="J128" s="92" t="s">
        <v>170</v>
      </c>
      <c r="K128" s="93">
        <v>3.4000000000000002E-2</v>
      </c>
      <c r="L128" s="93">
        <v>2.1499999999999998E-2</v>
      </c>
      <c r="M128" s="86">
        <v>215521.07999999996</v>
      </c>
      <c r="N128" s="88">
        <v>114.79</v>
      </c>
      <c r="O128" s="86">
        <v>247.39663999999996</v>
      </c>
      <c r="P128" s="87">
        <f t="shared" si="2"/>
        <v>2.2996522975267685E-3</v>
      </c>
      <c r="Q128" s="87">
        <f>O128/'סכום נכסי הקרן'!$C$42</f>
        <v>6.862000124258697E-5</v>
      </c>
    </row>
    <row r="129" spans="2:17" s="134" customFormat="1">
      <c r="B129" s="85" t="s">
        <v>1993</v>
      </c>
      <c r="C129" s="92" t="s">
        <v>1790</v>
      </c>
      <c r="D129" s="79" t="s">
        <v>1887</v>
      </c>
      <c r="E129" s="79"/>
      <c r="F129" s="79" t="s">
        <v>544</v>
      </c>
      <c r="G129" s="105">
        <v>42718</v>
      </c>
      <c r="H129" s="79" t="s">
        <v>166</v>
      </c>
      <c r="I129" s="86">
        <v>10.620000000000001</v>
      </c>
      <c r="J129" s="92" t="s">
        <v>170</v>
      </c>
      <c r="K129" s="93">
        <v>3.4000000000000002E-2</v>
      </c>
      <c r="L129" s="93">
        <v>2.2200000000000001E-2</v>
      </c>
      <c r="M129" s="86">
        <v>150579.15999999997</v>
      </c>
      <c r="N129" s="88">
        <v>114.04</v>
      </c>
      <c r="O129" s="86">
        <v>171.72046999999998</v>
      </c>
      <c r="P129" s="87">
        <f t="shared" si="2"/>
        <v>1.5962115466397462E-3</v>
      </c>
      <c r="Q129" s="87">
        <f>O129/'סכום נכסי הקרן'!$C$42</f>
        <v>4.762982579220808E-5</v>
      </c>
    </row>
    <row r="130" spans="2:17" s="134" customFormat="1">
      <c r="B130" s="85" t="s">
        <v>1993</v>
      </c>
      <c r="C130" s="92" t="s">
        <v>1790</v>
      </c>
      <c r="D130" s="79" t="s">
        <v>1888</v>
      </c>
      <c r="E130" s="79"/>
      <c r="F130" s="79" t="s">
        <v>544</v>
      </c>
      <c r="G130" s="105">
        <v>42900</v>
      </c>
      <c r="H130" s="79" t="s">
        <v>166</v>
      </c>
      <c r="I130" s="86">
        <v>10.329999999999998</v>
      </c>
      <c r="J130" s="92" t="s">
        <v>170</v>
      </c>
      <c r="K130" s="93">
        <v>3.4000000000000002E-2</v>
      </c>
      <c r="L130" s="93">
        <v>2.9699999999999994E-2</v>
      </c>
      <c r="M130" s="86">
        <v>178366.73</v>
      </c>
      <c r="N130" s="88">
        <v>105.6</v>
      </c>
      <c r="O130" s="86">
        <v>188.35526000000002</v>
      </c>
      <c r="P130" s="87">
        <f t="shared" si="2"/>
        <v>1.7508386791762892E-3</v>
      </c>
      <c r="Q130" s="87">
        <f>O130/'סכום נכסי הקרן'!$C$42</f>
        <v>5.2243790276407127E-5</v>
      </c>
    </row>
    <row r="131" spans="2:17" s="134" customFormat="1">
      <c r="B131" s="85" t="s">
        <v>1993</v>
      </c>
      <c r="C131" s="92" t="s">
        <v>1790</v>
      </c>
      <c r="D131" s="79" t="s">
        <v>1889</v>
      </c>
      <c r="E131" s="79"/>
      <c r="F131" s="79" t="s">
        <v>544</v>
      </c>
      <c r="G131" s="105">
        <v>43075</v>
      </c>
      <c r="H131" s="79" t="s">
        <v>166</v>
      </c>
      <c r="I131" s="86">
        <v>10.180000000000003</v>
      </c>
      <c r="J131" s="92" t="s">
        <v>170</v>
      </c>
      <c r="K131" s="93">
        <v>3.4000000000000002E-2</v>
      </c>
      <c r="L131" s="93">
        <v>3.3800000000000011E-2</v>
      </c>
      <c r="M131" s="86">
        <v>110677.57</v>
      </c>
      <c r="N131" s="88">
        <v>101.38</v>
      </c>
      <c r="O131" s="86">
        <v>112.20490999999997</v>
      </c>
      <c r="P131" s="87">
        <f t="shared" si="2"/>
        <v>1.0429902325079445E-3</v>
      </c>
      <c r="Q131" s="87">
        <f>O131/'סכום נכסי הקרן'!$C$42</f>
        <v>3.1122092295288882E-5</v>
      </c>
    </row>
    <row r="132" spans="2:17" s="134" customFormat="1">
      <c r="B132" s="85" t="s">
        <v>1993</v>
      </c>
      <c r="C132" s="92" t="s">
        <v>1790</v>
      </c>
      <c r="D132" s="79" t="s">
        <v>1890</v>
      </c>
      <c r="E132" s="79"/>
      <c r="F132" s="79" t="s">
        <v>544</v>
      </c>
      <c r="G132" s="105">
        <v>43292</v>
      </c>
      <c r="H132" s="79" t="s">
        <v>166</v>
      </c>
      <c r="I132" s="86">
        <v>10.25</v>
      </c>
      <c r="J132" s="92" t="s">
        <v>170</v>
      </c>
      <c r="K132" s="93">
        <v>3.4000000000000002E-2</v>
      </c>
      <c r="L132" s="93">
        <v>3.1800000000000002E-2</v>
      </c>
      <c r="M132" s="86">
        <v>315144.34999999992</v>
      </c>
      <c r="N132" s="88">
        <v>103.35</v>
      </c>
      <c r="O132" s="86">
        <v>325.70166999999992</v>
      </c>
      <c r="P132" s="87">
        <f t="shared" si="2"/>
        <v>3.0275293703415102E-3</v>
      </c>
      <c r="Q132" s="87">
        <f>O132/'סכום נכסי הקרן'!$C$42</f>
        <v>9.0339339289784409E-5</v>
      </c>
    </row>
    <row r="133" spans="2:17" s="134" customFormat="1">
      <c r="B133" s="85" t="s">
        <v>1994</v>
      </c>
      <c r="C133" s="92" t="s">
        <v>1790</v>
      </c>
      <c r="D133" s="79">
        <v>4180</v>
      </c>
      <c r="E133" s="79"/>
      <c r="F133" s="79" t="s">
        <v>1866</v>
      </c>
      <c r="G133" s="105">
        <v>42082</v>
      </c>
      <c r="H133" s="79" t="s">
        <v>1789</v>
      </c>
      <c r="I133" s="86">
        <v>1.32</v>
      </c>
      <c r="J133" s="92" t="s">
        <v>169</v>
      </c>
      <c r="K133" s="93">
        <v>6.3432000000000002E-2</v>
      </c>
      <c r="L133" s="93">
        <v>5.5999999999999994E-2</v>
      </c>
      <c r="M133" s="86">
        <v>90417.309999999983</v>
      </c>
      <c r="N133" s="88">
        <v>101.29</v>
      </c>
      <c r="O133" s="86">
        <v>332.17407999999995</v>
      </c>
      <c r="P133" s="87">
        <f t="shared" si="2"/>
        <v>3.0876930513318232E-3</v>
      </c>
      <c r="Q133" s="87">
        <f>O133/'סכום נכסי הקרן'!$C$42</f>
        <v>9.2134581061226948E-5</v>
      </c>
    </row>
    <row r="134" spans="2:17" s="134" customFormat="1">
      <c r="B134" s="85" t="s">
        <v>1994</v>
      </c>
      <c r="C134" s="92" t="s">
        <v>1790</v>
      </c>
      <c r="D134" s="79" t="s">
        <v>1891</v>
      </c>
      <c r="E134" s="79"/>
      <c r="F134" s="79" t="s">
        <v>1866</v>
      </c>
      <c r="G134" s="105">
        <v>43325</v>
      </c>
      <c r="H134" s="79" t="s">
        <v>1789</v>
      </c>
      <c r="I134" s="86">
        <v>0.04</v>
      </c>
      <c r="J134" s="92" t="s">
        <v>169</v>
      </c>
      <c r="K134" s="93">
        <v>4.3475E-2</v>
      </c>
      <c r="L134" s="93">
        <v>0.05</v>
      </c>
      <c r="M134" s="86">
        <v>155742.72999999998</v>
      </c>
      <c r="N134" s="88">
        <v>100.19</v>
      </c>
      <c r="O134" s="86">
        <v>565.95210999999983</v>
      </c>
      <c r="P134" s="87">
        <f t="shared" si="2"/>
        <v>5.2607548350358446E-3</v>
      </c>
      <c r="Q134" s="87">
        <f>O134/'סכום נכסי הקרן'!$C$42</f>
        <v>1.5697721073109445E-4</v>
      </c>
    </row>
    <row r="135" spans="2:17" s="134" customFormat="1">
      <c r="B135" s="85" t="s">
        <v>1994</v>
      </c>
      <c r="C135" s="92" t="s">
        <v>1790</v>
      </c>
      <c r="D135" s="79" t="s">
        <v>1892</v>
      </c>
      <c r="E135" s="79"/>
      <c r="F135" s="79" t="s">
        <v>1866</v>
      </c>
      <c r="G135" s="105">
        <v>43304</v>
      </c>
      <c r="H135" s="79" t="s">
        <v>1789</v>
      </c>
      <c r="I135" s="86">
        <v>5.000000000000001E-2</v>
      </c>
      <c r="J135" s="92" t="s">
        <v>169</v>
      </c>
      <c r="K135" s="93">
        <v>4.3499999999999997E-2</v>
      </c>
      <c r="L135" s="93">
        <v>5.1100000000000007E-2</v>
      </c>
      <c r="M135" s="86">
        <v>52952.529999999992</v>
      </c>
      <c r="N135" s="88">
        <v>100.13</v>
      </c>
      <c r="O135" s="86">
        <v>192.30851999999996</v>
      </c>
      <c r="P135" s="87">
        <f t="shared" si="2"/>
        <v>1.7875858372691418E-3</v>
      </c>
      <c r="Q135" s="87">
        <f>O135/'סכום נכסי הקרן'!$C$42</f>
        <v>5.3340299534221883E-5</v>
      </c>
    </row>
    <row r="136" spans="2:17" s="134" customFormat="1">
      <c r="B136" s="85" t="s">
        <v>1994</v>
      </c>
      <c r="C136" s="92" t="s">
        <v>1790</v>
      </c>
      <c r="D136" s="79">
        <v>4179</v>
      </c>
      <c r="E136" s="79"/>
      <c r="F136" s="79" t="s">
        <v>1866</v>
      </c>
      <c r="G136" s="105">
        <v>42082</v>
      </c>
      <c r="H136" s="79" t="s">
        <v>1789</v>
      </c>
      <c r="I136" s="86">
        <v>1.3400000000000003</v>
      </c>
      <c r="J136" s="92" t="s">
        <v>171</v>
      </c>
      <c r="K136" s="93">
        <v>-3.1900000000000001E-3</v>
      </c>
      <c r="L136" s="93">
        <v>2.8699999999999996E-2</v>
      </c>
      <c r="M136" s="86">
        <v>85639.07</v>
      </c>
      <c r="N136" s="88">
        <v>101.39</v>
      </c>
      <c r="O136" s="86">
        <v>366.03821999999991</v>
      </c>
      <c r="P136" s="87">
        <f t="shared" si="2"/>
        <v>3.4024739932022063E-3</v>
      </c>
      <c r="Q136" s="87">
        <f>O136/'סכום נכסי הקרן'!$C$42</f>
        <v>1.0152742216399672E-4</v>
      </c>
    </row>
    <row r="137" spans="2:17" s="134" customFormat="1">
      <c r="B137" s="85" t="s">
        <v>1995</v>
      </c>
      <c r="C137" s="92" t="s">
        <v>1790</v>
      </c>
      <c r="D137" s="79" t="s">
        <v>1893</v>
      </c>
      <c r="E137" s="79"/>
      <c r="F137" s="79" t="s">
        <v>544</v>
      </c>
      <c r="G137" s="105">
        <v>43227</v>
      </c>
      <c r="H137" s="79" t="s">
        <v>166</v>
      </c>
      <c r="I137" s="86">
        <v>0.1</v>
      </c>
      <c r="J137" s="92" t="s">
        <v>170</v>
      </c>
      <c r="K137" s="93">
        <v>2.6000000000000002E-2</v>
      </c>
      <c r="L137" s="93">
        <v>2.4700000000000003E-2</v>
      </c>
      <c r="M137" s="86">
        <v>4802.2499999999991</v>
      </c>
      <c r="N137" s="88">
        <v>100.18</v>
      </c>
      <c r="O137" s="86">
        <v>4.8108899999999997</v>
      </c>
      <c r="P137" s="87">
        <f t="shared" si="2"/>
        <v>4.4719177437690974E-5</v>
      </c>
      <c r="Q137" s="87">
        <f>O137/'סכום נכסי הקרן'!$C$42</f>
        <v>1.3343886876472907E-6</v>
      </c>
    </row>
    <row r="138" spans="2:17" s="134" customFormat="1">
      <c r="B138" s="85" t="s">
        <v>1995</v>
      </c>
      <c r="C138" s="92" t="s">
        <v>1790</v>
      </c>
      <c r="D138" s="79" t="s">
        <v>1894</v>
      </c>
      <c r="E138" s="79"/>
      <c r="F138" s="79" t="s">
        <v>544</v>
      </c>
      <c r="G138" s="105">
        <v>43279</v>
      </c>
      <c r="H138" s="79" t="s">
        <v>166</v>
      </c>
      <c r="I138" s="86">
        <v>0.08</v>
      </c>
      <c r="J138" s="92" t="s">
        <v>170</v>
      </c>
      <c r="K138" s="93">
        <v>2.6000000000000002E-2</v>
      </c>
      <c r="L138" s="93">
        <v>2.5600000000000001E-2</v>
      </c>
      <c r="M138" s="86">
        <v>20753.429999999997</v>
      </c>
      <c r="N138" s="88">
        <v>100.24</v>
      </c>
      <c r="O138" s="86">
        <v>20.803239999999999</v>
      </c>
      <c r="P138" s="87">
        <f t="shared" si="2"/>
        <v>1.9337456912107124E-4</v>
      </c>
      <c r="Q138" s="87">
        <f>O138/'סכום נכסי הקרן'!$C$42</f>
        <v>5.7701606402165971E-6</v>
      </c>
    </row>
    <row r="139" spans="2:17" s="134" customFormat="1">
      <c r="B139" s="85" t="s">
        <v>1995</v>
      </c>
      <c r="C139" s="92" t="s">
        <v>1790</v>
      </c>
      <c r="D139" s="79" t="s">
        <v>1895</v>
      </c>
      <c r="E139" s="79"/>
      <c r="F139" s="79" t="s">
        <v>544</v>
      </c>
      <c r="G139" s="105">
        <v>43321</v>
      </c>
      <c r="H139" s="79" t="s">
        <v>166</v>
      </c>
      <c r="I139" s="86">
        <v>0.03</v>
      </c>
      <c r="J139" s="92" t="s">
        <v>170</v>
      </c>
      <c r="K139" s="93">
        <v>2.6000000000000002E-2</v>
      </c>
      <c r="L139" s="144">
        <v>2.6800000000000001E-2</v>
      </c>
      <c r="M139" s="86">
        <v>91622.50999999998</v>
      </c>
      <c r="N139" s="88">
        <v>100.36</v>
      </c>
      <c r="O139" s="86">
        <v>91.952359999999985</v>
      </c>
      <c r="P139" s="87">
        <f t="shared" si="2"/>
        <v>8.547345507077562E-4</v>
      </c>
      <c r="Q139" s="87">
        <f>O139/'סכום נכסי הקרן'!$C$42</f>
        <v>2.5504675639324787E-5</v>
      </c>
    </row>
    <row r="140" spans="2:17" s="134" customFormat="1">
      <c r="B140" s="85" t="s">
        <v>1995</v>
      </c>
      <c r="C140" s="92" t="s">
        <v>1790</v>
      </c>
      <c r="D140" s="79" t="s">
        <v>1896</v>
      </c>
      <c r="E140" s="79"/>
      <c r="F140" s="79" t="s">
        <v>544</v>
      </c>
      <c r="G140" s="105">
        <v>43138</v>
      </c>
      <c r="H140" s="79" t="s">
        <v>166</v>
      </c>
      <c r="I140" s="86">
        <v>0.02</v>
      </c>
      <c r="J140" s="92" t="s">
        <v>170</v>
      </c>
      <c r="K140" s="93">
        <v>2.6000000000000002E-2</v>
      </c>
      <c r="L140" s="93">
        <v>3.9500000000000007E-2</v>
      </c>
      <c r="M140" s="86">
        <v>19716.830000000002</v>
      </c>
      <c r="N140" s="88">
        <v>100.36</v>
      </c>
      <c r="O140" s="86">
        <v>19.787799999999997</v>
      </c>
      <c r="P140" s="87">
        <f t="shared" si="2"/>
        <v>1.8393564170071262E-4</v>
      </c>
      <c r="Q140" s="87">
        <f>O140/'סכום נכסי הקרן'!$C$42</f>
        <v>5.4885097088952479E-6</v>
      </c>
    </row>
    <row r="141" spans="2:17" s="134" customFormat="1">
      <c r="B141" s="85" t="s">
        <v>1995</v>
      </c>
      <c r="C141" s="92" t="s">
        <v>1790</v>
      </c>
      <c r="D141" s="79" t="s">
        <v>1897</v>
      </c>
      <c r="E141" s="79"/>
      <c r="F141" s="79" t="s">
        <v>544</v>
      </c>
      <c r="G141" s="105">
        <v>43227</v>
      </c>
      <c r="H141" s="79" t="s">
        <v>166</v>
      </c>
      <c r="I141" s="86">
        <v>9.9699999999999989</v>
      </c>
      <c r="J141" s="92" t="s">
        <v>170</v>
      </c>
      <c r="K141" s="93">
        <v>2.9805999999999999E-2</v>
      </c>
      <c r="L141" s="93">
        <v>2.86E-2</v>
      </c>
      <c r="M141" s="86">
        <v>104710.87999999998</v>
      </c>
      <c r="N141" s="88">
        <v>101.2</v>
      </c>
      <c r="O141" s="86">
        <v>105.96738999999998</v>
      </c>
      <c r="P141" s="87">
        <f t="shared" si="2"/>
        <v>9.8500994951433089E-4</v>
      </c>
      <c r="Q141" s="87">
        <f>O141/'סכום נכסי הקרן'!$C$42</f>
        <v>2.9392001578815691E-5</v>
      </c>
    </row>
    <row r="142" spans="2:17" s="134" customFormat="1">
      <c r="B142" s="85" t="s">
        <v>1995</v>
      </c>
      <c r="C142" s="92" t="s">
        <v>1790</v>
      </c>
      <c r="D142" s="79" t="s">
        <v>1898</v>
      </c>
      <c r="E142" s="79"/>
      <c r="F142" s="79" t="s">
        <v>544</v>
      </c>
      <c r="G142" s="105">
        <v>43279</v>
      </c>
      <c r="H142" s="79" t="s">
        <v>166</v>
      </c>
      <c r="I142" s="86">
        <v>9.9899999999999984</v>
      </c>
      <c r="J142" s="92" t="s">
        <v>170</v>
      </c>
      <c r="K142" s="93">
        <v>2.9796999999999997E-2</v>
      </c>
      <c r="L142" s="93">
        <v>2.7500000000000004E-2</v>
      </c>
      <c r="M142" s="86">
        <v>122463.68999999999</v>
      </c>
      <c r="N142" s="88">
        <v>101.32</v>
      </c>
      <c r="O142" s="86">
        <v>124.08020999999998</v>
      </c>
      <c r="P142" s="87">
        <f t="shared" si="2"/>
        <v>1.1533759714929996E-3</v>
      </c>
      <c r="Q142" s="87">
        <f>O142/'סכום נכסי הקרן'!$C$42</f>
        <v>3.4415924825739151E-5</v>
      </c>
    </row>
    <row r="143" spans="2:17" s="134" customFormat="1">
      <c r="B143" s="85" t="s">
        <v>1995</v>
      </c>
      <c r="C143" s="92" t="s">
        <v>1790</v>
      </c>
      <c r="D143" s="79" t="s">
        <v>1899</v>
      </c>
      <c r="E143" s="79"/>
      <c r="F143" s="79" t="s">
        <v>544</v>
      </c>
      <c r="G143" s="105">
        <v>43321</v>
      </c>
      <c r="H143" s="79" t="s">
        <v>166</v>
      </c>
      <c r="I143" s="86">
        <v>10</v>
      </c>
      <c r="J143" s="92" t="s">
        <v>170</v>
      </c>
      <c r="K143" s="93">
        <v>3.0529000000000001E-2</v>
      </c>
      <c r="L143" s="93">
        <v>2.6800000000000001E-2</v>
      </c>
      <c r="M143" s="86">
        <v>685529.46999999986</v>
      </c>
      <c r="N143" s="88">
        <v>102.64</v>
      </c>
      <c r="O143" s="86">
        <v>703.62749999999983</v>
      </c>
      <c r="P143" s="87">
        <f t="shared" si="2"/>
        <v>6.5405035289808951E-3</v>
      </c>
      <c r="Q143" s="87">
        <f>O143/'סכום נכסי הקרן'!$C$42</f>
        <v>1.9516400838878959E-4</v>
      </c>
    </row>
    <row r="144" spans="2:17" s="134" customFormat="1">
      <c r="B144" s="85" t="s">
        <v>1995</v>
      </c>
      <c r="C144" s="92" t="s">
        <v>1790</v>
      </c>
      <c r="D144" s="79" t="s">
        <v>1900</v>
      </c>
      <c r="E144" s="79"/>
      <c r="F144" s="79" t="s">
        <v>544</v>
      </c>
      <c r="G144" s="105">
        <v>43138</v>
      </c>
      <c r="H144" s="79" t="s">
        <v>166</v>
      </c>
      <c r="I144" s="86">
        <v>9.9299999999999979</v>
      </c>
      <c r="J144" s="92" t="s">
        <v>170</v>
      </c>
      <c r="K144" s="93">
        <v>2.8239999999999998E-2</v>
      </c>
      <c r="L144" s="93">
        <v>3.1099999999999996E-2</v>
      </c>
      <c r="M144" s="86">
        <v>657564.12999999989</v>
      </c>
      <c r="N144" s="88">
        <v>97.13</v>
      </c>
      <c r="O144" s="86">
        <v>638.69206000000008</v>
      </c>
      <c r="P144" s="87">
        <f t="shared" si="2"/>
        <v>5.9369022279005292E-3</v>
      </c>
      <c r="Q144" s="87">
        <f>O144/'סכום נכסי הקרן'!$C$42</f>
        <v>1.7715297164436203E-4</v>
      </c>
    </row>
    <row r="145" spans="2:17" s="134" customFormat="1">
      <c r="B145" s="85" t="s">
        <v>1996</v>
      </c>
      <c r="C145" s="92" t="s">
        <v>1790</v>
      </c>
      <c r="D145" s="79" t="s">
        <v>1901</v>
      </c>
      <c r="E145" s="79"/>
      <c r="F145" s="79" t="s">
        <v>574</v>
      </c>
      <c r="G145" s="105">
        <v>42825</v>
      </c>
      <c r="H145" s="79" t="s">
        <v>166</v>
      </c>
      <c r="I145" s="86">
        <v>7.3299999999999992</v>
      </c>
      <c r="J145" s="92" t="s">
        <v>170</v>
      </c>
      <c r="K145" s="93">
        <v>2.8999999999999998E-2</v>
      </c>
      <c r="L145" s="93">
        <v>2.29E-2</v>
      </c>
      <c r="M145" s="86">
        <v>3317573.8399999994</v>
      </c>
      <c r="N145" s="88">
        <v>106.23</v>
      </c>
      <c r="O145" s="86">
        <v>3524.2584599999996</v>
      </c>
      <c r="P145" s="87">
        <f t="shared" si="2"/>
        <v>3.2759414455334361E-2</v>
      </c>
      <c r="Q145" s="87">
        <f>O145/'סכום נכסי הקרן'!$C$42</f>
        <v>9.775178026039384E-4</v>
      </c>
    </row>
    <row r="146" spans="2:17" s="134" customFormat="1">
      <c r="B146" s="85" t="s">
        <v>1997</v>
      </c>
      <c r="C146" s="92" t="s">
        <v>1798</v>
      </c>
      <c r="D146" s="79" t="s">
        <v>1902</v>
      </c>
      <c r="E146" s="79"/>
      <c r="F146" s="79" t="s">
        <v>595</v>
      </c>
      <c r="G146" s="105">
        <v>42372</v>
      </c>
      <c r="H146" s="79" t="s">
        <v>166</v>
      </c>
      <c r="I146" s="86">
        <v>10.220000000000001</v>
      </c>
      <c r="J146" s="92" t="s">
        <v>170</v>
      </c>
      <c r="K146" s="93">
        <v>6.7000000000000004E-2</v>
      </c>
      <c r="L146" s="93">
        <v>3.1900000000000012E-2</v>
      </c>
      <c r="M146" s="86">
        <v>969306.0199999999</v>
      </c>
      <c r="N146" s="88">
        <v>139.96</v>
      </c>
      <c r="O146" s="86">
        <v>1356.6407699999997</v>
      </c>
      <c r="P146" s="87">
        <f t="shared" si="2"/>
        <v>1.2610527223203129E-2</v>
      </c>
      <c r="Q146" s="87">
        <f>O146/'סכום נכסי הקרן'!$C$42</f>
        <v>3.7628923061826599E-4</v>
      </c>
    </row>
    <row r="147" spans="2:17" s="134" customFormat="1">
      <c r="B147" s="85" t="s">
        <v>1998</v>
      </c>
      <c r="C147" s="92" t="s">
        <v>1790</v>
      </c>
      <c r="D147" s="79" t="s">
        <v>1903</v>
      </c>
      <c r="E147" s="79"/>
      <c r="F147" s="79" t="s">
        <v>1904</v>
      </c>
      <c r="G147" s="105">
        <v>41529</v>
      </c>
      <c r="H147" s="79" t="s">
        <v>1789</v>
      </c>
      <c r="I147" s="86">
        <v>8.73</v>
      </c>
      <c r="J147" s="92" t="s">
        <v>170</v>
      </c>
      <c r="K147" s="93">
        <v>0</v>
      </c>
      <c r="L147" s="93">
        <v>0</v>
      </c>
      <c r="M147" s="86">
        <v>1243303.6299999997</v>
      </c>
      <c r="N147" s="88">
        <v>0</v>
      </c>
      <c r="O147" s="88">
        <v>0</v>
      </c>
      <c r="P147" s="87">
        <f t="shared" si="2"/>
        <v>0</v>
      </c>
      <c r="Q147" s="87">
        <f>O147/'סכום נכסי הקרן'!$C$42</f>
        <v>0</v>
      </c>
    </row>
    <row r="148" spans="2:17" s="134" customFormat="1">
      <c r="B148" s="85" t="s">
        <v>1999</v>
      </c>
      <c r="C148" s="92" t="s">
        <v>1790</v>
      </c>
      <c r="D148" s="79" t="s">
        <v>1905</v>
      </c>
      <c r="E148" s="79"/>
      <c r="F148" s="79" t="s">
        <v>1351</v>
      </c>
      <c r="G148" s="105">
        <v>43276</v>
      </c>
      <c r="H148" s="79"/>
      <c r="I148" s="86">
        <v>11.21</v>
      </c>
      <c r="J148" s="92" t="s">
        <v>170</v>
      </c>
      <c r="K148" s="93">
        <v>3.56E-2</v>
      </c>
      <c r="L148" s="93">
        <v>3.5799999999999998E-2</v>
      </c>
      <c r="M148" s="86">
        <v>179300.17999999996</v>
      </c>
      <c r="N148" s="88">
        <v>100.54</v>
      </c>
      <c r="O148" s="86">
        <v>180.26839999999996</v>
      </c>
      <c r="P148" s="87">
        <f t="shared" si="2"/>
        <v>1.6756680294100781E-3</v>
      </c>
      <c r="Q148" s="87">
        <f>O148/'סכום נכסי הקרן'!$C$42</f>
        <v>5.0000751150052656E-5</v>
      </c>
    </row>
    <row r="149" spans="2:17" s="134" customFormat="1">
      <c r="B149" s="85" t="s">
        <v>1999</v>
      </c>
      <c r="C149" s="92" t="s">
        <v>1790</v>
      </c>
      <c r="D149" s="79" t="s">
        <v>1906</v>
      </c>
      <c r="E149" s="79"/>
      <c r="F149" s="79" t="s">
        <v>1351</v>
      </c>
      <c r="G149" s="105">
        <v>43222</v>
      </c>
      <c r="H149" s="79"/>
      <c r="I149" s="86">
        <v>11.21</v>
      </c>
      <c r="J149" s="92" t="s">
        <v>170</v>
      </c>
      <c r="K149" s="93">
        <v>3.5200000000000002E-2</v>
      </c>
      <c r="L149" s="93">
        <v>3.5799999999999998E-2</v>
      </c>
      <c r="M149" s="86">
        <v>857581.57999999984</v>
      </c>
      <c r="N149" s="88">
        <v>100.96</v>
      </c>
      <c r="O149" s="86">
        <v>865.81435999999985</v>
      </c>
      <c r="P149" s="87">
        <f t="shared" ref="P149" si="3">O149/$O$10</f>
        <v>8.0480962967228193E-3</v>
      </c>
      <c r="Q149" s="87">
        <f>O149/'סכום נכסי הקרן'!$C$42</f>
        <v>2.4014951237433797E-4</v>
      </c>
    </row>
    <row r="150" spans="2:17" s="134" customFormat="1">
      <c r="B150" s="82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86"/>
      <c r="N150" s="88"/>
      <c r="O150" s="79"/>
      <c r="P150" s="87"/>
      <c r="Q150" s="79"/>
    </row>
    <row r="151" spans="2:17" s="134" customFormat="1">
      <c r="B151" s="98" t="s">
        <v>37</v>
      </c>
      <c r="C151" s="81"/>
      <c r="D151" s="81"/>
      <c r="E151" s="81"/>
      <c r="F151" s="81"/>
      <c r="G151" s="81"/>
      <c r="H151" s="81"/>
      <c r="I151" s="89">
        <v>0.58342882660575079</v>
      </c>
      <c r="J151" s="81"/>
      <c r="K151" s="81"/>
      <c r="L151" s="103">
        <v>1.4150966013315886E-2</v>
      </c>
      <c r="M151" s="89"/>
      <c r="N151" s="91"/>
      <c r="O151" s="89">
        <f>SUM(O152:O153)</f>
        <v>638.41355999999996</v>
      </c>
      <c r="P151" s="90">
        <f t="shared" ref="P151:P153" si="4">O151/$O$10</f>
        <v>5.9343134572330631E-3</v>
      </c>
      <c r="Q151" s="90">
        <f>O151/'סכום נכסי הקרן'!$C$42</f>
        <v>1.7707572455504799E-4</v>
      </c>
    </row>
    <row r="152" spans="2:17" s="134" customFormat="1">
      <c r="B152" s="145" t="s">
        <v>2000</v>
      </c>
      <c r="C152" s="92" t="s">
        <v>1798</v>
      </c>
      <c r="D152" s="79">
        <v>4351</v>
      </c>
      <c r="E152" s="79"/>
      <c r="F152" s="79" t="s">
        <v>1866</v>
      </c>
      <c r="G152" s="105">
        <v>42183</v>
      </c>
      <c r="H152" s="79" t="s">
        <v>1789</v>
      </c>
      <c r="I152" s="86">
        <v>0.65</v>
      </c>
      <c r="J152" s="92" t="s">
        <v>170</v>
      </c>
      <c r="K152" s="93">
        <v>3.61E-2</v>
      </c>
      <c r="L152" s="93">
        <v>1.37E-2</v>
      </c>
      <c r="M152" s="86">
        <v>493956.99999999994</v>
      </c>
      <c r="N152" s="88">
        <v>101.49</v>
      </c>
      <c r="O152" s="86">
        <v>501.31697999999994</v>
      </c>
      <c r="P152" s="87">
        <f t="shared" si="4"/>
        <v>4.6599450374353556E-3</v>
      </c>
      <c r="Q152" s="87">
        <f>O152/'סכום נכסי הקרן'!$C$42</f>
        <v>1.3904947047999497E-4</v>
      </c>
    </row>
    <row r="153" spans="2:17" s="134" customFormat="1">
      <c r="B153" s="145" t="s">
        <v>2001</v>
      </c>
      <c r="C153" s="92" t="s">
        <v>1798</v>
      </c>
      <c r="D153" s="79">
        <v>3880</v>
      </c>
      <c r="E153" s="79"/>
      <c r="F153" s="79" t="s">
        <v>1907</v>
      </c>
      <c r="G153" s="105">
        <v>41959</v>
      </c>
      <c r="H153" s="79" t="s">
        <v>1789</v>
      </c>
      <c r="I153" s="86">
        <v>0.34000000000000008</v>
      </c>
      <c r="J153" s="92" t="s">
        <v>170</v>
      </c>
      <c r="K153" s="93">
        <v>4.4999999999999998E-2</v>
      </c>
      <c r="L153" s="93">
        <v>1.5800000000000002E-2</v>
      </c>
      <c r="M153" s="86">
        <v>135524.48999999996</v>
      </c>
      <c r="N153" s="88">
        <v>101.16</v>
      </c>
      <c r="O153" s="86">
        <v>137.09657999999996</v>
      </c>
      <c r="P153" s="87">
        <f t="shared" si="4"/>
        <v>1.2743684197977078E-3</v>
      </c>
      <c r="Q153" s="87">
        <f>O153/'סכום נכסי הקרן'!$C$42</f>
        <v>3.8026254075053007E-5</v>
      </c>
    </row>
    <row r="154" spans="2:17" s="134" customFormat="1">
      <c r="B154" s="82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86"/>
      <c r="N154" s="88"/>
      <c r="O154" s="79"/>
      <c r="P154" s="87"/>
      <c r="Q154" s="79"/>
    </row>
    <row r="155" spans="2:17" s="134" customFormat="1">
      <c r="B155" s="80" t="s">
        <v>40</v>
      </c>
      <c r="C155" s="81"/>
      <c r="D155" s="81"/>
      <c r="E155" s="81"/>
      <c r="F155" s="81"/>
      <c r="G155" s="81"/>
      <c r="H155" s="81"/>
      <c r="I155" s="89">
        <v>4.6313327645570856</v>
      </c>
      <c r="J155" s="81"/>
      <c r="K155" s="81"/>
      <c r="L155" s="103">
        <v>5.1503590648893489E-2</v>
      </c>
      <c r="M155" s="89"/>
      <c r="N155" s="91"/>
      <c r="O155" s="89">
        <f>O156</f>
        <v>13313.389979999996</v>
      </c>
      <c r="P155" s="90">
        <f t="shared" ref="P155:P165" si="5">O155/$O$10</f>
        <v>0.12375336971179905</v>
      </c>
      <c r="Q155" s="90">
        <f>O155/'סכום נכסי הקרן'!$C$42</f>
        <v>3.6927131951777709E-3</v>
      </c>
    </row>
    <row r="156" spans="2:17" s="134" customFormat="1">
      <c r="B156" s="98" t="s">
        <v>38</v>
      </c>
      <c r="C156" s="81"/>
      <c r="D156" s="81"/>
      <c r="E156" s="81"/>
      <c r="F156" s="81"/>
      <c r="G156" s="81"/>
      <c r="H156" s="81"/>
      <c r="I156" s="89">
        <v>4.6313327645570856</v>
      </c>
      <c r="J156" s="81"/>
      <c r="K156" s="81"/>
      <c r="L156" s="103">
        <v>5.1503590648893489E-2</v>
      </c>
      <c r="M156" s="89"/>
      <c r="N156" s="91"/>
      <c r="O156" s="89">
        <f>SUM(O157:O165)</f>
        <v>13313.389979999996</v>
      </c>
      <c r="P156" s="90">
        <f t="shared" si="5"/>
        <v>0.12375336971179905</v>
      </c>
      <c r="Q156" s="90">
        <f>O156/'סכום נכסי הקרן'!$C$42</f>
        <v>3.6927131951777709E-3</v>
      </c>
    </row>
    <row r="157" spans="2:17" s="134" customFormat="1">
      <c r="B157" s="145" t="s">
        <v>2002</v>
      </c>
      <c r="C157" s="92" t="s">
        <v>1790</v>
      </c>
      <c r="D157" s="79">
        <v>4623</v>
      </c>
      <c r="E157" s="79"/>
      <c r="F157" s="79" t="s">
        <v>1617</v>
      </c>
      <c r="G157" s="105">
        <v>42354</v>
      </c>
      <c r="H157" s="79" t="s">
        <v>1618</v>
      </c>
      <c r="I157" s="86">
        <v>5.6700000000000017</v>
      </c>
      <c r="J157" s="92" t="s">
        <v>169</v>
      </c>
      <c r="K157" s="93">
        <v>5.0199999999999995E-2</v>
      </c>
      <c r="L157" s="93">
        <v>5.3100000000000015E-2</v>
      </c>
      <c r="M157" s="86">
        <v>288770.99999999994</v>
      </c>
      <c r="N157" s="88">
        <v>99.98</v>
      </c>
      <c r="O157" s="86">
        <v>1047.1629199999998</v>
      </c>
      <c r="P157" s="87">
        <f t="shared" si="5"/>
        <v>9.7338048522519934E-3</v>
      </c>
      <c r="Q157" s="87">
        <f>O157/'סכום נכסי הקרן'!$C$42</f>
        <v>2.9044986573621608E-4</v>
      </c>
    </row>
    <row r="158" spans="2:17" s="134" customFormat="1">
      <c r="B158" s="85" t="s">
        <v>2003</v>
      </c>
      <c r="C158" s="92" t="s">
        <v>1790</v>
      </c>
      <c r="D158" s="79">
        <v>6265</v>
      </c>
      <c r="E158" s="79"/>
      <c r="F158" s="79" t="s">
        <v>1351</v>
      </c>
      <c r="G158" s="105">
        <v>43216</v>
      </c>
      <c r="H158" s="79"/>
      <c r="I158" s="86">
        <v>7.55</v>
      </c>
      <c r="J158" s="92" t="s">
        <v>172</v>
      </c>
      <c r="K158" s="93">
        <v>3.2993999999999996E-2</v>
      </c>
      <c r="L158" s="93">
        <v>3.6900000000000002E-2</v>
      </c>
      <c r="M158" s="86">
        <v>878102.5299999998</v>
      </c>
      <c r="N158" s="88">
        <v>98.31</v>
      </c>
      <c r="O158" s="86">
        <v>4090.5694599999997</v>
      </c>
      <c r="P158" s="87">
        <f t="shared" si="5"/>
        <v>3.8023505318753856E-2</v>
      </c>
      <c r="Q158" s="87">
        <f>O158/'סכום נכסי הקרן'!$C$42</f>
        <v>1.1345945580671117E-3</v>
      </c>
    </row>
    <row r="159" spans="2:17" s="134" customFormat="1">
      <c r="B159" s="85" t="s">
        <v>2003</v>
      </c>
      <c r="C159" s="92" t="s">
        <v>1790</v>
      </c>
      <c r="D159" s="79" t="s">
        <v>1908</v>
      </c>
      <c r="E159" s="79"/>
      <c r="F159" s="79" t="s">
        <v>1351</v>
      </c>
      <c r="G159" s="105">
        <v>43280</v>
      </c>
      <c r="H159" s="79"/>
      <c r="I159" s="86">
        <v>7.54</v>
      </c>
      <c r="J159" s="92" t="s">
        <v>172</v>
      </c>
      <c r="K159" s="93">
        <v>3.2993999999999996E-2</v>
      </c>
      <c r="L159" s="93">
        <v>3.6900000000000002E-2</v>
      </c>
      <c r="M159" s="86">
        <v>27781.909999999996</v>
      </c>
      <c r="N159" s="88">
        <v>98.3</v>
      </c>
      <c r="O159" s="86">
        <v>129.40658999999999</v>
      </c>
      <c r="P159" s="87">
        <f t="shared" si="5"/>
        <v>1.2028868379481813E-3</v>
      </c>
      <c r="Q159" s="87">
        <f>O159/'סכום נכסי הקרן'!$C$42</f>
        <v>3.5893294131233723E-5</v>
      </c>
    </row>
    <row r="160" spans="2:17" s="134" customFormat="1">
      <c r="B160" s="85" t="s">
        <v>2004</v>
      </c>
      <c r="C160" s="92" t="s">
        <v>1790</v>
      </c>
      <c r="D160" s="79" t="s">
        <v>1909</v>
      </c>
      <c r="E160" s="79"/>
      <c r="F160" s="79" t="s">
        <v>1351</v>
      </c>
      <c r="G160" s="105">
        <v>43051</v>
      </c>
      <c r="H160" s="79"/>
      <c r="I160" s="86">
        <v>3.42</v>
      </c>
      <c r="J160" s="92" t="s">
        <v>169</v>
      </c>
      <c r="K160" s="93">
        <v>5.0106000000000005E-2</v>
      </c>
      <c r="L160" s="93">
        <v>5.340000000000001E-2</v>
      </c>
      <c r="M160" s="86">
        <v>735539.10999999987</v>
      </c>
      <c r="N160" s="88">
        <v>99.63</v>
      </c>
      <c r="O160" s="86">
        <v>2657.9285999999997</v>
      </c>
      <c r="P160" s="87">
        <f t="shared" si="5"/>
        <v>2.470652637663999E-2</v>
      </c>
      <c r="Q160" s="87">
        <f>O160/'סכום נכסי הקרן'!$C$42</f>
        <v>7.3722530683806959E-4</v>
      </c>
    </row>
    <row r="161" spans="2:17" s="134" customFormat="1">
      <c r="B161" s="85" t="s">
        <v>2005</v>
      </c>
      <c r="C161" s="92" t="s">
        <v>1790</v>
      </c>
      <c r="D161" s="79" t="s">
        <v>1910</v>
      </c>
      <c r="E161" s="79"/>
      <c r="F161" s="79" t="s">
        <v>1351</v>
      </c>
      <c r="G161" s="105">
        <v>43053</v>
      </c>
      <c r="H161" s="79"/>
      <c r="I161" s="86">
        <v>3.0100000000000002</v>
      </c>
      <c r="J161" s="92" t="s">
        <v>169</v>
      </c>
      <c r="K161" s="93">
        <v>5.9922000000000003E-2</v>
      </c>
      <c r="L161" s="93">
        <v>6.3500000000000001E-2</v>
      </c>
      <c r="M161" s="86">
        <v>357352.14</v>
      </c>
      <c r="N161" s="88">
        <v>99.86</v>
      </c>
      <c r="O161" s="86">
        <v>1294.3016899999998</v>
      </c>
      <c r="P161" s="87">
        <f t="shared" si="5"/>
        <v>1.2031060143344223E-2</v>
      </c>
      <c r="Q161" s="87">
        <f>O161/'סכום נכסי הקרן'!$C$42</f>
        <v>3.5899834199883395E-4</v>
      </c>
    </row>
    <row r="162" spans="2:17" s="134" customFormat="1">
      <c r="B162" s="85" t="s">
        <v>2005</v>
      </c>
      <c r="C162" s="92" t="s">
        <v>1790</v>
      </c>
      <c r="D162" s="79" t="s">
        <v>1911</v>
      </c>
      <c r="E162" s="79"/>
      <c r="F162" s="79" t="s">
        <v>1351</v>
      </c>
      <c r="G162" s="105">
        <v>43051</v>
      </c>
      <c r="H162" s="79"/>
      <c r="I162" s="86">
        <v>3.4</v>
      </c>
      <c r="J162" s="92" t="s">
        <v>169</v>
      </c>
      <c r="K162" s="93">
        <v>8.2422000000000009E-2</v>
      </c>
      <c r="L162" s="93">
        <v>8.5500000000000007E-2</v>
      </c>
      <c r="M162" s="86">
        <v>120019.78999999998</v>
      </c>
      <c r="N162" s="88">
        <v>100.6</v>
      </c>
      <c r="O162" s="86">
        <v>437.92368999999997</v>
      </c>
      <c r="P162" s="87">
        <f t="shared" si="5"/>
        <v>4.0706786472520422E-3</v>
      </c>
      <c r="Q162" s="87">
        <f>O162/'סכום נכסי הקרן'!$C$42</f>
        <v>1.2146617735777765E-4</v>
      </c>
    </row>
    <row r="163" spans="2:17" s="134" customFormat="1">
      <c r="B163" s="85" t="s">
        <v>2006</v>
      </c>
      <c r="C163" s="92" t="s">
        <v>1790</v>
      </c>
      <c r="D163" s="79" t="s">
        <v>1912</v>
      </c>
      <c r="E163" s="79"/>
      <c r="F163" s="79" t="s">
        <v>1351</v>
      </c>
      <c r="G163" s="105">
        <v>42887</v>
      </c>
      <c r="H163" s="79"/>
      <c r="I163" s="86">
        <v>3.0700000000000003</v>
      </c>
      <c r="J163" s="92" t="s">
        <v>169</v>
      </c>
      <c r="K163" s="93">
        <v>5.7999999999999996E-2</v>
      </c>
      <c r="L163" s="93">
        <v>6.0000000000000012E-2</v>
      </c>
      <c r="M163" s="86">
        <v>364142.9</v>
      </c>
      <c r="N163" s="88">
        <v>99.57</v>
      </c>
      <c r="O163" s="86">
        <v>1315.0671399999997</v>
      </c>
      <c r="P163" s="87">
        <f t="shared" si="5"/>
        <v>1.2224083439059464E-2</v>
      </c>
      <c r="Q163" s="87">
        <f>O163/'סכום נכסי הקרן'!$C$42</f>
        <v>3.6475802088858309E-4</v>
      </c>
    </row>
    <row r="164" spans="2:17" s="134" customFormat="1">
      <c r="B164" s="85" t="s">
        <v>2006</v>
      </c>
      <c r="C164" s="92" t="s">
        <v>1790</v>
      </c>
      <c r="D164" s="79" t="s">
        <v>1913</v>
      </c>
      <c r="E164" s="79"/>
      <c r="F164" s="79" t="s">
        <v>1351</v>
      </c>
      <c r="G164" s="105">
        <v>42887</v>
      </c>
      <c r="H164" s="79"/>
      <c r="I164" s="86">
        <v>3.05</v>
      </c>
      <c r="J164" s="92" t="s">
        <v>169</v>
      </c>
      <c r="K164" s="93">
        <v>5.7500000000000002E-2</v>
      </c>
      <c r="L164" s="93">
        <v>6.1799999999999987E-2</v>
      </c>
      <c r="M164" s="86">
        <v>166882.20999999996</v>
      </c>
      <c r="N164" s="88">
        <v>99.57</v>
      </c>
      <c r="O164" s="86">
        <v>602.67903999999987</v>
      </c>
      <c r="P164" s="87">
        <f t="shared" si="5"/>
        <v>5.6021465732405545E-3</v>
      </c>
      <c r="Q164" s="87">
        <f>O164/'סכום נכסי הקרן'!$C$42</f>
        <v>1.671640992120229E-4</v>
      </c>
    </row>
    <row r="165" spans="2:17" s="134" customFormat="1">
      <c r="B165" s="85" t="s">
        <v>2007</v>
      </c>
      <c r="C165" s="92" t="s">
        <v>1790</v>
      </c>
      <c r="D165" s="79">
        <v>5069</v>
      </c>
      <c r="E165" s="79"/>
      <c r="F165" s="79" t="s">
        <v>1351</v>
      </c>
      <c r="G165" s="105">
        <v>42592</v>
      </c>
      <c r="H165" s="79"/>
      <c r="I165" s="86">
        <v>2.0200000000000005</v>
      </c>
      <c r="J165" s="92" t="s">
        <v>169</v>
      </c>
      <c r="K165" s="93">
        <v>4.9160000000000002E-2</v>
      </c>
      <c r="L165" s="93">
        <v>5.5599999999999997E-2</v>
      </c>
      <c r="M165" s="86">
        <v>481060.55999999994</v>
      </c>
      <c r="N165" s="88">
        <v>99.63</v>
      </c>
      <c r="O165" s="86">
        <v>1738.3508499999996</v>
      </c>
      <c r="P165" s="87">
        <f t="shared" si="5"/>
        <v>1.6158677523308768E-2</v>
      </c>
      <c r="Q165" s="87">
        <f>O165/'סכום נכסי הקרן'!$C$42</f>
        <v>4.821635309479227E-4</v>
      </c>
    </row>
    <row r="169" spans="2:17">
      <c r="B169" s="94" t="s">
        <v>259</v>
      </c>
    </row>
    <row r="170" spans="2:17">
      <c r="B170" s="94" t="s">
        <v>118</v>
      </c>
    </row>
    <row r="171" spans="2:17">
      <c r="B171" s="94" t="s">
        <v>242</v>
      </c>
    </row>
    <row r="172" spans="2:17">
      <c r="B172" s="94" t="s">
        <v>250</v>
      </c>
    </row>
  </sheetData>
  <sheetProtection sheet="1" objects="1" scenarios="1"/>
  <mergeCells count="1">
    <mergeCell ref="B6:Q6"/>
  </mergeCells>
  <phoneticPr fontId="7" type="noConversion"/>
  <conditionalFormatting sqref="B58:B151 B154:B156">
    <cfRule type="cellIs" dxfId="44" priority="360" operator="equal">
      <formula>2958465</formula>
    </cfRule>
    <cfRule type="cellIs" dxfId="43" priority="361" operator="equal">
      <formula>"NR3"</formula>
    </cfRule>
    <cfRule type="cellIs" dxfId="42" priority="362" operator="equal">
      <formula>"דירוג פנימי"</formula>
    </cfRule>
  </conditionalFormatting>
  <conditionalFormatting sqref="B58:B151 B154:B156">
    <cfRule type="cellIs" dxfId="41" priority="359" operator="equal">
      <formula>2958465</formula>
    </cfRule>
  </conditionalFormatting>
  <conditionalFormatting sqref="B11:B12 B21:B22 B28:B43">
    <cfRule type="cellIs" dxfId="40" priority="358" operator="equal">
      <formula>"NR3"</formula>
    </cfRule>
  </conditionalFormatting>
  <conditionalFormatting sqref="B13:B20">
    <cfRule type="cellIs" dxfId="39" priority="348" operator="equal">
      <formula>"NR3"</formula>
    </cfRule>
  </conditionalFormatting>
  <conditionalFormatting sqref="B23:B27">
    <cfRule type="cellIs" dxfId="38" priority="347" operator="equal">
      <formula>"NR3"</formula>
    </cfRule>
  </conditionalFormatting>
  <conditionalFormatting sqref="B152:B153">
    <cfRule type="cellIs" dxfId="37" priority="30" operator="equal">
      <formula>2958465</formula>
    </cfRule>
    <cfRule type="cellIs" dxfId="36" priority="31" operator="equal">
      <formula>"NR3"</formula>
    </cfRule>
    <cfRule type="cellIs" dxfId="35" priority="32" operator="equal">
      <formula>"דירוג פנימי"</formula>
    </cfRule>
  </conditionalFormatting>
  <conditionalFormatting sqref="B152:B153">
    <cfRule type="cellIs" dxfId="34" priority="29" operator="equal">
      <formula>2958465</formula>
    </cfRule>
  </conditionalFormatting>
  <conditionalFormatting sqref="B157">
    <cfRule type="cellIs" dxfId="33" priority="26" operator="equal">
      <formula>2958465</formula>
    </cfRule>
    <cfRule type="cellIs" dxfId="32" priority="27" operator="equal">
      <formula>"NR3"</formula>
    </cfRule>
    <cfRule type="cellIs" dxfId="31" priority="28" operator="equal">
      <formula>"דירוג פנימי"</formula>
    </cfRule>
  </conditionalFormatting>
  <conditionalFormatting sqref="B157">
    <cfRule type="cellIs" dxfId="30" priority="25" operator="equal">
      <formula>2958465</formula>
    </cfRule>
  </conditionalFormatting>
  <conditionalFormatting sqref="B158:B159">
    <cfRule type="cellIs" dxfId="29" priority="22" operator="equal">
      <formula>2958465</formula>
    </cfRule>
    <cfRule type="cellIs" dxfId="28" priority="23" operator="equal">
      <formula>"NR3"</formula>
    </cfRule>
    <cfRule type="cellIs" dxfId="27" priority="24" operator="equal">
      <formula>"דירוג פנימי"</formula>
    </cfRule>
  </conditionalFormatting>
  <conditionalFormatting sqref="B158:B159">
    <cfRule type="cellIs" dxfId="26" priority="21" operator="equal">
      <formula>2958465</formula>
    </cfRule>
  </conditionalFormatting>
  <conditionalFormatting sqref="B160">
    <cfRule type="cellIs" dxfId="25" priority="18" operator="equal">
      <formula>2958465</formula>
    </cfRule>
    <cfRule type="cellIs" dxfId="24" priority="19" operator="equal">
      <formula>"NR3"</formula>
    </cfRule>
    <cfRule type="cellIs" dxfId="23" priority="20" operator="equal">
      <formula>"דירוג פנימי"</formula>
    </cfRule>
  </conditionalFormatting>
  <conditionalFormatting sqref="B160">
    <cfRule type="cellIs" dxfId="22" priority="17" operator="equal">
      <formula>2958465</formula>
    </cfRule>
  </conditionalFormatting>
  <conditionalFormatting sqref="B161:B162">
    <cfRule type="cellIs" dxfId="21" priority="14" operator="equal">
      <formula>2958465</formula>
    </cfRule>
    <cfRule type="cellIs" dxfId="20" priority="15" operator="equal">
      <formula>"NR3"</formula>
    </cfRule>
    <cfRule type="cellIs" dxfId="19" priority="16" operator="equal">
      <formula>"דירוג פנימי"</formula>
    </cfRule>
  </conditionalFormatting>
  <conditionalFormatting sqref="B161:B162">
    <cfRule type="cellIs" dxfId="18" priority="13" operator="equal">
      <formula>2958465</formula>
    </cfRule>
  </conditionalFormatting>
  <conditionalFormatting sqref="B163">
    <cfRule type="cellIs" dxfId="17" priority="10" operator="equal">
      <formula>2958465</formula>
    </cfRule>
    <cfRule type="cellIs" dxfId="16" priority="11" operator="equal">
      <formula>"NR3"</formula>
    </cfRule>
    <cfRule type="cellIs" dxfId="15" priority="12" operator="equal">
      <formula>"דירוג פנימי"</formula>
    </cfRule>
  </conditionalFormatting>
  <conditionalFormatting sqref="B163">
    <cfRule type="cellIs" dxfId="14" priority="9" operator="equal">
      <formula>2958465</formula>
    </cfRule>
  </conditionalFormatting>
  <conditionalFormatting sqref="B164">
    <cfRule type="cellIs" dxfId="13" priority="6" operator="equal">
      <formula>2958465</formula>
    </cfRule>
    <cfRule type="cellIs" dxfId="12" priority="7" operator="equal">
      <formula>"NR3"</formula>
    </cfRule>
    <cfRule type="cellIs" dxfId="11" priority="8" operator="equal">
      <formula>"דירוג פנימי"</formula>
    </cfRule>
  </conditionalFormatting>
  <conditionalFormatting sqref="B164">
    <cfRule type="cellIs" dxfId="10" priority="5" operator="equal">
      <formula>2958465</formula>
    </cfRule>
  </conditionalFormatting>
  <conditionalFormatting sqref="B165">
    <cfRule type="cellIs" dxfId="9" priority="2" operator="equal">
      <formula>2958465</formula>
    </cfRule>
    <cfRule type="cellIs" dxfId="8" priority="3" operator="equal">
      <formula>"NR3"</formula>
    </cfRule>
    <cfRule type="cellIs" dxfId="7" priority="4" operator="equal">
      <formula>"דירוג פנימי"</formula>
    </cfRule>
  </conditionalFormatting>
  <conditionalFormatting sqref="B165">
    <cfRule type="cellIs" dxfId="6" priority="1" operator="equal">
      <formula>2958465</formula>
    </cfRule>
  </conditionalFormatting>
  <dataValidations count="1">
    <dataValidation allowBlank="1" showInputMessage="1" showErrorMessage="1" sqref="D1:Q9 C5:C9 B1:B9 S53:XFD56 B166:Q1048576 A1:A1048576 R57:XFD1048576 R1:XFD52" xr:uid="{00000000-0002-0000-16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185</v>
      </c>
      <c r="C1" s="77" t="s" vm="1">
        <v>260</v>
      </c>
    </row>
    <row r="2" spans="2:64">
      <c r="B2" s="56" t="s">
        <v>184</v>
      </c>
      <c r="C2" s="77" t="s">
        <v>261</v>
      </c>
    </row>
    <row r="3" spans="2:64">
      <c r="B3" s="56" t="s">
        <v>186</v>
      </c>
      <c r="C3" s="77" t="s">
        <v>262</v>
      </c>
    </row>
    <row r="4" spans="2:64">
      <c r="B4" s="56" t="s">
        <v>187</v>
      </c>
      <c r="C4" s="77">
        <v>2207</v>
      </c>
    </row>
    <row r="6" spans="2:64" ht="26.25" customHeight="1">
      <c r="B6" s="212" t="s">
        <v>218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2:64" s="3" customFormat="1" ht="78.75">
      <c r="B7" s="59" t="s">
        <v>122</v>
      </c>
      <c r="C7" s="60" t="s">
        <v>46</v>
      </c>
      <c r="D7" s="60" t="s">
        <v>123</v>
      </c>
      <c r="E7" s="60" t="s">
        <v>15</v>
      </c>
      <c r="F7" s="60" t="s">
        <v>67</v>
      </c>
      <c r="G7" s="60" t="s">
        <v>18</v>
      </c>
      <c r="H7" s="60" t="s">
        <v>107</v>
      </c>
      <c r="I7" s="60" t="s">
        <v>53</v>
      </c>
      <c r="J7" s="60" t="s">
        <v>19</v>
      </c>
      <c r="K7" s="60" t="s">
        <v>244</v>
      </c>
      <c r="L7" s="60" t="s">
        <v>243</v>
      </c>
      <c r="M7" s="60" t="s">
        <v>116</v>
      </c>
      <c r="N7" s="60" t="s">
        <v>188</v>
      </c>
      <c r="O7" s="62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251</v>
      </c>
      <c r="L8" s="32"/>
      <c r="M8" s="32" t="s">
        <v>247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259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118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242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250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7" type="noConversion"/>
  <dataValidations count="1">
    <dataValidation allowBlank="1" showInputMessage="1" showErrorMessage="1" sqref="C5:C1048576 A1:B1048576 D1:XFD29 D34:XFD1048576 D30:AF33 AH30:XFD33" xr:uid="{00000000-0002-0000-17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4">
    <tabColor indexed="52"/>
    <pageSetUpPr fitToPage="1"/>
  </sheetPr>
  <dimension ref="B1:AQ862"/>
  <sheetViews>
    <sheetView rightToLeft="1" topLeftCell="A4" zoomScale="90" zoomScaleNormal="90" workbookViewId="0">
      <selection activeCell="A10" sqref="A10:XFD29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2" width="5.7109375" style="3" customWidth="1"/>
    <col min="13" max="13" width="6.85546875" style="3" customWidth="1"/>
    <col min="14" max="14" width="6.42578125" style="3" customWidth="1"/>
    <col min="15" max="15" width="6.7109375" style="3" customWidth="1"/>
    <col min="16" max="16" width="7.28515625" style="3" customWidth="1"/>
    <col min="17" max="28" width="5.7109375" style="3" customWidth="1"/>
    <col min="29" max="43" width="9.140625" style="3"/>
    <col min="44" max="16384" width="9.140625" style="1"/>
  </cols>
  <sheetData>
    <row r="1" spans="2:43">
      <c r="B1" s="56" t="s">
        <v>185</v>
      </c>
      <c r="C1" s="77" t="s" vm="1">
        <v>260</v>
      </c>
    </row>
    <row r="2" spans="2:43">
      <c r="B2" s="56" t="s">
        <v>184</v>
      </c>
      <c r="C2" s="77" t="s">
        <v>261</v>
      </c>
    </row>
    <row r="3" spans="2:43">
      <c r="B3" s="56" t="s">
        <v>186</v>
      </c>
      <c r="C3" s="77" t="s">
        <v>262</v>
      </c>
    </row>
    <row r="4" spans="2:43">
      <c r="B4" s="56" t="s">
        <v>187</v>
      </c>
      <c r="C4" s="77">
        <v>2207</v>
      </c>
    </row>
    <row r="6" spans="2:43" ht="26.25" customHeight="1">
      <c r="B6" s="212" t="s">
        <v>219</v>
      </c>
      <c r="C6" s="213"/>
      <c r="D6" s="213"/>
      <c r="E6" s="213"/>
      <c r="F6" s="213"/>
      <c r="G6" s="213"/>
      <c r="H6" s="213"/>
      <c r="I6" s="213"/>
      <c r="J6" s="214"/>
    </row>
    <row r="7" spans="2:43" s="3" customFormat="1" ht="78.75">
      <c r="B7" s="59" t="s">
        <v>122</v>
      </c>
      <c r="C7" s="61" t="s">
        <v>55</v>
      </c>
      <c r="D7" s="61" t="s">
        <v>89</v>
      </c>
      <c r="E7" s="61" t="s">
        <v>56</v>
      </c>
      <c r="F7" s="61" t="s">
        <v>107</v>
      </c>
      <c r="G7" s="61" t="s">
        <v>230</v>
      </c>
      <c r="H7" s="61" t="s">
        <v>188</v>
      </c>
      <c r="I7" s="63" t="s">
        <v>189</v>
      </c>
      <c r="J7" s="76" t="s">
        <v>254</v>
      </c>
    </row>
    <row r="8" spans="2:43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248</v>
      </c>
      <c r="H8" s="32" t="s">
        <v>20</v>
      </c>
      <c r="I8" s="17" t="s">
        <v>20</v>
      </c>
      <c r="J8" s="17"/>
    </row>
    <row r="9" spans="2:43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2:43" s="133" customFormat="1" ht="18" customHeight="1">
      <c r="B10" s="123" t="s">
        <v>42</v>
      </c>
      <c r="C10" s="123"/>
      <c r="D10" s="123"/>
      <c r="E10" s="121">
        <v>5.5780934036895824E-2</v>
      </c>
      <c r="F10" s="119"/>
      <c r="G10" s="120">
        <v>15739.432719999997</v>
      </c>
      <c r="H10" s="121">
        <f>G10/$G$10</f>
        <v>1</v>
      </c>
      <c r="I10" s="121">
        <f>G10/'סכום נכסי הקרן'!$C$42</f>
        <v>4.3656207004428753E-3</v>
      </c>
      <c r="J10" s="11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</row>
    <row r="11" spans="2:43" s="135" customFormat="1" ht="22.5" customHeight="1">
      <c r="B11" s="124" t="s">
        <v>241</v>
      </c>
      <c r="C11" s="123"/>
      <c r="D11" s="123"/>
      <c r="E11" s="146">
        <v>5.5780934036895824E-2</v>
      </c>
      <c r="F11" s="125" t="s">
        <v>170</v>
      </c>
      <c r="G11" s="120">
        <v>15739.432719999997</v>
      </c>
      <c r="H11" s="121">
        <f t="shared" ref="H11:H21" si="0">G11/$G$10</f>
        <v>1</v>
      </c>
      <c r="I11" s="121">
        <f>G11/'סכום נכסי הקרן'!$C$42</f>
        <v>4.3656207004428753E-3</v>
      </c>
      <c r="J11" s="11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</row>
    <row r="12" spans="2:43" s="134" customFormat="1">
      <c r="B12" s="98" t="s">
        <v>90</v>
      </c>
      <c r="C12" s="117"/>
      <c r="D12" s="117"/>
      <c r="E12" s="90">
        <v>5.9256954025350903E-2</v>
      </c>
      <c r="F12" s="118" t="s">
        <v>170</v>
      </c>
      <c r="G12" s="89">
        <v>14816.155719999997</v>
      </c>
      <c r="H12" s="90">
        <f t="shared" si="0"/>
        <v>0.94133988076795183</v>
      </c>
      <c r="I12" s="90">
        <f>G12/'סכום נכסי הקרן'!$C$42</f>
        <v>4.1095328696329984E-3</v>
      </c>
      <c r="J12" s="8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</row>
    <row r="13" spans="2:43" s="134" customFormat="1">
      <c r="B13" s="85" t="s">
        <v>1914</v>
      </c>
      <c r="C13" s="105">
        <v>43100</v>
      </c>
      <c r="D13" s="78" t="s">
        <v>1915</v>
      </c>
      <c r="E13" s="147">
        <f>'[5]מצגת נדל"ן '!$M$27</f>
        <v>5.9006006006005994E-2</v>
      </c>
      <c r="F13" s="92" t="s">
        <v>170</v>
      </c>
      <c r="G13" s="86">
        <v>3060.9999999999995</v>
      </c>
      <c r="H13" s="87">
        <f t="shared" si="0"/>
        <v>0.19447969024388068</v>
      </c>
      <c r="I13" s="87">
        <f>G13/'סכום נכסי הקרן'!$C$42</f>
        <v>8.4902456154440373E-4</v>
      </c>
      <c r="J13" s="79" t="s">
        <v>1916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</row>
    <row r="14" spans="2:43" s="134" customFormat="1">
      <c r="B14" s="85" t="s">
        <v>1917</v>
      </c>
      <c r="C14" s="105">
        <v>43100</v>
      </c>
      <c r="D14" s="78" t="s">
        <v>1915</v>
      </c>
      <c r="E14" s="147">
        <f>'[5]מצגת נדל"ן '!$M$29</f>
        <v>4.7246863274648762E-2</v>
      </c>
      <c r="F14" s="92" t="s">
        <v>170</v>
      </c>
      <c r="G14" s="86">
        <v>1277.7759999999998</v>
      </c>
      <c r="H14" s="87">
        <f t="shared" si="0"/>
        <v>8.1183103783425303E-2</v>
      </c>
      <c r="I14" s="87">
        <f>G14/'סכום נכסי הקרן'!$C$42</f>
        <v>3.5441463840312382E-4</v>
      </c>
      <c r="J14" s="79" t="s">
        <v>1918</v>
      </c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</row>
    <row r="15" spans="2:43" s="134" customFormat="1">
      <c r="B15" s="85" t="s">
        <v>1919</v>
      </c>
      <c r="C15" s="105">
        <v>43100</v>
      </c>
      <c r="D15" s="78" t="s">
        <v>1915</v>
      </c>
      <c r="E15" s="147">
        <f>'[5]מצגת נדל"ן '!$M$30</f>
        <v>5.2929359823399559E-2</v>
      </c>
      <c r="F15" s="92" t="s">
        <v>170</v>
      </c>
      <c r="G15" s="86">
        <v>908.99974999999984</v>
      </c>
      <c r="H15" s="87">
        <f t="shared" si="0"/>
        <v>5.7753018559870944E-2</v>
      </c>
      <c r="I15" s="87">
        <f>G15/'סכום נכסי הקרן'!$C$42</f>
        <v>2.5212777333803417E-4</v>
      </c>
      <c r="J15" s="79" t="s">
        <v>1920</v>
      </c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</row>
    <row r="16" spans="2:43" s="134" customFormat="1">
      <c r="B16" s="85" t="s">
        <v>1921</v>
      </c>
      <c r="C16" s="105">
        <v>43100</v>
      </c>
      <c r="D16" s="78" t="s">
        <v>1915</v>
      </c>
      <c r="E16" s="147">
        <f>'[5]מצגת נדל"ן '!$M$32</f>
        <v>5.8161573785087649E-2</v>
      </c>
      <c r="F16" s="92" t="s">
        <v>170</v>
      </c>
      <c r="G16" s="86">
        <v>3168.4400299999993</v>
      </c>
      <c r="H16" s="87">
        <f t="shared" si="0"/>
        <v>0.20130585938932111</v>
      </c>
      <c r="I16" s="87">
        <f>G16/'סכום נכסי הקרן'!$C$42</f>
        <v>8.7882502687046296E-4</v>
      </c>
      <c r="J16" s="79" t="s">
        <v>1922</v>
      </c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</row>
    <row r="17" spans="2:43" s="134" customFormat="1">
      <c r="B17" s="85" t="s">
        <v>1923</v>
      </c>
      <c r="C17" s="105">
        <v>43100</v>
      </c>
      <c r="D17" s="78" t="s">
        <v>1915</v>
      </c>
      <c r="E17" s="147">
        <f>'[5]מצגת נדל"ן '!$M$35</f>
        <v>5.7281762213160621E-2</v>
      </c>
      <c r="F17" s="92" t="s">
        <v>170</v>
      </c>
      <c r="G17" s="86">
        <v>1150.1349399999999</v>
      </c>
      <c r="H17" s="87">
        <f t="shared" si="0"/>
        <v>7.3073468431840663E-2</v>
      </c>
      <c r="I17" s="87">
        <f>G17/'סכום נכסי הקרן'!$C$42</f>
        <v>3.1901104643920259E-4</v>
      </c>
      <c r="J17" s="79" t="s">
        <v>1924</v>
      </c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</row>
    <row r="18" spans="2:43" s="134" customFormat="1">
      <c r="B18" s="85" t="s">
        <v>1925</v>
      </c>
      <c r="C18" s="105">
        <v>43100</v>
      </c>
      <c r="D18" s="78" t="s">
        <v>1915</v>
      </c>
      <c r="E18" s="147">
        <f>'[5]מצגת נדל"ן '!$M$31</f>
        <v>6.1860215053763441E-2</v>
      </c>
      <c r="F18" s="92" t="s">
        <v>170</v>
      </c>
      <c r="G18" s="86">
        <v>775.99999999999989</v>
      </c>
      <c r="H18" s="87">
        <f t="shared" si="0"/>
        <v>4.9302920493058282E-2</v>
      </c>
      <c r="I18" s="87">
        <f>G18/'סכום נכסי הקרן'!$C$42</f>
        <v>2.1523785029678449E-4</v>
      </c>
      <c r="J18" s="79" t="s">
        <v>1926</v>
      </c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</row>
    <row r="19" spans="2:43" s="134" customFormat="1">
      <c r="B19" s="85" t="s">
        <v>1927</v>
      </c>
      <c r="C19" s="105">
        <v>43100</v>
      </c>
      <c r="D19" s="78" t="s">
        <v>1915</v>
      </c>
      <c r="E19" s="147">
        <f>'[5]מצגת נדל"ן '!$M$34</f>
        <v>6.1873780646118461E-2</v>
      </c>
      <c r="F19" s="92" t="s">
        <v>170</v>
      </c>
      <c r="G19" s="86">
        <v>1651.9999999999998</v>
      </c>
      <c r="H19" s="87">
        <f t="shared" si="0"/>
        <v>0.10495931012181994</v>
      </c>
      <c r="I19" s="87">
        <f>G19/'סכום נכסי הקרן'!$C$42</f>
        <v>4.5821253697202061E-4</v>
      </c>
      <c r="J19" s="79" t="s">
        <v>1928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</row>
    <row r="20" spans="2:43" s="134" customFormat="1">
      <c r="B20" s="85" t="s">
        <v>1929</v>
      </c>
      <c r="C20" s="105">
        <v>43100</v>
      </c>
      <c r="D20" s="78" t="s">
        <v>1915</v>
      </c>
      <c r="E20" s="147">
        <f>'[5]מצגת נדל"ן '!$M$33</f>
        <v>5.9868323017320139E-2</v>
      </c>
      <c r="F20" s="92" t="s">
        <v>170</v>
      </c>
      <c r="G20" s="86">
        <v>1836.5009999999997</v>
      </c>
      <c r="H20" s="87">
        <f t="shared" si="0"/>
        <v>0.11668152421188406</v>
      </c>
      <c r="I20" s="87">
        <f>G20/'סכום נכסי הקרן'!$C$42</f>
        <v>5.0938727745862761E-4</v>
      </c>
      <c r="J20" s="79" t="s">
        <v>1930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</row>
    <row r="21" spans="2:43" s="134" customFormat="1">
      <c r="B21" s="85" t="s">
        <v>1931</v>
      </c>
      <c r="C21" s="105">
        <v>43100</v>
      </c>
      <c r="D21" s="78" t="s">
        <v>1915</v>
      </c>
      <c r="E21" s="148">
        <v>7.9699999999999993E-2</v>
      </c>
      <c r="F21" s="92" t="s">
        <v>170</v>
      </c>
      <c r="G21" s="86">
        <v>985.30399999999986</v>
      </c>
      <c r="H21" s="87">
        <f t="shared" si="0"/>
        <v>6.26009855328509E-2</v>
      </c>
      <c r="I21" s="87">
        <f>G21/'סכום נכסי הקרן'!$C$42</f>
        <v>2.7329215831033886E-4</v>
      </c>
      <c r="J21" s="79" t="s">
        <v>1930</v>
      </c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</row>
    <row r="22" spans="2:43" s="134" customFormat="1">
      <c r="B22" s="104"/>
      <c r="C22" s="78"/>
      <c r="D22" s="78"/>
      <c r="E22" s="79"/>
      <c r="F22" s="79"/>
      <c r="G22" s="79"/>
      <c r="H22" s="87"/>
      <c r="I22" s="79"/>
      <c r="J22" s="7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</row>
    <row r="23" spans="2:43" s="134" customFormat="1">
      <c r="B23" s="98" t="s">
        <v>91</v>
      </c>
      <c r="C23" s="117"/>
      <c r="D23" s="117"/>
      <c r="E23" s="149">
        <v>0</v>
      </c>
      <c r="F23" s="118" t="s">
        <v>170</v>
      </c>
      <c r="G23" s="89">
        <v>923.27699999999993</v>
      </c>
      <c r="H23" s="90">
        <f t="shared" ref="H23:H25" si="1">G23/$G$10</f>
        <v>5.8660119232048162E-2</v>
      </c>
      <c r="I23" s="90">
        <f>G23/'סכום נכסי הקרן'!$C$42</f>
        <v>2.5608783080987668E-4</v>
      </c>
      <c r="J23" s="81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</row>
    <row r="24" spans="2:43" s="134" customFormat="1">
      <c r="B24" s="85" t="s">
        <v>1932</v>
      </c>
      <c r="C24" s="105">
        <v>43100</v>
      </c>
      <c r="D24" s="78" t="s">
        <v>27</v>
      </c>
      <c r="E24" s="130">
        <v>0</v>
      </c>
      <c r="F24" s="92" t="s">
        <v>170</v>
      </c>
      <c r="G24" s="86">
        <v>206.99999999999997</v>
      </c>
      <c r="H24" s="87">
        <f t="shared" si="1"/>
        <v>1.315168111090601E-2</v>
      </c>
      <c r="I24" s="87">
        <f>G24/'סכום נכסי הקרן'!$C$42</f>
        <v>5.7415251303394833E-5</v>
      </c>
      <c r="J24" s="79" t="s">
        <v>1918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</row>
    <row r="25" spans="2:43" s="134" customFormat="1">
      <c r="B25" s="85" t="s">
        <v>1933</v>
      </c>
      <c r="C25" s="105">
        <v>43100</v>
      </c>
      <c r="D25" s="78" t="s">
        <v>27</v>
      </c>
      <c r="E25" s="130">
        <v>0</v>
      </c>
      <c r="F25" s="92" t="s">
        <v>170</v>
      </c>
      <c r="G25" s="86">
        <v>716.27699999999993</v>
      </c>
      <c r="H25" s="87">
        <f t="shared" si="1"/>
        <v>4.550843812114215E-2</v>
      </c>
      <c r="I25" s="87">
        <f>G25/'סכום נכסי הקרן'!$C$42</f>
        <v>1.9867257950648183E-4</v>
      </c>
      <c r="J25" s="79" t="s">
        <v>1934</v>
      </c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</row>
    <row r="26" spans="2:43" s="134" customFormat="1">
      <c r="B26" s="104"/>
      <c r="C26" s="78"/>
      <c r="D26" s="78"/>
      <c r="E26" s="79"/>
      <c r="F26" s="79"/>
      <c r="G26" s="79"/>
      <c r="H26" s="87"/>
      <c r="I26" s="79"/>
      <c r="J26" s="7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</row>
    <row r="27" spans="2:43" s="134" customFormat="1">
      <c r="B27" s="78"/>
      <c r="C27" s="78"/>
      <c r="D27" s="78"/>
      <c r="E27" s="78"/>
      <c r="F27" s="78"/>
      <c r="G27" s="78"/>
      <c r="H27" s="78"/>
      <c r="I27" s="78"/>
      <c r="J27" s="7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</row>
    <row r="28" spans="2:43" s="134" customFormat="1">
      <c r="B28" s="78"/>
      <c r="C28" s="78"/>
      <c r="D28" s="78"/>
      <c r="E28" s="78"/>
      <c r="F28" s="78"/>
      <c r="G28" s="78"/>
      <c r="H28" s="130"/>
      <c r="I28" s="78"/>
      <c r="J28" s="7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</row>
    <row r="29" spans="2:43" s="134" customFormat="1">
      <c r="B29" s="138"/>
      <c r="C29" s="78"/>
      <c r="D29" s="78"/>
      <c r="E29" s="78"/>
      <c r="F29" s="78"/>
      <c r="G29" s="78"/>
      <c r="H29" s="78"/>
      <c r="I29" s="78"/>
      <c r="J29" s="7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</row>
    <row r="30" spans="2:43">
      <c r="B30" s="112"/>
      <c r="C30" s="78"/>
      <c r="D30" s="78"/>
      <c r="E30" s="78"/>
      <c r="F30" s="78"/>
      <c r="G30" s="78"/>
      <c r="H30" s="78"/>
      <c r="I30" s="78"/>
      <c r="J30" s="78"/>
    </row>
    <row r="31" spans="2:43">
      <c r="B31" s="78"/>
      <c r="C31" s="78"/>
      <c r="D31" s="78"/>
      <c r="E31" s="78"/>
      <c r="F31" s="78"/>
      <c r="G31" s="78"/>
      <c r="H31" s="78"/>
      <c r="I31" s="78"/>
      <c r="J31" s="78"/>
    </row>
    <row r="32" spans="2:43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B110" s="78"/>
      <c r="C110" s="78"/>
      <c r="D110" s="78"/>
      <c r="E110" s="78"/>
      <c r="F110" s="78"/>
      <c r="G110" s="78"/>
      <c r="H110" s="78"/>
      <c r="I110" s="78"/>
      <c r="J110" s="78"/>
    </row>
    <row r="111" spans="2:10">
      <c r="B111" s="78"/>
      <c r="C111" s="78"/>
      <c r="D111" s="78"/>
      <c r="E111" s="78"/>
      <c r="F111" s="78"/>
      <c r="G111" s="78"/>
      <c r="H111" s="78"/>
      <c r="I111" s="78"/>
      <c r="J111" s="78"/>
    </row>
    <row r="112" spans="2:10">
      <c r="B112" s="78"/>
      <c r="C112" s="78"/>
      <c r="D112" s="78"/>
      <c r="E112" s="78"/>
      <c r="F112" s="78"/>
      <c r="G112" s="78"/>
      <c r="H112" s="78"/>
      <c r="I112" s="78"/>
      <c r="J112" s="78"/>
    </row>
    <row r="113" spans="2:10">
      <c r="B113" s="78"/>
      <c r="C113" s="78"/>
      <c r="D113" s="78"/>
      <c r="E113" s="78"/>
      <c r="F113" s="78"/>
      <c r="G113" s="78"/>
      <c r="H113" s="78"/>
      <c r="I113" s="78"/>
      <c r="J113" s="78"/>
    </row>
    <row r="114" spans="2:10">
      <c r="B114" s="78"/>
      <c r="C114" s="78"/>
      <c r="D114" s="78"/>
      <c r="E114" s="78"/>
      <c r="F114" s="78"/>
      <c r="G114" s="78"/>
      <c r="H114" s="78"/>
      <c r="I114" s="78"/>
      <c r="J114" s="78"/>
    </row>
    <row r="115" spans="2:10">
      <c r="B115" s="78"/>
      <c r="C115" s="78"/>
      <c r="D115" s="78"/>
      <c r="E115" s="78"/>
      <c r="F115" s="78"/>
      <c r="G115" s="78"/>
      <c r="H115" s="78"/>
      <c r="I115" s="78"/>
      <c r="J115" s="78"/>
    </row>
    <row r="116" spans="2:10">
      <c r="B116" s="78"/>
      <c r="C116" s="78"/>
      <c r="D116" s="78"/>
      <c r="E116" s="78"/>
      <c r="F116" s="78"/>
      <c r="G116" s="78"/>
      <c r="H116" s="78"/>
      <c r="I116" s="78"/>
      <c r="J116" s="78"/>
    </row>
    <row r="117" spans="2:10">
      <c r="B117" s="78"/>
      <c r="C117" s="78"/>
      <c r="D117" s="78"/>
      <c r="E117" s="78"/>
      <c r="F117" s="78"/>
      <c r="G117" s="78"/>
      <c r="H117" s="78"/>
      <c r="I117" s="78"/>
      <c r="J117" s="78"/>
    </row>
    <row r="118" spans="2:10">
      <c r="B118" s="78"/>
      <c r="C118" s="78"/>
      <c r="D118" s="78"/>
      <c r="E118" s="78"/>
      <c r="F118" s="78"/>
      <c r="G118" s="78"/>
      <c r="H118" s="78"/>
      <c r="I118" s="78"/>
      <c r="J118" s="78"/>
    </row>
    <row r="119" spans="2:10">
      <c r="B119" s="78"/>
      <c r="C119" s="78"/>
      <c r="D119" s="78"/>
      <c r="E119" s="78"/>
      <c r="F119" s="78"/>
      <c r="G119" s="78"/>
      <c r="H119" s="78"/>
      <c r="I119" s="78"/>
      <c r="J119" s="78"/>
    </row>
    <row r="120" spans="2:10">
      <c r="B120" s="78"/>
      <c r="C120" s="78"/>
      <c r="D120" s="78"/>
      <c r="E120" s="78"/>
      <c r="F120" s="78"/>
      <c r="G120" s="78"/>
      <c r="H120" s="78"/>
      <c r="I120" s="78"/>
      <c r="J120" s="78"/>
    </row>
    <row r="121" spans="2:10">
      <c r="B121" s="78"/>
      <c r="C121" s="78"/>
      <c r="D121" s="78"/>
      <c r="E121" s="78"/>
      <c r="F121" s="78"/>
      <c r="G121" s="78"/>
      <c r="H121" s="78"/>
      <c r="I121" s="78"/>
      <c r="J121" s="78"/>
    </row>
    <row r="122" spans="2:10">
      <c r="B122" s="78"/>
      <c r="C122" s="78"/>
      <c r="D122" s="78"/>
      <c r="E122" s="78"/>
      <c r="F122" s="78"/>
      <c r="G122" s="78"/>
      <c r="H122" s="78"/>
      <c r="I122" s="78"/>
      <c r="J122" s="78"/>
    </row>
    <row r="123" spans="2:10">
      <c r="B123" s="78"/>
      <c r="C123" s="78"/>
      <c r="D123" s="78"/>
      <c r="E123" s="78"/>
      <c r="F123" s="78"/>
      <c r="G123" s="78"/>
      <c r="H123" s="78"/>
      <c r="I123" s="78"/>
      <c r="J123" s="78"/>
    </row>
    <row r="124" spans="2:10">
      <c r="B124" s="78"/>
      <c r="C124" s="78"/>
      <c r="D124" s="78"/>
      <c r="E124" s="78"/>
      <c r="F124" s="78"/>
      <c r="G124" s="78"/>
      <c r="H124" s="78"/>
      <c r="I124" s="78"/>
      <c r="J124" s="78"/>
    </row>
    <row r="125" spans="2:10">
      <c r="B125" s="78"/>
      <c r="C125" s="78"/>
      <c r="D125" s="78"/>
      <c r="E125" s="78"/>
      <c r="F125" s="78"/>
      <c r="G125" s="78"/>
      <c r="H125" s="78"/>
      <c r="I125" s="78"/>
      <c r="J125" s="78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7" type="noConversion"/>
  <dataValidations count="1">
    <dataValidation allowBlank="1" showInputMessage="1" showErrorMessage="1" sqref="D1:J9 C5:C9 A1:A1048576 B1:B9 B126:J1048576 B29:B30 U28:XFD29 K1:XFD27 K30:XFD1048576 K28:S29" xr:uid="{00000000-0002-0000-18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7" t="s" vm="1">
        <v>260</v>
      </c>
    </row>
    <row r="2" spans="2:60">
      <c r="B2" s="56" t="s">
        <v>184</v>
      </c>
      <c r="C2" s="77" t="s">
        <v>261</v>
      </c>
    </row>
    <row r="3" spans="2:60">
      <c r="B3" s="56" t="s">
        <v>186</v>
      </c>
      <c r="C3" s="77" t="s">
        <v>262</v>
      </c>
    </row>
    <row r="4" spans="2:60">
      <c r="B4" s="56" t="s">
        <v>187</v>
      </c>
      <c r="C4" s="77">
        <v>2207</v>
      </c>
    </row>
    <row r="6" spans="2:60" ht="26.25" customHeight="1">
      <c r="B6" s="212" t="s">
        <v>220</v>
      </c>
      <c r="C6" s="213"/>
      <c r="D6" s="213"/>
      <c r="E6" s="213"/>
      <c r="F6" s="213"/>
      <c r="G6" s="213"/>
      <c r="H6" s="213"/>
      <c r="I6" s="213"/>
      <c r="J6" s="213"/>
      <c r="K6" s="214"/>
    </row>
    <row r="7" spans="2:60" s="3" customFormat="1" ht="66">
      <c r="B7" s="59" t="s">
        <v>122</v>
      </c>
      <c r="C7" s="59" t="s">
        <v>123</v>
      </c>
      <c r="D7" s="59" t="s">
        <v>15</v>
      </c>
      <c r="E7" s="59" t="s">
        <v>16</v>
      </c>
      <c r="F7" s="59" t="s">
        <v>58</v>
      </c>
      <c r="G7" s="59" t="s">
        <v>107</v>
      </c>
      <c r="H7" s="59" t="s">
        <v>54</v>
      </c>
      <c r="I7" s="59" t="s">
        <v>116</v>
      </c>
      <c r="J7" s="59" t="s">
        <v>188</v>
      </c>
      <c r="K7" s="59" t="s">
        <v>189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247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12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5">
    <tabColor indexed="52"/>
    <pageSetUpPr fitToPage="1"/>
  </sheetPr>
  <dimension ref="B1:BH613"/>
  <sheetViews>
    <sheetView rightToLeft="1" workbookViewId="0">
      <selection activeCell="I12" sqref="I12:I1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10.140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185</v>
      </c>
      <c r="C1" s="77" t="s" vm="1">
        <v>260</v>
      </c>
    </row>
    <row r="2" spans="2:60">
      <c r="B2" s="56" t="s">
        <v>184</v>
      </c>
      <c r="C2" s="77" t="s">
        <v>261</v>
      </c>
    </row>
    <row r="3" spans="2:60">
      <c r="B3" s="56" t="s">
        <v>186</v>
      </c>
      <c r="C3" s="77" t="s">
        <v>262</v>
      </c>
    </row>
    <row r="4" spans="2:60">
      <c r="B4" s="56" t="s">
        <v>187</v>
      </c>
      <c r="C4" s="77">
        <v>2207</v>
      </c>
    </row>
    <row r="6" spans="2:60" ht="26.25" customHeight="1">
      <c r="B6" s="212" t="s">
        <v>221</v>
      </c>
      <c r="C6" s="213"/>
      <c r="D6" s="213"/>
      <c r="E6" s="213"/>
      <c r="F6" s="213"/>
      <c r="G6" s="213"/>
      <c r="H6" s="213"/>
      <c r="I6" s="213"/>
      <c r="J6" s="213"/>
      <c r="K6" s="214"/>
    </row>
    <row r="7" spans="2:60" s="3" customFormat="1" ht="63">
      <c r="B7" s="59" t="s">
        <v>122</v>
      </c>
      <c r="C7" s="61" t="s">
        <v>46</v>
      </c>
      <c r="D7" s="61" t="s">
        <v>15</v>
      </c>
      <c r="E7" s="61" t="s">
        <v>16</v>
      </c>
      <c r="F7" s="61" t="s">
        <v>58</v>
      </c>
      <c r="G7" s="61" t="s">
        <v>107</v>
      </c>
      <c r="H7" s="61" t="s">
        <v>54</v>
      </c>
      <c r="I7" s="61" t="s">
        <v>116</v>
      </c>
      <c r="J7" s="61" t="s">
        <v>188</v>
      </c>
      <c r="K7" s="63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247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57</v>
      </c>
      <c r="C10" s="119"/>
      <c r="D10" s="119"/>
      <c r="E10" s="119"/>
      <c r="F10" s="119"/>
      <c r="G10" s="119"/>
      <c r="H10" s="150">
        <v>0</v>
      </c>
      <c r="I10" s="120">
        <f>I11</f>
        <v>2092.3140599999997</v>
      </c>
      <c r="J10" s="121">
        <f>I10/$I$10</f>
        <v>1</v>
      </c>
      <c r="K10" s="121">
        <f>I10/'סכום נכסי הקרן'!$C$42</f>
        <v>5.8034172734553781E-4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5"/>
    </row>
    <row r="11" spans="2:60" s="95" customFormat="1" ht="21" customHeight="1">
      <c r="B11" s="124" t="s">
        <v>238</v>
      </c>
      <c r="C11" s="119"/>
      <c r="D11" s="119"/>
      <c r="E11" s="119"/>
      <c r="F11" s="119"/>
      <c r="G11" s="119"/>
      <c r="H11" s="150">
        <v>0</v>
      </c>
      <c r="I11" s="120">
        <f>I12+I13</f>
        <v>2092.3140599999997</v>
      </c>
      <c r="J11" s="121">
        <f t="shared" ref="J11:J12" si="0">I11/$I$10</f>
        <v>1</v>
      </c>
      <c r="K11" s="121">
        <f>I11/'סכום נכסי הקרן'!$C$42</f>
        <v>5.8034172734553781E-4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2" t="s">
        <v>1935</v>
      </c>
      <c r="C12" s="79" t="s">
        <v>1936</v>
      </c>
      <c r="D12" s="79" t="s">
        <v>599</v>
      </c>
      <c r="E12" s="79" t="s">
        <v>290</v>
      </c>
      <c r="F12" s="93">
        <v>6.7750000000000005E-2</v>
      </c>
      <c r="G12" s="92" t="s">
        <v>170</v>
      </c>
      <c r="H12" s="144">
        <v>0</v>
      </c>
      <c r="I12" s="162">
        <v>65.604489999999998</v>
      </c>
      <c r="J12" s="87">
        <f t="shared" si="0"/>
        <v>3.1354991707124504E-2</v>
      </c>
      <c r="K12" s="87">
        <f>I12/'סכום נכסי הקרן'!$C$42</f>
        <v>1.8196610048217651E-5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 t="s">
        <v>2008</v>
      </c>
      <c r="C13" s="79"/>
      <c r="D13" s="79"/>
      <c r="E13" s="79"/>
      <c r="F13" s="79"/>
      <c r="G13" s="79"/>
      <c r="H13" s="87"/>
      <c r="I13" s="162">
        <v>2026.7095699999995</v>
      </c>
      <c r="J13" s="87">
        <f t="shared" ref="J13" si="1">I13/$I$10</f>
        <v>0.96864500829287536</v>
      </c>
      <c r="K13" s="87">
        <f>I13/'סכום נכסי הקרן'!$C$42</f>
        <v>5.6214511729732008E-4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7" type="noConversion"/>
  <dataValidations count="1">
    <dataValidation allowBlank="1" showInputMessage="1" showErrorMessage="1" sqref="C5:C1048576 A1:B1048576 AH28:XFD29 D30:XFD1048576 D28:AF29 D1:G27 H13:H27 H1:H9 I1:XFD27" xr:uid="{00000000-0002-0000-1A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6">
    <tabColor indexed="52"/>
    <pageSetUpPr fitToPage="1"/>
  </sheetPr>
  <dimension ref="B1:AN10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38.5703125" style="2" bestFit="1" customWidth="1"/>
    <col min="3" max="3" width="41.710937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6" t="s">
        <v>185</v>
      </c>
      <c r="C1" s="77" t="s" vm="1">
        <v>260</v>
      </c>
    </row>
    <row r="2" spans="2:40">
      <c r="B2" s="56" t="s">
        <v>184</v>
      </c>
      <c r="C2" s="77" t="s">
        <v>261</v>
      </c>
    </row>
    <row r="3" spans="2:40">
      <c r="B3" s="56" t="s">
        <v>186</v>
      </c>
      <c r="C3" s="77" t="s">
        <v>262</v>
      </c>
    </row>
    <row r="4" spans="2:40">
      <c r="B4" s="56" t="s">
        <v>187</v>
      </c>
      <c r="C4" s="77">
        <v>2207</v>
      </c>
    </row>
    <row r="6" spans="2:40" ht="26.25" customHeight="1">
      <c r="B6" s="212" t="s">
        <v>222</v>
      </c>
      <c r="C6" s="213"/>
      <c r="D6" s="214"/>
    </row>
    <row r="7" spans="2:40" s="3" customFormat="1" ht="31.5">
      <c r="B7" s="59" t="s">
        <v>122</v>
      </c>
      <c r="C7" s="64" t="s">
        <v>113</v>
      </c>
      <c r="D7" s="65" t="s">
        <v>112</v>
      </c>
    </row>
    <row r="8" spans="2:40" s="3" customFormat="1">
      <c r="B8" s="15"/>
      <c r="C8" s="32" t="s">
        <v>247</v>
      </c>
      <c r="D8" s="17" t="s">
        <v>22</v>
      </c>
    </row>
    <row r="9" spans="2:40" s="4" customFormat="1" ht="18" customHeight="1">
      <c r="B9" s="152"/>
      <c r="C9" s="153" t="s">
        <v>1</v>
      </c>
      <c r="D9" s="154" t="s">
        <v>2</v>
      </c>
      <c r="E9" s="3"/>
      <c r="F9" s="3"/>
      <c r="G9" s="3"/>
      <c r="H9" s="3"/>
      <c r="I9" s="3"/>
      <c r="J9" s="3"/>
    </row>
    <row r="10" spans="2:40" s="156" customFormat="1" ht="18" customHeight="1">
      <c r="B10" s="117" t="s">
        <v>1941</v>
      </c>
      <c r="C10" s="128">
        <f>C11+C22</f>
        <v>59818.191888653062</v>
      </c>
      <c r="D10" s="78"/>
      <c r="E10" s="155"/>
      <c r="F10" s="155"/>
      <c r="G10" s="155"/>
      <c r="H10" s="155"/>
      <c r="I10" s="155"/>
      <c r="J10" s="155"/>
    </row>
    <row r="11" spans="2:40" s="157" customFormat="1">
      <c r="B11" s="117" t="s">
        <v>25</v>
      </c>
      <c r="C11" s="128">
        <f>SUM(C12:C20)</f>
        <v>22495.680330791471</v>
      </c>
      <c r="D11" s="78"/>
      <c r="E11" s="155"/>
      <c r="F11" s="155"/>
      <c r="G11" s="155"/>
      <c r="H11" s="155"/>
      <c r="I11" s="155"/>
      <c r="J11" s="155"/>
    </row>
    <row r="12" spans="2:40" s="157" customFormat="1">
      <c r="B12" s="158" t="s">
        <v>1959</v>
      </c>
      <c r="C12" s="159">
        <v>1327.1609799999999</v>
      </c>
      <c r="D12" s="160">
        <v>43830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</row>
    <row r="13" spans="2:40" s="157" customFormat="1">
      <c r="B13" s="151" t="s">
        <v>1960</v>
      </c>
      <c r="C13" s="159">
        <v>2601.02862</v>
      </c>
      <c r="D13" s="160">
        <v>44246</v>
      </c>
      <c r="E13" s="155"/>
      <c r="F13" s="155"/>
      <c r="G13" s="155"/>
      <c r="H13" s="155"/>
      <c r="I13" s="155"/>
      <c r="J13" s="155"/>
    </row>
    <row r="14" spans="2:40" s="157" customFormat="1">
      <c r="B14" s="151" t="s">
        <v>1961</v>
      </c>
      <c r="C14" s="159">
        <v>7342.6370654932916</v>
      </c>
      <c r="D14" s="160">
        <v>46100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</row>
    <row r="15" spans="2:40" s="157" customFormat="1">
      <c r="B15" s="151" t="s">
        <v>1962</v>
      </c>
      <c r="C15" s="159">
        <v>67.451999999999998</v>
      </c>
      <c r="D15" s="160">
        <v>43948</v>
      </c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</row>
    <row r="16" spans="2:40" s="157" customFormat="1">
      <c r="B16" s="151" t="s">
        <v>1963</v>
      </c>
      <c r="C16" s="159">
        <v>485.79584999999997</v>
      </c>
      <c r="D16" s="160">
        <v>43908</v>
      </c>
      <c r="E16" s="155"/>
      <c r="F16" s="155"/>
      <c r="G16" s="155"/>
      <c r="H16" s="155"/>
      <c r="I16" s="155"/>
      <c r="J16" s="155"/>
    </row>
    <row r="17" spans="2:10" s="157" customFormat="1">
      <c r="B17" s="151" t="s">
        <v>1964</v>
      </c>
      <c r="C17" s="159">
        <v>331.60519999999997</v>
      </c>
      <c r="D17" s="160">
        <v>44926</v>
      </c>
      <c r="E17" s="155"/>
      <c r="F17" s="155"/>
      <c r="G17" s="155"/>
      <c r="H17" s="155"/>
      <c r="I17" s="155"/>
      <c r="J17" s="155"/>
    </row>
    <row r="18" spans="2:10" s="157" customFormat="1">
      <c r="B18" s="151" t="s">
        <v>1965</v>
      </c>
      <c r="C18" s="159">
        <v>4326.45046</v>
      </c>
      <c r="D18" s="160">
        <v>44739</v>
      </c>
      <c r="E18" s="155"/>
      <c r="F18" s="155"/>
      <c r="G18" s="155"/>
      <c r="H18" s="155"/>
      <c r="I18" s="155"/>
      <c r="J18" s="155"/>
    </row>
    <row r="19" spans="2:10" s="157" customFormat="1">
      <c r="B19" s="151" t="s">
        <v>1966</v>
      </c>
      <c r="C19" s="159">
        <v>4588.1573726650222</v>
      </c>
      <c r="D19" s="160">
        <v>44255</v>
      </c>
      <c r="E19" s="155"/>
      <c r="F19" s="155"/>
      <c r="G19" s="155"/>
      <c r="H19" s="155"/>
      <c r="I19" s="155"/>
      <c r="J19" s="155"/>
    </row>
    <row r="20" spans="2:10" s="157" customFormat="1">
      <c r="B20" s="161" t="s">
        <v>1942</v>
      </c>
      <c r="C20" s="159">
        <v>1425.3927826331526</v>
      </c>
      <c r="D20" s="160">
        <v>46132</v>
      </c>
      <c r="E20" s="155"/>
      <c r="F20" s="155"/>
      <c r="G20" s="155"/>
      <c r="H20" s="155"/>
      <c r="I20" s="155"/>
      <c r="J20" s="155"/>
    </row>
    <row r="21" spans="2:10" s="157" customFormat="1">
      <c r="B21" s="127"/>
      <c r="C21" s="78"/>
      <c r="D21" s="78"/>
      <c r="E21" s="155"/>
      <c r="F21" s="155"/>
      <c r="G21" s="155"/>
      <c r="H21" s="155"/>
      <c r="I21" s="155"/>
      <c r="J21" s="155"/>
    </row>
    <row r="22" spans="2:10" s="157" customFormat="1">
      <c r="B22" s="117" t="s">
        <v>1958</v>
      </c>
      <c r="C22" s="128">
        <f>SUM(C23:C41)</f>
        <v>37322.511557861588</v>
      </c>
      <c r="D22" s="78"/>
      <c r="E22" s="155"/>
      <c r="F22" s="155"/>
    </row>
    <row r="23" spans="2:10" s="157" customFormat="1">
      <c r="B23" s="161" t="s">
        <v>1953</v>
      </c>
      <c r="C23" s="159">
        <v>5980.9869088655432</v>
      </c>
      <c r="D23" s="160">
        <v>46601</v>
      </c>
      <c r="E23" s="155"/>
      <c r="F23" s="155"/>
    </row>
    <row r="24" spans="2:10" s="157" customFormat="1">
      <c r="B24" s="161" t="s">
        <v>1944</v>
      </c>
      <c r="C24" s="159">
        <v>2348.9927292826087</v>
      </c>
      <c r="D24" s="160">
        <v>44429</v>
      </c>
      <c r="E24" s="155"/>
      <c r="F24" s="155"/>
    </row>
    <row r="25" spans="2:10" s="157" customFormat="1">
      <c r="B25" s="161" t="s">
        <v>1951</v>
      </c>
      <c r="C25" s="159">
        <v>4569.8424366127792</v>
      </c>
      <c r="D25" s="160">
        <v>45382</v>
      </c>
      <c r="E25" s="155"/>
      <c r="F25" s="155"/>
    </row>
    <row r="26" spans="2:10" s="157" customFormat="1">
      <c r="B26" s="161" t="s">
        <v>1945</v>
      </c>
      <c r="C26" s="159">
        <v>3699.9515040056112</v>
      </c>
      <c r="D26" s="160">
        <v>44722</v>
      </c>
      <c r="E26" s="155"/>
      <c r="F26" s="155"/>
    </row>
    <row r="27" spans="2:10" s="157" customFormat="1">
      <c r="B27" s="161" t="s">
        <v>1949</v>
      </c>
      <c r="C27" s="159">
        <v>3972.1568576913232</v>
      </c>
      <c r="D27" s="160">
        <v>46012</v>
      </c>
      <c r="E27" s="155"/>
      <c r="F27" s="155"/>
    </row>
    <row r="28" spans="2:10" s="157" customFormat="1">
      <c r="B28" s="161" t="s">
        <v>1956</v>
      </c>
      <c r="C28" s="159">
        <v>773.6435940828685</v>
      </c>
      <c r="D28" s="160">
        <v>47467</v>
      </c>
      <c r="E28" s="155"/>
      <c r="F28" s="155"/>
    </row>
    <row r="29" spans="2:10" s="157" customFormat="1">
      <c r="B29" s="161" t="s">
        <v>1946</v>
      </c>
      <c r="C29" s="159">
        <v>2140.8711313630829</v>
      </c>
      <c r="D29" s="160">
        <v>47026</v>
      </c>
      <c r="E29" s="155"/>
      <c r="F29" s="155"/>
    </row>
    <row r="30" spans="2:10" s="157" customFormat="1">
      <c r="B30" s="161" t="s">
        <v>1955</v>
      </c>
      <c r="C30" s="159">
        <v>1902.8664695573739</v>
      </c>
      <c r="D30" s="160">
        <v>46938</v>
      </c>
      <c r="E30" s="155"/>
      <c r="F30" s="155"/>
    </row>
    <row r="31" spans="2:10" s="157" customFormat="1">
      <c r="B31" s="161" t="s">
        <v>1655</v>
      </c>
      <c r="C31" s="159">
        <v>3190.0951317330318</v>
      </c>
      <c r="D31" s="160">
        <v>47262</v>
      </c>
      <c r="E31" s="155"/>
      <c r="F31" s="155"/>
    </row>
    <row r="32" spans="2:10" s="157" customFormat="1">
      <c r="B32" s="161" t="s">
        <v>1954</v>
      </c>
      <c r="C32" s="159">
        <v>230.79975042470534</v>
      </c>
      <c r="D32" s="160">
        <v>46663</v>
      </c>
      <c r="E32" s="155"/>
      <c r="F32" s="155"/>
    </row>
    <row r="33" spans="2:6" s="157" customFormat="1">
      <c r="B33" s="161" t="s">
        <v>1673</v>
      </c>
      <c r="C33" s="159">
        <v>2.494623456000018</v>
      </c>
      <c r="D33" s="160">
        <v>46938</v>
      </c>
      <c r="E33" s="155"/>
      <c r="F33" s="155"/>
    </row>
    <row r="34" spans="2:6" s="157" customFormat="1">
      <c r="B34" s="161" t="s">
        <v>1674</v>
      </c>
      <c r="C34" s="159">
        <v>3.45903363</v>
      </c>
      <c r="D34" s="160">
        <v>46938</v>
      </c>
      <c r="E34" s="155"/>
      <c r="F34" s="155"/>
    </row>
    <row r="35" spans="2:6" s="157" customFormat="1">
      <c r="B35" s="161" t="s">
        <v>1957</v>
      </c>
      <c r="C35" s="159">
        <v>3.9289114799999867</v>
      </c>
      <c r="D35" s="160">
        <v>46938</v>
      </c>
      <c r="E35" s="155"/>
      <c r="F35" s="155"/>
    </row>
    <row r="36" spans="2:6" s="157" customFormat="1">
      <c r="B36" s="161" t="s">
        <v>1676</v>
      </c>
      <c r="C36" s="159">
        <v>297.00019556999996</v>
      </c>
      <c r="D36" s="160">
        <v>46938</v>
      </c>
      <c r="E36" s="155"/>
      <c r="F36" s="155"/>
    </row>
    <row r="37" spans="2:6" s="157" customFormat="1">
      <c r="B37" s="161" t="s">
        <v>1950</v>
      </c>
      <c r="C37" s="159">
        <v>1251.6975738714896</v>
      </c>
      <c r="D37" s="160">
        <v>46722</v>
      </c>
      <c r="E37" s="155"/>
      <c r="F37" s="155"/>
    </row>
    <row r="38" spans="2:6" s="157" customFormat="1">
      <c r="B38" s="161" t="s">
        <v>1948</v>
      </c>
      <c r="C38" s="159">
        <v>1859.9373863920146</v>
      </c>
      <c r="D38" s="160">
        <v>47031</v>
      </c>
      <c r="E38" s="155"/>
      <c r="F38" s="155"/>
    </row>
    <row r="39" spans="2:6" s="157" customFormat="1">
      <c r="B39" s="161" t="s">
        <v>1943</v>
      </c>
      <c r="C39" s="159">
        <v>365.88817661419199</v>
      </c>
      <c r="D39" s="160">
        <v>46054</v>
      </c>
      <c r="E39" s="155"/>
      <c r="F39" s="155"/>
    </row>
    <row r="40" spans="2:6" s="157" customFormat="1">
      <c r="B40" s="161" t="s">
        <v>1947</v>
      </c>
      <c r="C40" s="159">
        <v>1241.0582109789552</v>
      </c>
      <c r="D40" s="160">
        <v>47102</v>
      </c>
      <c r="E40" s="155"/>
      <c r="F40" s="155"/>
    </row>
    <row r="41" spans="2:6" s="157" customFormat="1">
      <c r="B41" s="161" t="s">
        <v>1952</v>
      </c>
      <c r="C41" s="159">
        <v>3486.8409322499997</v>
      </c>
      <c r="D41" s="160">
        <v>46482</v>
      </c>
      <c r="E41" s="155"/>
      <c r="F41" s="155"/>
    </row>
    <row r="42" spans="2:6" s="157" customFormat="1">
      <c r="B42" s="78"/>
      <c r="C42" s="78"/>
      <c r="D42" s="127"/>
      <c r="E42" s="155"/>
      <c r="F42" s="155"/>
    </row>
    <row r="43" spans="2:6" s="157" customFormat="1">
      <c r="B43" s="78"/>
      <c r="C43" s="78"/>
      <c r="D43" s="78"/>
      <c r="E43" s="155"/>
      <c r="F43" s="155"/>
    </row>
    <row r="44" spans="2:6" s="157" customFormat="1">
      <c r="B44" s="78"/>
      <c r="C44" s="78"/>
      <c r="D44" s="78"/>
      <c r="E44" s="155"/>
      <c r="F44" s="155"/>
    </row>
    <row r="45" spans="2:6" s="157" customFormat="1">
      <c r="B45" s="78"/>
      <c r="C45" s="78"/>
      <c r="D45" s="78"/>
      <c r="E45" s="155"/>
      <c r="F45" s="155"/>
    </row>
    <row r="46" spans="2:6" s="157" customFormat="1">
      <c r="B46" s="78"/>
      <c r="C46" s="78"/>
      <c r="D46" s="78"/>
      <c r="E46" s="155"/>
      <c r="F46" s="155"/>
    </row>
    <row r="47" spans="2:6" s="157" customFormat="1">
      <c r="B47" s="78"/>
      <c r="C47" s="78"/>
      <c r="D47" s="78"/>
      <c r="E47" s="155"/>
      <c r="F47" s="155"/>
    </row>
    <row r="48" spans="2:6" s="157" customFormat="1">
      <c r="B48" s="78"/>
      <c r="C48" s="78"/>
      <c r="D48" s="78"/>
      <c r="E48" s="155"/>
      <c r="F48" s="155"/>
    </row>
    <row r="49" spans="2:6" s="157" customFormat="1">
      <c r="B49" s="78"/>
      <c r="C49" s="78"/>
      <c r="D49" s="78"/>
      <c r="E49" s="155"/>
      <c r="F49" s="155"/>
    </row>
    <row r="50" spans="2:6" s="157" customFormat="1">
      <c r="B50" s="78"/>
      <c r="C50" s="78"/>
      <c r="D50" s="78"/>
      <c r="E50" s="155"/>
      <c r="F50" s="155"/>
    </row>
    <row r="51" spans="2:6" s="157" customFormat="1">
      <c r="B51" s="78"/>
      <c r="C51" s="78"/>
      <c r="D51" s="78"/>
      <c r="E51" s="155"/>
      <c r="F51" s="155"/>
    </row>
    <row r="52" spans="2:6" s="157" customFormat="1">
      <c r="B52" s="78"/>
      <c r="C52" s="78"/>
      <c r="D52" s="78"/>
      <c r="E52" s="155"/>
      <c r="F52" s="155"/>
    </row>
    <row r="53" spans="2:6" s="157" customFormat="1">
      <c r="B53" s="78"/>
      <c r="C53" s="78"/>
      <c r="D53" s="78"/>
      <c r="E53" s="155"/>
      <c r="F53" s="155"/>
    </row>
    <row r="54" spans="2:6" s="157" customFormat="1">
      <c r="B54" s="78"/>
      <c r="C54" s="78"/>
      <c r="D54" s="78"/>
      <c r="E54" s="155"/>
      <c r="F54" s="155"/>
    </row>
    <row r="55" spans="2:6" s="157" customFormat="1">
      <c r="B55" s="78"/>
      <c r="C55" s="78"/>
      <c r="D55" s="78"/>
      <c r="E55" s="155"/>
      <c r="F55" s="155"/>
    </row>
    <row r="56" spans="2:6" s="157" customFormat="1">
      <c r="B56" s="78"/>
      <c r="C56" s="78"/>
      <c r="D56" s="78"/>
      <c r="E56" s="155"/>
      <c r="F56" s="155"/>
    </row>
    <row r="57" spans="2:6" s="157" customFormat="1">
      <c r="B57" s="78"/>
      <c r="C57" s="78"/>
      <c r="D57" s="78"/>
      <c r="E57" s="155"/>
      <c r="F57" s="155"/>
    </row>
    <row r="58" spans="2:6" s="157" customFormat="1">
      <c r="B58" s="78"/>
      <c r="C58" s="78"/>
      <c r="D58" s="78"/>
      <c r="E58" s="155"/>
      <c r="F58" s="155"/>
    </row>
    <row r="59" spans="2:6" s="157" customFormat="1">
      <c r="B59" s="78"/>
      <c r="C59" s="78"/>
      <c r="D59" s="78"/>
      <c r="E59" s="155"/>
      <c r="F59" s="155"/>
    </row>
    <row r="60" spans="2:6" s="157" customFormat="1">
      <c r="B60" s="78"/>
      <c r="C60" s="78"/>
      <c r="D60" s="78"/>
      <c r="E60" s="155"/>
      <c r="F60" s="155"/>
    </row>
    <row r="61" spans="2:6" s="157" customFormat="1">
      <c r="B61" s="78"/>
      <c r="C61" s="78"/>
      <c r="D61" s="78"/>
      <c r="E61" s="155"/>
      <c r="F61" s="155"/>
    </row>
    <row r="62" spans="2:6" s="157" customFormat="1">
      <c r="B62" s="78"/>
      <c r="C62" s="78"/>
      <c r="D62" s="78"/>
      <c r="E62" s="155"/>
      <c r="F62" s="155"/>
    </row>
    <row r="63" spans="2:6" s="157" customFormat="1">
      <c r="B63" s="78"/>
      <c r="C63" s="78"/>
      <c r="D63" s="78"/>
      <c r="E63" s="155"/>
      <c r="F63" s="155"/>
    </row>
    <row r="64" spans="2:6" s="157" customFormat="1">
      <c r="B64" s="78"/>
      <c r="C64" s="78"/>
      <c r="D64" s="78"/>
      <c r="E64" s="155"/>
      <c r="F64" s="155"/>
    </row>
    <row r="65" spans="2:6" s="157" customFormat="1">
      <c r="B65" s="78"/>
      <c r="C65" s="78"/>
      <c r="D65" s="78"/>
      <c r="E65" s="155"/>
      <c r="F65" s="155"/>
    </row>
    <row r="66" spans="2:6" s="157" customFormat="1">
      <c r="B66" s="78"/>
      <c r="C66" s="78"/>
      <c r="D66" s="78"/>
      <c r="E66" s="155"/>
      <c r="F66" s="155"/>
    </row>
    <row r="67" spans="2:6" s="157" customFormat="1">
      <c r="B67" s="78"/>
      <c r="C67" s="78"/>
      <c r="D67" s="78"/>
      <c r="E67" s="155"/>
      <c r="F67" s="155"/>
    </row>
    <row r="68" spans="2:6" s="157" customFormat="1">
      <c r="B68" s="78"/>
      <c r="C68" s="78"/>
      <c r="D68" s="78"/>
      <c r="E68" s="155"/>
      <c r="F68" s="155"/>
    </row>
    <row r="69" spans="2:6" s="157" customFormat="1">
      <c r="B69" s="78"/>
      <c r="C69" s="78"/>
      <c r="D69" s="78"/>
      <c r="E69" s="155"/>
      <c r="F69" s="155"/>
    </row>
    <row r="70" spans="2:6" s="157" customFormat="1">
      <c r="B70" s="78"/>
      <c r="C70" s="78"/>
      <c r="D70" s="78"/>
      <c r="E70" s="155"/>
      <c r="F70" s="155"/>
    </row>
    <row r="71" spans="2:6" s="157" customFormat="1">
      <c r="B71" s="78"/>
      <c r="C71" s="78"/>
      <c r="D71" s="78"/>
      <c r="E71" s="155"/>
      <c r="F71" s="155"/>
    </row>
    <row r="72" spans="2:6" s="157" customFormat="1">
      <c r="B72" s="78"/>
      <c r="C72" s="78"/>
      <c r="D72" s="78"/>
      <c r="E72" s="155"/>
      <c r="F72" s="155"/>
    </row>
    <row r="73" spans="2:6" s="157" customFormat="1">
      <c r="B73" s="78"/>
      <c r="C73" s="78"/>
      <c r="D73" s="78"/>
      <c r="E73" s="155"/>
      <c r="F73" s="155"/>
    </row>
    <row r="74" spans="2:6" s="157" customFormat="1">
      <c r="B74" s="78"/>
      <c r="C74" s="78"/>
      <c r="D74" s="78"/>
      <c r="E74" s="155"/>
      <c r="F74" s="155"/>
    </row>
    <row r="75" spans="2:6" s="157" customFormat="1">
      <c r="B75" s="78"/>
      <c r="C75" s="78"/>
      <c r="D75" s="78"/>
      <c r="E75" s="155"/>
      <c r="F75" s="155"/>
    </row>
    <row r="76" spans="2:6" s="157" customFormat="1">
      <c r="B76" s="78"/>
      <c r="C76" s="78"/>
      <c r="D76" s="78"/>
      <c r="E76" s="155"/>
      <c r="F76" s="155"/>
    </row>
    <row r="77" spans="2:6" s="157" customFormat="1">
      <c r="B77" s="78"/>
      <c r="C77" s="78"/>
      <c r="D77" s="78"/>
      <c r="E77" s="155"/>
      <c r="F77" s="155"/>
    </row>
    <row r="78" spans="2:6" s="157" customFormat="1">
      <c r="B78" s="78"/>
      <c r="C78" s="78"/>
      <c r="D78" s="78"/>
      <c r="E78" s="155"/>
      <c r="F78" s="155"/>
    </row>
    <row r="79" spans="2:6" s="157" customFormat="1">
      <c r="B79" s="78"/>
      <c r="C79" s="78"/>
      <c r="D79" s="78"/>
      <c r="E79" s="155"/>
      <c r="F79" s="155"/>
    </row>
    <row r="80" spans="2:6" s="157" customFormat="1">
      <c r="B80" s="78"/>
      <c r="C80" s="78"/>
      <c r="D80" s="78"/>
      <c r="E80" s="155"/>
      <c r="F80" s="155"/>
    </row>
    <row r="81" spans="2:6" s="157" customFormat="1">
      <c r="B81" s="78"/>
      <c r="C81" s="78"/>
      <c r="D81" s="78"/>
      <c r="E81" s="155"/>
      <c r="F81" s="155"/>
    </row>
    <row r="82" spans="2:6" s="157" customFormat="1">
      <c r="B82" s="78"/>
      <c r="C82" s="78"/>
      <c r="D82" s="78"/>
      <c r="E82" s="155"/>
      <c r="F82" s="155"/>
    </row>
    <row r="83" spans="2:6" s="157" customFormat="1">
      <c r="B83" s="78"/>
      <c r="C83" s="78"/>
      <c r="D83" s="78"/>
      <c r="E83" s="155"/>
      <c r="F83" s="155"/>
    </row>
    <row r="84" spans="2:6" s="157" customFormat="1">
      <c r="B84" s="78"/>
      <c r="C84" s="78"/>
      <c r="D84" s="78"/>
      <c r="E84" s="155"/>
      <c r="F84" s="155"/>
    </row>
    <row r="85" spans="2:6" s="157" customFormat="1">
      <c r="B85" s="78"/>
      <c r="C85" s="78"/>
      <c r="D85" s="78"/>
      <c r="E85" s="155"/>
      <c r="F85" s="155"/>
    </row>
    <row r="86" spans="2:6" s="157" customFormat="1">
      <c r="B86" s="78"/>
      <c r="C86" s="78"/>
      <c r="D86" s="78"/>
      <c r="E86" s="155"/>
      <c r="F86" s="155"/>
    </row>
    <row r="87" spans="2:6" s="157" customFormat="1">
      <c r="B87" s="78"/>
      <c r="C87" s="78"/>
      <c r="D87" s="78"/>
      <c r="E87" s="155"/>
      <c r="F87" s="155"/>
    </row>
    <row r="88" spans="2:6" s="157" customFormat="1">
      <c r="B88" s="78"/>
      <c r="C88" s="78"/>
      <c r="D88" s="78"/>
      <c r="E88" s="155"/>
      <c r="F88" s="155"/>
    </row>
    <row r="89" spans="2:6" s="157" customFormat="1">
      <c r="B89" s="78"/>
      <c r="C89" s="78"/>
      <c r="D89" s="78"/>
      <c r="E89" s="155"/>
      <c r="F89" s="155"/>
    </row>
    <row r="90" spans="2:6" s="157" customFormat="1">
      <c r="B90" s="78"/>
      <c r="C90" s="78"/>
      <c r="D90" s="78"/>
      <c r="E90" s="155"/>
      <c r="F90" s="155"/>
    </row>
    <row r="91" spans="2:6" s="157" customFormat="1">
      <c r="B91" s="78"/>
      <c r="C91" s="78"/>
      <c r="D91" s="78"/>
      <c r="E91" s="155"/>
      <c r="F91" s="155"/>
    </row>
    <row r="92" spans="2:6" s="157" customFormat="1">
      <c r="B92" s="78"/>
      <c r="C92" s="78"/>
      <c r="D92" s="78"/>
      <c r="E92" s="155"/>
      <c r="F92" s="155"/>
    </row>
    <row r="93" spans="2:6" s="157" customFormat="1">
      <c r="B93" s="78"/>
      <c r="C93" s="78"/>
      <c r="D93" s="78"/>
      <c r="E93" s="155"/>
      <c r="F93" s="155"/>
    </row>
    <row r="94" spans="2:6" s="157" customFormat="1">
      <c r="B94" s="78"/>
      <c r="C94" s="78"/>
      <c r="D94" s="78"/>
      <c r="E94" s="155"/>
      <c r="F94" s="155"/>
    </row>
    <row r="95" spans="2:6" s="157" customFormat="1">
      <c r="B95" s="78"/>
      <c r="C95" s="78"/>
      <c r="D95" s="78"/>
      <c r="E95" s="155"/>
      <c r="F95" s="155"/>
    </row>
    <row r="96" spans="2:6" s="157" customFormat="1">
      <c r="B96" s="78"/>
      <c r="C96" s="78"/>
      <c r="D96" s="78"/>
      <c r="E96" s="155"/>
      <c r="F96" s="155"/>
    </row>
    <row r="97" spans="2:10" s="157" customFormat="1">
      <c r="B97" s="78"/>
      <c r="C97" s="78"/>
      <c r="D97" s="78"/>
      <c r="E97" s="155"/>
      <c r="F97" s="155"/>
    </row>
    <row r="98" spans="2:10" s="157" customFormat="1">
      <c r="B98" s="78"/>
      <c r="C98" s="78"/>
      <c r="D98" s="78"/>
      <c r="E98" s="155"/>
      <c r="F98" s="155"/>
    </row>
    <row r="99" spans="2:10" s="157" customFormat="1">
      <c r="B99" s="78"/>
      <c r="C99" s="78"/>
      <c r="D99" s="78"/>
      <c r="E99" s="155"/>
      <c r="F99" s="155"/>
    </row>
    <row r="100" spans="2:10" s="157" customFormat="1">
      <c r="B100" s="78"/>
      <c r="C100" s="78"/>
      <c r="D100" s="78"/>
      <c r="E100" s="155"/>
      <c r="F100" s="155"/>
    </row>
    <row r="101" spans="2:10">
      <c r="B101" s="78"/>
      <c r="C101" s="78"/>
      <c r="D101" s="78"/>
      <c r="G101" s="1"/>
      <c r="H101" s="1"/>
      <c r="I101" s="1"/>
      <c r="J101" s="1"/>
    </row>
    <row r="102" spans="2:10">
      <c r="B102" s="78"/>
      <c r="C102" s="78"/>
      <c r="D102" s="78"/>
      <c r="G102" s="1"/>
      <c r="H102" s="1"/>
      <c r="I102" s="1"/>
      <c r="J102" s="1"/>
    </row>
    <row r="103" spans="2:10">
      <c r="B103" s="78"/>
      <c r="C103" s="78"/>
      <c r="D103" s="78"/>
      <c r="G103" s="1"/>
      <c r="H103" s="1"/>
      <c r="I103" s="1"/>
      <c r="J103" s="1"/>
    </row>
    <row r="104" spans="2:10">
      <c r="B104" s="78"/>
      <c r="C104" s="78"/>
      <c r="D104" s="78"/>
      <c r="G104" s="1"/>
      <c r="H104" s="1"/>
      <c r="I104" s="1"/>
      <c r="J104" s="1"/>
    </row>
    <row r="105" spans="2:10">
      <c r="B105" s="78"/>
      <c r="C105" s="78"/>
      <c r="D105" s="78"/>
      <c r="G105" s="1"/>
      <c r="H105" s="1"/>
      <c r="I105" s="1"/>
      <c r="J105" s="1"/>
    </row>
    <row r="106" spans="2:10">
      <c r="B106" s="78"/>
      <c r="C106" s="78"/>
      <c r="D106" s="78"/>
      <c r="G106" s="1"/>
      <c r="H106" s="1"/>
      <c r="I106" s="1"/>
      <c r="J106" s="1"/>
    </row>
  </sheetData>
  <sheetProtection sheet="1" objects="1" scenarios="1"/>
  <mergeCells count="1">
    <mergeCell ref="B6:D6"/>
  </mergeCells>
  <phoneticPr fontId="7" type="noConversion"/>
  <conditionalFormatting sqref="B13">
    <cfRule type="cellIs" dxfId="5" priority="6" operator="equal">
      <formula>"NR3"</formula>
    </cfRule>
  </conditionalFormatting>
  <conditionalFormatting sqref="B14">
    <cfRule type="cellIs" dxfId="4" priority="5" operator="equal">
      <formula>"NR3"</formula>
    </cfRule>
  </conditionalFormatting>
  <conditionalFormatting sqref="B15">
    <cfRule type="cellIs" dxfId="3" priority="4" operator="equal">
      <formula>"NR3"</formula>
    </cfRule>
  </conditionalFormatting>
  <conditionalFormatting sqref="B16">
    <cfRule type="cellIs" dxfId="2" priority="3" operator="equal">
      <formula>"NR3"</formula>
    </cfRule>
  </conditionalFormatting>
  <conditionalFormatting sqref="B17">
    <cfRule type="cellIs" dxfId="1" priority="2" operator="equal">
      <formula>"NR3"</formula>
    </cfRule>
  </conditionalFormatting>
  <conditionalFormatting sqref="B19">
    <cfRule type="cellIs" dxfId="0" priority="1" operator="equal">
      <formula>"NR3"</formula>
    </cfRule>
  </conditionalFormatting>
  <dataValidations count="1">
    <dataValidation allowBlank="1" showInputMessage="1" showErrorMessage="1" sqref="W27:XFD28 D1:D11 C5:C11 C12:D17 A1:A1048576 B1:B13 C19:D1048576 B15:B1048576 E27:U28 E29:XFD1048576 E1:XFD26" xr:uid="{00000000-0002-0000-1B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7" t="s" vm="1">
        <v>260</v>
      </c>
    </row>
    <row r="2" spans="2:18">
      <c r="B2" s="56" t="s">
        <v>184</v>
      </c>
      <c r="C2" s="77" t="s">
        <v>261</v>
      </c>
    </row>
    <row r="3" spans="2:18">
      <c r="B3" s="56" t="s">
        <v>186</v>
      </c>
      <c r="C3" s="77" t="s">
        <v>262</v>
      </c>
    </row>
    <row r="4" spans="2:18">
      <c r="B4" s="56" t="s">
        <v>187</v>
      </c>
      <c r="C4" s="77">
        <v>2207</v>
      </c>
    </row>
    <row r="6" spans="2:18" ht="26.25" customHeight="1">
      <c r="B6" s="212" t="s">
        <v>225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2:18" s="3" customFormat="1" ht="78.75">
      <c r="B7" s="22" t="s">
        <v>122</v>
      </c>
      <c r="C7" s="30" t="s">
        <v>46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223</v>
      </c>
      <c r="L7" s="30" t="s">
        <v>249</v>
      </c>
      <c r="M7" s="30" t="s">
        <v>224</v>
      </c>
      <c r="N7" s="30" t="s">
        <v>60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250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1">
    <tabColor rgb="FFFF0000"/>
    <pageSetUpPr fitToPage="1"/>
  </sheetPr>
  <dimension ref="B1:AM517"/>
  <sheetViews>
    <sheetView rightToLeft="1" topLeftCell="A4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74" t="s">
        <v>185</v>
      </c>
      <c r="C1" s="175" t="s" vm="1">
        <v>260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2:13">
      <c r="B2" s="174" t="s">
        <v>184</v>
      </c>
      <c r="C2" s="175" t="s">
        <v>261</v>
      </c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2:13">
      <c r="B3" s="174" t="s">
        <v>186</v>
      </c>
      <c r="C3" s="175" t="s">
        <v>262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2:13">
      <c r="B4" s="174" t="s">
        <v>187</v>
      </c>
      <c r="C4" s="175">
        <v>2207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</row>
    <row r="6" spans="2:13" ht="26.25" customHeight="1">
      <c r="B6" s="201" t="s">
        <v>214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163"/>
    </row>
    <row r="7" spans="2:13" s="3" customFormat="1" ht="63">
      <c r="B7" s="168" t="s">
        <v>121</v>
      </c>
      <c r="C7" s="169" t="s">
        <v>46</v>
      </c>
      <c r="D7" s="169" t="s">
        <v>123</v>
      </c>
      <c r="E7" s="169" t="s">
        <v>15</v>
      </c>
      <c r="F7" s="169" t="s">
        <v>67</v>
      </c>
      <c r="G7" s="169" t="s">
        <v>107</v>
      </c>
      <c r="H7" s="169" t="s">
        <v>17</v>
      </c>
      <c r="I7" s="169" t="s">
        <v>19</v>
      </c>
      <c r="J7" s="169" t="s">
        <v>63</v>
      </c>
      <c r="K7" s="169" t="s">
        <v>188</v>
      </c>
      <c r="L7" s="169" t="s">
        <v>189</v>
      </c>
      <c r="M7" s="164"/>
    </row>
    <row r="8" spans="2:13" s="3" customFormat="1" ht="28.5" customHeight="1">
      <c r="B8" s="170"/>
      <c r="C8" s="171"/>
      <c r="D8" s="171"/>
      <c r="E8" s="171"/>
      <c r="F8" s="171"/>
      <c r="G8" s="171"/>
      <c r="H8" s="171" t="s">
        <v>20</v>
      </c>
      <c r="I8" s="171" t="s">
        <v>20</v>
      </c>
      <c r="J8" s="171" t="s">
        <v>247</v>
      </c>
      <c r="K8" s="171" t="s">
        <v>20</v>
      </c>
      <c r="L8" s="171" t="s">
        <v>20</v>
      </c>
      <c r="M8" s="166"/>
    </row>
    <row r="9" spans="2:13" s="4" customFormat="1" ht="18" customHeight="1">
      <c r="B9" s="172"/>
      <c r="C9" s="173" t="s">
        <v>1</v>
      </c>
      <c r="D9" s="173" t="s">
        <v>2</v>
      </c>
      <c r="E9" s="173" t="s">
        <v>3</v>
      </c>
      <c r="F9" s="173" t="s">
        <v>4</v>
      </c>
      <c r="G9" s="173" t="s">
        <v>5</v>
      </c>
      <c r="H9" s="173" t="s">
        <v>6</v>
      </c>
      <c r="I9" s="173" t="s">
        <v>7</v>
      </c>
      <c r="J9" s="173" t="s">
        <v>8</v>
      </c>
      <c r="K9" s="173" t="s">
        <v>9</v>
      </c>
      <c r="L9" s="173" t="s">
        <v>10</v>
      </c>
      <c r="M9" s="167"/>
    </row>
    <row r="10" spans="2:13" s="133" customFormat="1" ht="18" customHeight="1">
      <c r="B10" s="187" t="s">
        <v>45</v>
      </c>
      <c r="C10" s="188"/>
      <c r="D10" s="188"/>
      <c r="E10" s="188"/>
      <c r="F10" s="192"/>
      <c r="G10" s="188"/>
      <c r="H10" s="188"/>
      <c r="I10" s="188"/>
      <c r="J10" s="190">
        <f>J11+J28</f>
        <v>55659.100080000004</v>
      </c>
      <c r="K10" s="191">
        <v>1</v>
      </c>
      <c r="L10" s="191">
        <v>1.5439914092386308E-2</v>
      </c>
      <c r="M10" s="193"/>
    </row>
    <row r="11" spans="2:13" s="134" customFormat="1">
      <c r="B11" s="177" t="s">
        <v>238</v>
      </c>
      <c r="C11" s="178"/>
      <c r="D11" s="178"/>
      <c r="E11" s="178"/>
      <c r="F11" s="178"/>
      <c r="G11" s="178"/>
      <c r="H11" s="178"/>
      <c r="I11" s="178"/>
      <c r="J11" s="183">
        <f>J12+J17</f>
        <v>51907.339940000005</v>
      </c>
      <c r="K11" s="184">
        <v>0.93260668683191061</v>
      </c>
      <c r="L11" s="184">
        <v>1.439936712666972E-2</v>
      </c>
      <c r="M11" s="194"/>
    </row>
    <row r="12" spans="2:13" s="134" customFormat="1">
      <c r="B12" s="189" t="s">
        <v>43</v>
      </c>
      <c r="C12" s="178"/>
      <c r="D12" s="178"/>
      <c r="E12" s="178"/>
      <c r="F12" s="178"/>
      <c r="G12" s="178"/>
      <c r="H12" s="178"/>
      <c r="I12" s="178"/>
      <c r="J12" s="183">
        <f>SUM(J13:J15)</f>
        <v>49303.605070000005</v>
      </c>
      <c r="K12" s="184">
        <v>0.88564651598391153</v>
      </c>
      <c r="L12" s="184">
        <v>1.3674306123012831E-2</v>
      </c>
      <c r="M12" s="194"/>
    </row>
    <row r="13" spans="2:13" s="134" customFormat="1">
      <c r="B13" s="180" t="s">
        <v>1761</v>
      </c>
      <c r="C13" s="176" t="s">
        <v>1762</v>
      </c>
      <c r="D13" s="176">
        <v>12</v>
      </c>
      <c r="E13" s="176" t="s">
        <v>289</v>
      </c>
      <c r="F13" s="176" t="s">
        <v>290</v>
      </c>
      <c r="G13" s="185" t="s">
        <v>170</v>
      </c>
      <c r="H13" s="186">
        <v>0</v>
      </c>
      <c r="I13" s="186">
        <v>0</v>
      </c>
      <c r="J13" s="181">
        <v>20721.68</v>
      </c>
      <c r="K13" s="182">
        <v>0.37222599992997835</v>
      </c>
      <c r="L13" s="182">
        <v>5.7471374618714571E-3</v>
      </c>
      <c r="M13" s="194"/>
    </row>
    <row r="14" spans="2:13" s="134" customFormat="1">
      <c r="B14" s="180" t="s">
        <v>1763</v>
      </c>
      <c r="C14" s="176" t="s">
        <v>1764</v>
      </c>
      <c r="D14" s="176">
        <v>10</v>
      </c>
      <c r="E14" s="176" t="s">
        <v>289</v>
      </c>
      <c r="F14" s="176" t="s">
        <v>290</v>
      </c>
      <c r="G14" s="185" t="s">
        <v>170</v>
      </c>
      <c r="H14" s="186">
        <v>0</v>
      </c>
      <c r="I14" s="186">
        <v>0</v>
      </c>
      <c r="J14" s="181">
        <v>28542.37</v>
      </c>
      <c r="K14" s="182">
        <v>0.51270998363170428</v>
      </c>
      <c r="L14" s="182">
        <v>7.9161981015823044E-3</v>
      </c>
      <c r="M14" s="194"/>
    </row>
    <row r="15" spans="2:13" s="134" customFormat="1">
      <c r="B15" s="180" t="s">
        <v>1765</v>
      </c>
      <c r="C15" s="176" t="s">
        <v>1766</v>
      </c>
      <c r="D15" s="176">
        <v>26</v>
      </c>
      <c r="E15" s="176" t="s">
        <v>318</v>
      </c>
      <c r="F15" s="176" t="s">
        <v>290</v>
      </c>
      <c r="G15" s="185" t="s">
        <v>170</v>
      </c>
      <c r="H15" s="186">
        <v>0</v>
      </c>
      <c r="I15" s="186">
        <v>0</v>
      </c>
      <c r="J15" s="181">
        <v>39.555069999999994</v>
      </c>
      <c r="K15" s="182">
        <v>7.1053242222880991E-4</v>
      </c>
      <c r="L15" s="182">
        <v>1.097055955906798E-5</v>
      </c>
      <c r="M15" s="194"/>
    </row>
    <row r="16" spans="2:13" s="134" customFormat="1">
      <c r="B16" s="179"/>
      <c r="C16" s="176"/>
      <c r="D16" s="176"/>
      <c r="E16" s="176"/>
      <c r="F16" s="176"/>
      <c r="G16" s="176"/>
      <c r="H16" s="176"/>
      <c r="I16" s="176"/>
      <c r="J16" s="176"/>
      <c r="K16" s="182"/>
      <c r="L16" s="176"/>
      <c r="M16" s="194"/>
    </row>
    <row r="17" spans="2:12" s="134" customFormat="1">
      <c r="B17" s="189" t="s">
        <v>44</v>
      </c>
      <c r="C17" s="178"/>
      <c r="D17" s="178"/>
      <c r="E17" s="178"/>
      <c r="F17" s="178"/>
      <c r="G17" s="178"/>
      <c r="H17" s="178"/>
      <c r="I17" s="178"/>
      <c r="J17" s="183">
        <f>SUM(J18:J26)</f>
        <v>2603.7348699999998</v>
      </c>
      <c r="K17" s="184">
        <v>4.6960170847999076E-2</v>
      </c>
      <c r="L17" s="184">
        <v>7.2506100365688961E-4</v>
      </c>
    </row>
    <row r="18" spans="2:12" s="134" customFormat="1">
      <c r="B18" s="180" t="s">
        <v>1761</v>
      </c>
      <c r="C18" s="176" t="s">
        <v>1767</v>
      </c>
      <c r="D18" s="176">
        <v>12</v>
      </c>
      <c r="E18" s="176" t="s">
        <v>289</v>
      </c>
      <c r="F18" s="176" t="s">
        <v>290</v>
      </c>
      <c r="G18" s="185" t="s">
        <v>172</v>
      </c>
      <c r="H18" s="186">
        <v>0</v>
      </c>
      <c r="I18" s="186">
        <v>0</v>
      </c>
      <c r="J18" s="181">
        <v>151.65426999999997</v>
      </c>
      <c r="K18" s="182">
        <v>2.7241836711309557E-3</v>
      </c>
      <c r="L18" s="182">
        <v>4.2061161854143507E-5</v>
      </c>
    </row>
    <row r="19" spans="2:12" s="134" customFormat="1">
      <c r="B19" s="180" t="s">
        <v>1761</v>
      </c>
      <c r="C19" s="176" t="s">
        <v>1768</v>
      </c>
      <c r="D19" s="176">
        <v>12</v>
      </c>
      <c r="E19" s="176" t="s">
        <v>289</v>
      </c>
      <c r="F19" s="176" t="s">
        <v>290</v>
      </c>
      <c r="G19" s="185" t="s">
        <v>169</v>
      </c>
      <c r="H19" s="186">
        <v>0</v>
      </c>
      <c r="I19" s="186">
        <v>0</v>
      </c>
      <c r="J19" s="181">
        <v>529.52905999999996</v>
      </c>
      <c r="K19" s="182">
        <v>9.5119934218886436E-3</v>
      </c>
      <c r="L19" s="182">
        <v>1.4686436128130432E-4</v>
      </c>
    </row>
    <row r="20" spans="2:12" s="134" customFormat="1">
      <c r="B20" s="180" t="s">
        <v>1761</v>
      </c>
      <c r="C20" s="176" t="s">
        <v>1769</v>
      </c>
      <c r="D20" s="176">
        <v>12</v>
      </c>
      <c r="E20" s="176" t="s">
        <v>289</v>
      </c>
      <c r="F20" s="176" t="s">
        <v>290</v>
      </c>
      <c r="G20" s="185" t="s">
        <v>171</v>
      </c>
      <c r="H20" s="186">
        <v>0</v>
      </c>
      <c r="I20" s="186">
        <v>0</v>
      </c>
      <c r="J20" s="181">
        <v>221.08</v>
      </c>
      <c r="K20" s="182">
        <v>3.9712863080850402E-3</v>
      </c>
      <c r="L20" s="182">
        <v>6.1316319433102996E-5</v>
      </c>
    </row>
    <row r="21" spans="2:12" s="134" customFormat="1">
      <c r="B21" s="180" t="s">
        <v>1763</v>
      </c>
      <c r="C21" s="176" t="s">
        <v>1770</v>
      </c>
      <c r="D21" s="176">
        <v>10</v>
      </c>
      <c r="E21" s="176" t="s">
        <v>289</v>
      </c>
      <c r="F21" s="176" t="s">
        <v>290</v>
      </c>
      <c r="G21" s="185" t="s">
        <v>178</v>
      </c>
      <c r="H21" s="186">
        <v>0</v>
      </c>
      <c r="I21" s="186">
        <v>0</v>
      </c>
      <c r="J21" s="181">
        <v>92.89918999999999</v>
      </c>
      <c r="K21" s="182">
        <v>1.6687591879825882E-3</v>
      </c>
      <c r="L21" s="182">
        <v>2.5765498503331494E-5</v>
      </c>
    </row>
    <row r="22" spans="2:12" s="134" customFormat="1">
      <c r="B22" s="180" t="s">
        <v>1763</v>
      </c>
      <c r="C22" s="176" t="s">
        <v>1771</v>
      </c>
      <c r="D22" s="176">
        <v>10</v>
      </c>
      <c r="E22" s="176" t="s">
        <v>289</v>
      </c>
      <c r="F22" s="176" t="s">
        <v>290</v>
      </c>
      <c r="G22" s="185" t="s">
        <v>172</v>
      </c>
      <c r="H22" s="186">
        <v>0</v>
      </c>
      <c r="I22" s="186">
        <v>0</v>
      </c>
      <c r="J22" s="181">
        <v>154.44</v>
      </c>
      <c r="K22" s="182">
        <v>2.7742240701133232E-3</v>
      </c>
      <c r="L22" s="182">
        <v>4.2833781315580005E-5</v>
      </c>
    </row>
    <row r="23" spans="2:12" s="134" customFormat="1">
      <c r="B23" s="180" t="s">
        <v>1763</v>
      </c>
      <c r="C23" s="176" t="s">
        <v>1772</v>
      </c>
      <c r="D23" s="176">
        <v>10</v>
      </c>
      <c r="E23" s="176" t="s">
        <v>289</v>
      </c>
      <c r="F23" s="176" t="s">
        <v>290</v>
      </c>
      <c r="G23" s="185" t="s">
        <v>179</v>
      </c>
      <c r="H23" s="186">
        <v>0</v>
      </c>
      <c r="I23" s="186">
        <v>0</v>
      </c>
      <c r="J23" s="181">
        <v>5.2781999999999991</v>
      </c>
      <c r="K23" s="182">
        <v>9.4812933740430854E-5</v>
      </c>
      <c r="L23" s="182">
        <v>1.4639035517993676E-6</v>
      </c>
    </row>
    <row r="24" spans="2:12" s="134" customFormat="1">
      <c r="B24" s="180" t="s">
        <v>1763</v>
      </c>
      <c r="C24" s="176" t="s">
        <v>1773</v>
      </c>
      <c r="D24" s="176">
        <v>10</v>
      </c>
      <c r="E24" s="176" t="s">
        <v>289</v>
      </c>
      <c r="F24" s="176" t="s">
        <v>290</v>
      </c>
      <c r="G24" s="185" t="s">
        <v>169</v>
      </c>
      <c r="H24" s="186">
        <v>0</v>
      </c>
      <c r="I24" s="186">
        <v>0</v>
      </c>
      <c r="J24" s="181">
        <v>1378.19</v>
      </c>
      <c r="K24" s="182">
        <v>2.4945562732498535E-2</v>
      </c>
      <c r="L24" s="182">
        <v>3.851573455760108E-4</v>
      </c>
    </row>
    <row r="25" spans="2:12" s="134" customFormat="1">
      <c r="B25" s="180" t="s">
        <v>1763</v>
      </c>
      <c r="C25" s="176" t="s">
        <v>1774</v>
      </c>
      <c r="D25" s="176">
        <v>10</v>
      </c>
      <c r="E25" s="176" t="s">
        <v>289</v>
      </c>
      <c r="F25" s="176" t="s">
        <v>290</v>
      </c>
      <c r="G25" s="185" t="s">
        <v>171</v>
      </c>
      <c r="H25" s="186">
        <v>0</v>
      </c>
      <c r="I25" s="186">
        <v>0</v>
      </c>
      <c r="J25" s="181">
        <v>67.818799999999982</v>
      </c>
      <c r="K25" s="182">
        <v>1.2182371624333166E-3</v>
      </c>
      <c r="L25" s="182">
        <v>1.8809477132122873E-5</v>
      </c>
    </row>
    <row r="26" spans="2:12" s="134" customFormat="1">
      <c r="B26" s="180" t="s">
        <v>1765</v>
      </c>
      <c r="C26" s="176" t="s">
        <v>1775</v>
      </c>
      <c r="D26" s="176">
        <v>26</v>
      </c>
      <c r="E26" s="176" t="s">
        <v>318</v>
      </c>
      <c r="F26" s="176" t="s">
        <v>290</v>
      </c>
      <c r="G26" s="185" t="s">
        <v>169</v>
      </c>
      <c r="H26" s="186">
        <v>0</v>
      </c>
      <c r="I26" s="186">
        <v>0</v>
      </c>
      <c r="J26" s="181">
        <v>2.8453499999999994</v>
      </c>
      <c r="K26" s="182">
        <v>5.1111360126242831E-5</v>
      </c>
      <c r="L26" s="182">
        <v>7.8915500949420832E-7</v>
      </c>
    </row>
    <row r="27" spans="2:12" s="134" customFormat="1">
      <c r="B27" s="179"/>
      <c r="C27" s="176"/>
      <c r="D27" s="176"/>
      <c r="E27" s="176"/>
      <c r="F27" s="176"/>
      <c r="G27" s="176"/>
      <c r="H27" s="176"/>
      <c r="I27" s="176"/>
      <c r="J27" s="176"/>
      <c r="K27" s="182"/>
      <c r="L27" s="176"/>
    </row>
    <row r="28" spans="2:12" s="134" customFormat="1">
      <c r="B28" s="177" t="s">
        <v>237</v>
      </c>
      <c r="C28" s="178"/>
      <c r="D28" s="178"/>
      <c r="E28" s="178"/>
      <c r="F28" s="178"/>
      <c r="G28" s="178"/>
      <c r="H28" s="178"/>
      <c r="I28" s="178"/>
      <c r="J28" s="183">
        <v>3751.7601399999994</v>
      </c>
      <c r="K28" s="184">
        <v>6.7393313168089428E-2</v>
      </c>
      <c r="L28" s="184">
        <v>1.0405469657165877E-3</v>
      </c>
    </row>
    <row r="29" spans="2:12" s="134" customFormat="1">
      <c r="B29" s="189" t="s">
        <v>44</v>
      </c>
      <c r="C29" s="178"/>
      <c r="D29" s="178"/>
      <c r="E29" s="178"/>
      <c r="F29" s="178"/>
      <c r="G29" s="178"/>
      <c r="H29" s="178"/>
      <c r="I29" s="178"/>
      <c r="J29" s="183">
        <f>SUM(J30:J39)</f>
        <v>3751.7601399999994</v>
      </c>
      <c r="K29" s="184">
        <v>6.7393313168089428E-2</v>
      </c>
      <c r="L29" s="184">
        <v>1.0405469657165877E-3</v>
      </c>
    </row>
    <row r="30" spans="2:12" s="134" customFormat="1">
      <c r="B30" s="180" t="s">
        <v>1776</v>
      </c>
      <c r="C30" s="176" t="s">
        <v>1777</v>
      </c>
      <c r="D30" s="176">
        <v>91</v>
      </c>
      <c r="E30" s="176" t="s">
        <v>1778</v>
      </c>
      <c r="F30" s="176" t="s">
        <v>1779</v>
      </c>
      <c r="G30" s="185" t="s">
        <v>171</v>
      </c>
      <c r="H30" s="186">
        <v>0</v>
      </c>
      <c r="I30" s="186">
        <v>0</v>
      </c>
      <c r="J30" s="181">
        <v>19.170000000000002</v>
      </c>
      <c r="K30" s="182">
        <v>3.4435298772385662E-4</v>
      </c>
      <c r="L30" s="182">
        <v>5.3167805479129028E-6</v>
      </c>
    </row>
    <row r="31" spans="2:12" s="134" customFormat="1">
      <c r="B31" s="180" t="s">
        <v>1776</v>
      </c>
      <c r="C31" s="176" t="s">
        <v>1780</v>
      </c>
      <c r="D31" s="176">
        <v>91</v>
      </c>
      <c r="E31" s="176" t="s">
        <v>1778</v>
      </c>
      <c r="F31" s="176" t="s">
        <v>1779</v>
      </c>
      <c r="G31" s="185" t="s">
        <v>176</v>
      </c>
      <c r="H31" s="186">
        <v>0</v>
      </c>
      <c r="I31" s="186">
        <v>0</v>
      </c>
      <c r="J31" s="181">
        <v>0.67887999999999993</v>
      </c>
      <c r="K31" s="182">
        <v>1.2194802102554603E-5</v>
      </c>
      <c r="L31" s="182">
        <v>1.8828669683709498E-7</v>
      </c>
    </row>
    <row r="32" spans="2:12" s="134" customFormat="1">
      <c r="B32" s="180" t="s">
        <v>1776</v>
      </c>
      <c r="C32" s="176" t="s">
        <v>1781</v>
      </c>
      <c r="D32" s="176">
        <v>91</v>
      </c>
      <c r="E32" s="176" t="s">
        <v>1778</v>
      </c>
      <c r="F32" s="176" t="s">
        <v>1779</v>
      </c>
      <c r="G32" s="185" t="s">
        <v>173</v>
      </c>
      <c r="H32" s="186">
        <v>0</v>
      </c>
      <c r="I32" s="186">
        <v>0</v>
      </c>
      <c r="J32" s="181">
        <v>11.068739999999998</v>
      </c>
      <c r="K32" s="182">
        <v>1.9882909177561605E-4</v>
      </c>
      <c r="L32" s="182">
        <v>3.0699040960827048E-6</v>
      </c>
    </row>
    <row r="33" spans="2:12" s="134" customFormat="1">
      <c r="B33" s="180" t="s">
        <v>1776</v>
      </c>
      <c r="C33" s="176" t="s">
        <v>1782</v>
      </c>
      <c r="D33" s="176">
        <v>91</v>
      </c>
      <c r="E33" s="176" t="s">
        <v>1778</v>
      </c>
      <c r="F33" s="176" t="s">
        <v>1779</v>
      </c>
      <c r="G33" s="185" t="s">
        <v>178</v>
      </c>
      <c r="H33" s="186">
        <v>0</v>
      </c>
      <c r="I33" s="186">
        <v>0</v>
      </c>
      <c r="J33" s="181">
        <v>16.590609999999998</v>
      </c>
      <c r="K33" s="182">
        <v>2.980190986782103E-4</v>
      </c>
      <c r="L33" s="182">
        <v>4.6013892814819652E-6</v>
      </c>
    </row>
    <row r="34" spans="2:12" s="134" customFormat="1">
      <c r="B34" s="180" t="s">
        <v>1776</v>
      </c>
      <c r="C34" s="176" t="s">
        <v>1783</v>
      </c>
      <c r="D34" s="176">
        <v>91</v>
      </c>
      <c r="E34" s="176" t="s">
        <v>1778</v>
      </c>
      <c r="F34" s="176" t="s">
        <v>1779</v>
      </c>
      <c r="G34" s="185" t="s">
        <v>1028</v>
      </c>
      <c r="H34" s="186">
        <v>0</v>
      </c>
      <c r="I34" s="186">
        <v>0</v>
      </c>
      <c r="J34" s="181">
        <v>2.9824399999999995</v>
      </c>
      <c r="K34" s="182">
        <v>5.3573924084879428E-5</v>
      </c>
      <c r="L34" s="182">
        <v>8.2717678546256412E-7</v>
      </c>
    </row>
    <row r="35" spans="2:12" s="134" customFormat="1">
      <c r="B35" s="180" t="s">
        <v>1776</v>
      </c>
      <c r="C35" s="176" t="s">
        <v>1784</v>
      </c>
      <c r="D35" s="176">
        <v>91</v>
      </c>
      <c r="E35" s="176" t="s">
        <v>1778</v>
      </c>
      <c r="F35" s="176" t="s">
        <v>1779</v>
      </c>
      <c r="G35" s="185" t="s">
        <v>172</v>
      </c>
      <c r="H35" s="186">
        <v>0</v>
      </c>
      <c r="I35" s="186">
        <v>0</v>
      </c>
      <c r="J35" s="181">
        <v>212.46392</v>
      </c>
      <c r="K35" s="182">
        <v>3.8165146393073788E-3</v>
      </c>
      <c r="L35" s="182">
        <v>5.8926658163240641E-5</v>
      </c>
    </row>
    <row r="36" spans="2:12" s="134" customFormat="1">
      <c r="B36" s="180" t="s">
        <v>1776</v>
      </c>
      <c r="C36" s="176" t="s">
        <v>1785</v>
      </c>
      <c r="D36" s="176">
        <v>91</v>
      </c>
      <c r="E36" s="176" t="s">
        <v>1778</v>
      </c>
      <c r="F36" s="176" t="s">
        <v>1779</v>
      </c>
      <c r="G36" s="185" t="s">
        <v>169</v>
      </c>
      <c r="H36" s="186">
        <v>0</v>
      </c>
      <c r="I36" s="186">
        <v>0</v>
      </c>
      <c r="J36" s="181">
        <v>1018.95258</v>
      </c>
      <c r="K36" s="182">
        <v>1.830356626353323E-2</v>
      </c>
      <c r="L36" s="182">
        <v>2.8260549069325329E-4</v>
      </c>
    </row>
    <row r="37" spans="2:12" s="134" customFormat="1">
      <c r="B37" s="180" t="s">
        <v>1776</v>
      </c>
      <c r="C37" s="176" t="s">
        <v>1786</v>
      </c>
      <c r="D37" s="176">
        <v>91</v>
      </c>
      <c r="E37" s="176" t="s">
        <v>1778</v>
      </c>
      <c r="F37" s="176" t="s">
        <v>1779</v>
      </c>
      <c r="G37" s="185" t="s">
        <v>179</v>
      </c>
      <c r="H37" s="186">
        <v>0</v>
      </c>
      <c r="I37" s="186">
        <v>0</v>
      </c>
      <c r="J37" s="181">
        <v>2430.8322599999992</v>
      </c>
      <c r="K37" s="182">
        <v>4.3665328710825992E-2</v>
      </c>
      <c r="L37" s="182">
        <v>6.7418892411096271E-4</v>
      </c>
    </row>
    <row r="38" spans="2:12" s="134" customFormat="1">
      <c r="B38" s="180" t="s">
        <v>1776</v>
      </c>
      <c r="C38" s="176" t="s">
        <v>1787</v>
      </c>
      <c r="D38" s="176">
        <v>91</v>
      </c>
      <c r="E38" s="176" t="s">
        <v>1778</v>
      </c>
      <c r="F38" s="176" t="s">
        <v>1779</v>
      </c>
      <c r="G38" s="185" t="s">
        <v>177</v>
      </c>
      <c r="H38" s="186">
        <v>0</v>
      </c>
      <c r="I38" s="186">
        <v>0</v>
      </c>
      <c r="J38" s="181">
        <v>37.325829999999996</v>
      </c>
      <c r="K38" s="182">
        <v>6.7048831923697215E-4</v>
      </c>
      <c r="L38" s="182">
        <v>1.0352282048967335E-5</v>
      </c>
    </row>
    <row r="39" spans="2:12" s="134" customFormat="1">
      <c r="B39" s="180" t="s">
        <v>1776</v>
      </c>
      <c r="C39" s="176" t="s">
        <v>1788</v>
      </c>
      <c r="D39" s="176">
        <v>91</v>
      </c>
      <c r="E39" s="176" t="s">
        <v>1778</v>
      </c>
      <c r="F39" s="176" t="s">
        <v>1779</v>
      </c>
      <c r="G39" s="185" t="s">
        <v>174</v>
      </c>
      <c r="H39" s="186">
        <v>0</v>
      </c>
      <c r="I39" s="186">
        <v>0</v>
      </c>
      <c r="J39" s="181">
        <v>1.6948800000000002</v>
      </c>
      <c r="K39" s="182">
        <v>3.0445330820730833E-5</v>
      </c>
      <c r="L39" s="182">
        <v>4.7007329238636519E-7</v>
      </c>
    </row>
    <row r="40" spans="2:12" s="134" customFormat="1">
      <c r="B40" s="179"/>
      <c r="C40" s="176"/>
      <c r="D40" s="176"/>
      <c r="E40" s="176"/>
      <c r="F40" s="176"/>
      <c r="G40" s="176"/>
      <c r="H40" s="176"/>
      <c r="I40" s="176"/>
      <c r="J40" s="176"/>
      <c r="K40" s="182"/>
      <c r="L40" s="176"/>
    </row>
    <row r="41" spans="2:12" s="134" customFormat="1">
      <c r="B41" s="195"/>
      <c r="C41" s="195"/>
      <c r="D41" s="194"/>
      <c r="E41" s="194"/>
      <c r="F41" s="194"/>
      <c r="G41" s="194"/>
      <c r="H41" s="194"/>
      <c r="I41" s="194"/>
      <c r="J41" s="194"/>
      <c r="K41" s="194"/>
      <c r="L41" s="194"/>
    </row>
    <row r="42" spans="2:12" s="134" customFormat="1">
      <c r="B42" s="195"/>
      <c r="C42" s="195"/>
      <c r="D42" s="194"/>
      <c r="E42" s="194"/>
      <c r="F42" s="194"/>
      <c r="G42" s="194"/>
      <c r="H42" s="194"/>
      <c r="I42" s="194"/>
      <c r="J42" s="194"/>
      <c r="K42" s="194"/>
      <c r="L42" s="194"/>
    </row>
    <row r="43" spans="2:12" s="135" customFormat="1">
      <c r="B43" s="195"/>
      <c r="C43" s="195"/>
      <c r="D43" s="194"/>
      <c r="E43" s="194"/>
      <c r="F43" s="194"/>
      <c r="G43" s="194"/>
      <c r="H43" s="194"/>
      <c r="I43" s="194"/>
      <c r="J43" s="194"/>
      <c r="K43" s="194"/>
      <c r="L43" s="194"/>
    </row>
    <row r="44" spans="2:12" s="134" customFormat="1">
      <c r="B44" s="196" t="s">
        <v>259</v>
      </c>
      <c r="C44" s="195"/>
      <c r="D44" s="194"/>
      <c r="E44" s="194"/>
      <c r="F44" s="194"/>
      <c r="G44" s="194"/>
      <c r="H44" s="194"/>
      <c r="I44" s="194"/>
      <c r="J44" s="194"/>
      <c r="K44" s="194"/>
      <c r="L44" s="194"/>
    </row>
    <row r="45" spans="2:12" s="134" customFormat="1">
      <c r="B45" s="197"/>
      <c r="C45" s="195"/>
      <c r="D45" s="194"/>
      <c r="E45" s="194"/>
      <c r="F45" s="194"/>
      <c r="G45" s="194"/>
      <c r="H45" s="194"/>
      <c r="I45" s="194"/>
      <c r="J45" s="194"/>
      <c r="K45" s="194"/>
      <c r="L45" s="194"/>
    </row>
    <row r="46" spans="2:12" s="134" customFormat="1">
      <c r="B46" s="195"/>
      <c r="C46" s="195"/>
      <c r="D46" s="194"/>
      <c r="E46" s="194"/>
      <c r="F46" s="194"/>
      <c r="G46" s="194"/>
      <c r="H46" s="194"/>
      <c r="I46" s="194"/>
      <c r="J46" s="194"/>
      <c r="K46" s="194"/>
      <c r="L46" s="194"/>
    </row>
    <row r="47" spans="2:12" s="134" customFormat="1">
      <c r="B47" s="195"/>
      <c r="C47" s="195"/>
      <c r="D47" s="194"/>
      <c r="E47" s="194"/>
      <c r="F47" s="194"/>
      <c r="G47" s="194"/>
      <c r="H47" s="194"/>
      <c r="I47" s="194"/>
      <c r="J47" s="194"/>
      <c r="K47" s="194"/>
      <c r="L47" s="194"/>
    </row>
    <row r="48" spans="2:12" s="134" customFormat="1">
      <c r="B48" s="195"/>
      <c r="C48" s="195"/>
      <c r="D48" s="194"/>
      <c r="E48" s="194"/>
      <c r="F48" s="194"/>
      <c r="G48" s="194"/>
      <c r="H48" s="194"/>
      <c r="I48" s="194"/>
      <c r="J48" s="194"/>
      <c r="K48" s="194"/>
      <c r="L48" s="194"/>
    </row>
    <row r="49" spans="2:3" s="134" customFormat="1">
      <c r="B49" s="195"/>
      <c r="C49" s="195"/>
    </row>
    <row r="50" spans="2:3" s="134" customFormat="1">
      <c r="B50" s="195"/>
      <c r="C50" s="195"/>
    </row>
    <row r="51" spans="2:3" s="134" customFormat="1">
      <c r="B51" s="195"/>
      <c r="C51" s="195"/>
    </row>
    <row r="52" spans="2:3" s="134" customFormat="1">
      <c r="B52" s="195"/>
      <c r="C52" s="195"/>
    </row>
    <row r="53" spans="2:3" s="134" customFormat="1">
      <c r="B53" s="195"/>
      <c r="C53" s="195"/>
    </row>
    <row r="54" spans="2:3" s="134" customFormat="1">
      <c r="B54" s="195"/>
      <c r="C54" s="195"/>
    </row>
    <row r="55" spans="2:3" s="134" customFormat="1">
      <c r="B55" s="195"/>
      <c r="C55" s="195"/>
    </row>
    <row r="56" spans="2:3" s="134" customFormat="1">
      <c r="B56" s="195"/>
      <c r="C56" s="195"/>
    </row>
    <row r="57" spans="2:3" s="134" customFormat="1">
      <c r="B57" s="195"/>
      <c r="C57" s="195"/>
    </row>
    <row r="58" spans="2:3" s="134" customFormat="1">
      <c r="B58" s="195"/>
      <c r="C58" s="195"/>
    </row>
    <row r="59" spans="2:3" s="134" customFormat="1">
      <c r="B59" s="195"/>
      <c r="C59" s="195"/>
    </row>
    <row r="60" spans="2:3" s="134" customFormat="1">
      <c r="B60" s="195"/>
      <c r="C60" s="195"/>
    </row>
    <row r="61" spans="2:3" s="134" customFormat="1">
      <c r="B61" s="195"/>
      <c r="C61" s="195"/>
    </row>
    <row r="62" spans="2:3" s="134" customFormat="1">
      <c r="B62" s="195"/>
      <c r="C62" s="195"/>
    </row>
    <row r="63" spans="2:3" s="134" customFormat="1">
      <c r="B63" s="195"/>
      <c r="C63" s="195"/>
    </row>
    <row r="64" spans="2:3" s="134" customFormat="1">
      <c r="B64" s="195"/>
      <c r="C64" s="195"/>
    </row>
    <row r="65" spans="2:3" s="134" customFormat="1">
      <c r="B65" s="195"/>
      <c r="C65" s="195"/>
    </row>
    <row r="66" spans="2:3" s="134" customFormat="1">
      <c r="B66" s="195"/>
      <c r="C66" s="195"/>
    </row>
    <row r="67" spans="2:3" s="134" customFormat="1">
      <c r="B67" s="195"/>
      <c r="C67" s="195"/>
    </row>
    <row r="68" spans="2:3" s="134" customFormat="1">
      <c r="B68" s="195"/>
      <c r="C68" s="195"/>
    </row>
    <row r="69" spans="2:3" s="134" customFormat="1">
      <c r="B69" s="195"/>
      <c r="C69" s="195"/>
    </row>
    <row r="70" spans="2:3" s="134" customFormat="1">
      <c r="B70" s="195"/>
      <c r="C70" s="195"/>
    </row>
    <row r="71" spans="2:3" s="134" customFormat="1">
      <c r="B71" s="195"/>
      <c r="C71" s="195"/>
    </row>
    <row r="72" spans="2:3" s="134" customFormat="1">
      <c r="B72" s="195"/>
      <c r="C72" s="195"/>
    </row>
    <row r="73" spans="2:3" s="134" customFormat="1">
      <c r="B73" s="195"/>
      <c r="C73" s="195"/>
    </row>
    <row r="74" spans="2:3" s="134" customFormat="1">
      <c r="B74" s="195"/>
      <c r="C74" s="195"/>
    </row>
    <row r="75" spans="2:3" s="134" customFormat="1">
      <c r="B75" s="195"/>
      <c r="C75" s="195"/>
    </row>
    <row r="76" spans="2:3" s="134" customFormat="1">
      <c r="B76" s="195"/>
      <c r="C76" s="195"/>
    </row>
    <row r="77" spans="2:3" s="134" customFormat="1">
      <c r="B77" s="195"/>
      <c r="C77" s="195"/>
    </row>
    <row r="78" spans="2:3" s="134" customFormat="1">
      <c r="B78" s="195"/>
      <c r="C78" s="195"/>
    </row>
    <row r="79" spans="2:3" s="134" customFormat="1">
      <c r="B79" s="195"/>
      <c r="C79" s="195"/>
    </row>
    <row r="80" spans="2:3" s="134" customFormat="1">
      <c r="B80" s="195"/>
      <c r="C80" s="195"/>
    </row>
    <row r="81" spans="2:3" s="134" customFormat="1">
      <c r="B81" s="195"/>
      <c r="C81" s="195"/>
    </row>
    <row r="82" spans="2:3" s="134" customFormat="1">
      <c r="B82" s="195"/>
      <c r="C82" s="195"/>
    </row>
    <row r="83" spans="2:3" s="134" customFormat="1">
      <c r="B83" s="195"/>
      <c r="C83" s="195"/>
    </row>
    <row r="84" spans="2:3" s="134" customFormat="1">
      <c r="B84" s="195"/>
      <c r="C84" s="195"/>
    </row>
    <row r="85" spans="2:3" s="134" customFormat="1">
      <c r="B85" s="195"/>
      <c r="C85" s="195"/>
    </row>
    <row r="86" spans="2:3" s="134" customFormat="1">
      <c r="B86" s="195"/>
      <c r="C86" s="195"/>
    </row>
    <row r="87" spans="2:3" s="134" customFormat="1">
      <c r="B87" s="195"/>
      <c r="C87" s="195"/>
    </row>
    <row r="88" spans="2:3" s="134" customFormat="1">
      <c r="B88" s="195"/>
      <c r="C88" s="195"/>
    </row>
    <row r="89" spans="2:3" s="134" customFormat="1">
      <c r="B89" s="195"/>
      <c r="C89" s="195"/>
    </row>
    <row r="90" spans="2:3" s="134" customFormat="1">
      <c r="B90" s="195"/>
      <c r="C90" s="195"/>
    </row>
    <row r="91" spans="2:3" s="134" customFormat="1">
      <c r="B91" s="195"/>
      <c r="C91" s="195"/>
    </row>
    <row r="92" spans="2:3" s="134" customFormat="1">
      <c r="B92" s="195"/>
      <c r="C92" s="195"/>
    </row>
    <row r="93" spans="2:3" s="134" customFormat="1">
      <c r="B93" s="195"/>
      <c r="C93" s="195"/>
    </row>
    <row r="94" spans="2:3" s="134" customFormat="1">
      <c r="B94" s="195"/>
      <c r="C94" s="195"/>
    </row>
    <row r="95" spans="2:3" s="134" customFormat="1">
      <c r="B95" s="195"/>
      <c r="C95" s="195"/>
    </row>
    <row r="96" spans="2:3" s="134" customFormat="1">
      <c r="B96" s="195"/>
      <c r="C96" s="195"/>
    </row>
    <row r="97" spans="2:3" s="134" customFormat="1">
      <c r="B97" s="195"/>
      <c r="C97" s="195"/>
    </row>
    <row r="98" spans="2:3" s="134" customFormat="1">
      <c r="B98" s="195"/>
      <c r="C98" s="195"/>
    </row>
    <row r="99" spans="2:3" s="134" customFormat="1">
      <c r="B99" s="195"/>
      <c r="C99" s="195"/>
    </row>
    <row r="100" spans="2:3" s="134" customFormat="1">
      <c r="B100" s="195"/>
      <c r="C100" s="195"/>
    </row>
    <row r="101" spans="2:3" s="134" customFormat="1">
      <c r="B101" s="195"/>
      <c r="C101" s="195"/>
    </row>
    <row r="102" spans="2:3" s="134" customFormat="1">
      <c r="B102" s="195"/>
      <c r="C102" s="195"/>
    </row>
    <row r="103" spans="2:3" s="134" customFormat="1">
      <c r="B103" s="195"/>
      <c r="C103" s="195"/>
    </row>
    <row r="104" spans="2:3" s="134" customFormat="1">
      <c r="B104" s="195"/>
      <c r="C104" s="195"/>
    </row>
    <row r="105" spans="2:3" s="134" customFormat="1">
      <c r="B105" s="195"/>
      <c r="C105" s="195"/>
    </row>
    <row r="106" spans="2:3" s="134" customFormat="1">
      <c r="B106" s="195"/>
      <c r="C106" s="195"/>
    </row>
    <row r="107" spans="2:3" s="134" customFormat="1">
      <c r="B107" s="195"/>
      <c r="C107" s="195"/>
    </row>
    <row r="108" spans="2:3" s="134" customFormat="1">
      <c r="B108" s="195"/>
      <c r="C108" s="195"/>
    </row>
    <row r="109" spans="2:3" s="134" customFormat="1">
      <c r="B109" s="195"/>
      <c r="C109" s="195"/>
    </row>
    <row r="110" spans="2:3" s="134" customFormat="1">
      <c r="B110" s="195"/>
      <c r="C110" s="195"/>
    </row>
    <row r="111" spans="2:3" s="134" customFormat="1">
      <c r="B111" s="195"/>
      <c r="C111" s="195"/>
    </row>
    <row r="112" spans="2:3" s="134" customFormat="1">
      <c r="B112" s="195"/>
      <c r="C112" s="195"/>
    </row>
    <row r="113" spans="2:3" s="134" customFormat="1">
      <c r="B113" s="195"/>
      <c r="C113" s="195"/>
    </row>
    <row r="114" spans="2:3" s="134" customFormat="1">
      <c r="B114" s="195"/>
      <c r="C114" s="195"/>
    </row>
    <row r="115" spans="2:3" s="134" customFormat="1">
      <c r="B115" s="195"/>
      <c r="C115" s="195"/>
    </row>
    <row r="116" spans="2:3" s="134" customFormat="1">
      <c r="B116" s="195"/>
      <c r="C116" s="195"/>
    </row>
    <row r="117" spans="2:3" s="134" customFormat="1">
      <c r="B117" s="195"/>
      <c r="C117" s="195"/>
    </row>
    <row r="118" spans="2:3" s="134" customFormat="1">
      <c r="B118" s="195"/>
      <c r="C118" s="195"/>
    </row>
    <row r="119" spans="2:3" s="134" customFormat="1">
      <c r="B119" s="195"/>
      <c r="C119" s="195"/>
    </row>
    <row r="120" spans="2:3" s="134" customFormat="1">
      <c r="B120" s="195"/>
      <c r="C120" s="195"/>
    </row>
    <row r="121" spans="2:3" s="134" customFormat="1">
      <c r="B121" s="195"/>
      <c r="C121" s="195"/>
    </row>
    <row r="122" spans="2:3" s="134" customFormat="1">
      <c r="B122" s="195"/>
      <c r="C122" s="195"/>
    </row>
    <row r="123" spans="2:3" s="134" customFormat="1">
      <c r="B123" s="195"/>
      <c r="C123" s="195"/>
    </row>
    <row r="124" spans="2:3" s="134" customFormat="1">
      <c r="B124" s="195"/>
      <c r="C124" s="195"/>
    </row>
    <row r="125" spans="2:3" s="134" customFormat="1">
      <c r="B125" s="195"/>
      <c r="C125" s="195"/>
    </row>
    <row r="126" spans="2:3" s="134" customFormat="1">
      <c r="B126" s="195"/>
      <c r="C126" s="195"/>
    </row>
    <row r="127" spans="2:3" s="134" customFormat="1">
      <c r="B127" s="195"/>
      <c r="C127" s="195"/>
    </row>
    <row r="128" spans="2:3" s="134" customFormat="1">
      <c r="B128" s="195"/>
      <c r="C128" s="195"/>
    </row>
    <row r="129" spans="2:4" s="134" customFormat="1">
      <c r="B129" s="195"/>
      <c r="C129" s="195"/>
      <c r="D129" s="194"/>
    </row>
    <row r="130" spans="2:4" s="134" customFormat="1">
      <c r="B130" s="195"/>
      <c r="C130" s="195"/>
      <c r="D130" s="194"/>
    </row>
    <row r="131" spans="2:4" s="134" customFormat="1">
      <c r="B131" s="195"/>
      <c r="C131" s="195"/>
      <c r="D131" s="194"/>
    </row>
    <row r="132" spans="2:4" s="134" customFormat="1">
      <c r="B132" s="195"/>
      <c r="C132" s="195"/>
      <c r="D132" s="194"/>
    </row>
    <row r="133" spans="2:4" s="134" customFormat="1">
      <c r="B133" s="195"/>
      <c r="C133" s="195"/>
      <c r="D133" s="194"/>
    </row>
    <row r="134" spans="2:4" s="134" customFormat="1">
      <c r="B134" s="195"/>
      <c r="C134" s="195"/>
      <c r="D134" s="194"/>
    </row>
    <row r="135" spans="2:4" s="134" customFormat="1">
      <c r="B135" s="195"/>
      <c r="C135" s="195"/>
      <c r="D135" s="194"/>
    </row>
    <row r="136" spans="2:4" s="134" customFormat="1">
      <c r="B136" s="195"/>
      <c r="C136" s="195"/>
      <c r="D136" s="194"/>
    </row>
    <row r="137" spans="2:4" s="134" customFormat="1">
      <c r="B137" s="195"/>
      <c r="C137" s="195"/>
      <c r="D137" s="194"/>
    </row>
    <row r="138" spans="2:4" s="134" customFormat="1">
      <c r="B138" s="195"/>
      <c r="C138" s="195"/>
      <c r="D138" s="194"/>
    </row>
    <row r="139" spans="2:4" s="134" customFormat="1">
      <c r="B139" s="163"/>
      <c r="C139" s="163"/>
      <c r="D139" s="164"/>
    </row>
    <row r="140" spans="2:4" s="134" customFormat="1">
      <c r="B140" s="163"/>
      <c r="C140" s="163"/>
      <c r="D140" s="164"/>
    </row>
    <row r="141" spans="2:4" s="134" customFormat="1">
      <c r="B141" s="163"/>
      <c r="C141" s="163"/>
      <c r="D141" s="164"/>
    </row>
    <row r="142" spans="2:4" s="134" customFormat="1">
      <c r="B142" s="163"/>
      <c r="C142" s="163"/>
      <c r="D142" s="164"/>
    </row>
    <row r="143" spans="2:4" s="134" customFormat="1">
      <c r="B143" s="163"/>
      <c r="C143" s="163"/>
      <c r="D143" s="164"/>
    </row>
    <row r="144" spans="2:4" s="134" customFormat="1">
      <c r="B144" s="163"/>
      <c r="C144" s="163"/>
      <c r="D144" s="164"/>
    </row>
    <row r="145" spans="2:4" s="134" customFormat="1">
      <c r="B145" s="136"/>
      <c r="C145" s="136"/>
      <c r="D145" s="164"/>
    </row>
    <row r="146" spans="2:4" s="134" customFormat="1">
      <c r="B146" s="136"/>
      <c r="C146" s="136"/>
      <c r="D146" s="164"/>
    </row>
    <row r="147" spans="2:4" s="134" customFormat="1">
      <c r="B147" s="136"/>
      <c r="C147" s="136"/>
      <c r="D147" s="164"/>
    </row>
    <row r="148" spans="2:4" s="134" customFormat="1">
      <c r="B148" s="136"/>
      <c r="C148" s="136"/>
      <c r="D148" s="164"/>
    </row>
    <row r="149" spans="2:4" s="134" customFormat="1">
      <c r="B149" s="136"/>
      <c r="C149" s="136"/>
      <c r="D149" s="164"/>
    </row>
    <row r="150" spans="2:4" s="134" customFormat="1">
      <c r="B150" s="136"/>
      <c r="C150" s="136"/>
      <c r="D150" s="164"/>
    </row>
    <row r="151" spans="2:4" s="134" customFormat="1">
      <c r="B151" s="136"/>
      <c r="C151" s="136"/>
      <c r="D151" s="164"/>
    </row>
    <row r="152" spans="2:4" s="134" customFormat="1">
      <c r="B152" s="136"/>
      <c r="C152" s="136"/>
      <c r="D152" s="164"/>
    </row>
    <row r="153" spans="2:4" s="134" customFormat="1">
      <c r="B153" s="136"/>
      <c r="C153" s="136"/>
      <c r="D153" s="164"/>
    </row>
    <row r="154" spans="2:4" s="134" customFormat="1">
      <c r="B154" s="136"/>
      <c r="C154" s="136"/>
      <c r="D154" s="164"/>
    </row>
    <row r="155" spans="2:4" s="134" customFormat="1">
      <c r="B155" s="136"/>
      <c r="C155" s="136"/>
      <c r="D155" s="164"/>
    </row>
    <row r="156" spans="2:4" s="134" customFormat="1">
      <c r="B156" s="136"/>
      <c r="C156" s="136"/>
      <c r="D156" s="164"/>
    </row>
    <row r="157" spans="2:4" s="134" customFormat="1">
      <c r="B157" s="136"/>
      <c r="C157" s="136"/>
      <c r="D157" s="164"/>
    </row>
    <row r="158" spans="2:4" s="134" customFormat="1">
      <c r="B158" s="136"/>
      <c r="C158" s="136"/>
      <c r="D158" s="164"/>
    </row>
    <row r="159" spans="2:4" s="134" customFormat="1">
      <c r="B159" s="136"/>
      <c r="C159" s="136"/>
      <c r="D159" s="164"/>
    </row>
    <row r="160" spans="2:4" s="134" customFormat="1">
      <c r="B160" s="136"/>
      <c r="C160" s="136"/>
      <c r="D160" s="164"/>
    </row>
    <row r="161" spans="2:4" s="134" customFormat="1">
      <c r="B161" s="136"/>
      <c r="C161" s="136"/>
      <c r="D161" s="164"/>
    </row>
    <row r="162" spans="2:4" s="134" customFormat="1">
      <c r="B162" s="136"/>
      <c r="C162" s="136"/>
      <c r="D162" s="164"/>
    </row>
    <row r="163" spans="2:4" s="134" customFormat="1">
      <c r="B163" s="136"/>
      <c r="C163" s="136"/>
      <c r="D163" s="164"/>
    </row>
    <row r="164" spans="2:4" s="134" customFormat="1">
      <c r="B164" s="136"/>
      <c r="C164" s="136"/>
      <c r="D164" s="164"/>
    </row>
    <row r="165" spans="2:4" s="134" customFormat="1">
      <c r="B165" s="136"/>
      <c r="C165" s="136"/>
      <c r="D165" s="164"/>
    </row>
    <row r="166" spans="2:4" s="134" customFormat="1">
      <c r="B166" s="136"/>
      <c r="C166" s="136"/>
      <c r="D166" s="164"/>
    </row>
    <row r="167" spans="2:4" s="134" customFormat="1">
      <c r="B167" s="136"/>
      <c r="C167" s="136"/>
      <c r="D167" s="164"/>
    </row>
    <row r="168" spans="2:4" s="134" customFormat="1">
      <c r="B168" s="136"/>
      <c r="C168" s="136"/>
      <c r="D168" s="164"/>
    </row>
    <row r="169" spans="2:4" s="134" customFormat="1">
      <c r="B169" s="136"/>
      <c r="C169" s="136"/>
      <c r="D169" s="164"/>
    </row>
    <row r="170" spans="2:4" s="134" customFormat="1">
      <c r="B170" s="136"/>
      <c r="C170" s="136"/>
      <c r="D170" s="164"/>
    </row>
    <row r="171" spans="2:4" s="134" customFormat="1">
      <c r="B171" s="136"/>
      <c r="C171" s="136"/>
      <c r="D171" s="164"/>
    </row>
    <row r="172" spans="2:4" s="134" customFormat="1">
      <c r="B172" s="136"/>
      <c r="C172" s="136"/>
      <c r="D172" s="164"/>
    </row>
    <row r="173" spans="2:4" s="134" customFormat="1">
      <c r="B173" s="136"/>
      <c r="C173" s="136"/>
      <c r="D173" s="164"/>
    </row>
    <row r="174" spans="2:4" s="134" customFormat="1">
      <c r="B174" s="136"/>
      <c r="C174" s="136"/>
      <c r="D174" s="164"/>
    </row>
    <row r="175" spans="2:4" s="134" customFormat="1">
      <c r="B175" s="136"/>
      <c r="C175" s="136"/>
      <c r="D175" s="164"/>
    </row>
    <row r="176" spans="2:4" s="134" customFormat="1">
      <c r="B176" s="136"/>
      <c r="C176" s="136"/>
      <c r="D176" s="164"/>
    </row>
    <row r="177" spans="2:4" s="134" customFormat="1">
      <c r="B177" s="136"/>
      <c r="C177" s="136"/>
      <c r="D177" s="164"/>
    </row>
    <row r="178" spans="2:4" s="134" customFormat="1">
      <c r="B178" s="136"/>
      <c r="C178" s="136"/>
      <c r="D178" s="164"/>
    </row>
    <row r="179" spans="2:4" s="134" customFormat="1">
      <c r="B179" s="136"/>
      <c r="C179" s="136"/>
      <c r="D179" s="164"/>
    </row>
    <row r="180" spans="2:4" s="134" customFormat="1">
      <c r="B180" s="136"/>
      <c r="C180" s="136"/>
      <c r="D180" s="164"/>
    </row>
    <row r="181" spans="2:4" s="134" customFormat="1">
      <c r="B181" s="136"/>
      <c r="C181" s="136"/>
      <c r="D181" s="164"/>
    </row>
    <row r="182" spans="2:4" s="134" customFormat="1">
      <c r="B182" s="136"/>
      <c r="C182" s="136"/>
      <c r="D182" s="164"/>
    </row>
    <row r="183" spans="2:4" s="134" customFormat="1">
      <c r="B183" s="136"/>
      <c r="C183" s="136"/>
      <c r="D183" s="164"/>
    </row>
    <row r="184" spans="2:4" s="134" customFormat="1">
      <c r="B184" s="136"/>
      <c r="C184" s="136"/>
      <c r="D184" s="164"/>
    </row>
    <row r="185" spans="2:4" s="134" customFormat="1">
      <c r="B185" s="136"/>
      <c r="C185" s="136"/>
      <c r="D185" s="164"/>
    </row>
    <row r="186" spans="2:4" s="134" customFormat="1">
      <c r="B186" s="136"/>
      <c r="C186" s="136"/>
      <c r="D186" s="164"/>
    </row>
    <row r="187" spans="2:4" s="134" customFormat="1">
      <c r="B187" s="136"/>
      <c r="C187" s="136"/>
      <c r="D187" s="164"/>
    </row>
    <row r="188" spans="2:4" s="134" customFormat="1">
      <c r="B188" s="136"/>
      <c r="C188" s="136"/>
      <c r="D188" s="164"/>
    </row>
    <row r="189" spans="2:4" s="134" customFormat="1">
      <c r="B189" s="136"/>
      <c r="C189" s="136"/>
      <c r="D189" s="164"/>
    </row>
    <row r="190" spans="2:4" s="134" customFormat="1">
      <c r="B190" s="136"/>
      <c r="C190" s="136"/>
      <c r="D190" s="164"/>
    </row>
    <row r="191" spans="2:4" s="134" customFormat="1">
      <c r="B191" s="136"/>
      <c r="C191" s="136"/>
      <c r="D191" s="164"/>
    </row>
    <row r="192" spans="2:4" s="134" customFormat="1">
      <c r="B192" s="136"/>
      <c r="C192" s="136"/>
      <c r="D192" s="164"/>
    </row>
    <row r="193" spans="2:4" s="134" customFormat="1">
      <c r="B193" s="136"/>
      <c r="C193" s="136"/>
      <c r="D193" s="164"/>
    </row>
    <row r="194" spans="2:4" s="134" customFormat="1">
      <c r="B194" s="136"/>
      <c r="C194" s="136"/>
      <c r="D194" s="164"/>
    </row>
    <row r="195" spans="2:4" s="134" customFormat="1">
      <c r="B195" s="136"/>
      <c r="C195" s="136"/>
      <c r="D195" s="164"/>
    </row>
    <row r="196" spans="2:4" s="134" customFormat="1">
      <c r="B196" s="136"/>
      <c r="C196" s="136"/>
      <c r="D196" s="164"/>
    </row>
    <row r="197" spans="2:4" s="134" customFormat="1">
      <c r="B197" s="136"/>
      <c r="C197" s="136"/>
      <c r="D197" s="164"/>
    </row>
    <row r="198" spans="2:4" s="134" customFormat="1">
      <c r="B198" s="136"/>
      <c r="C198" s="136"/>
      <c r="D198" s="164"/>
    </row>
    <row r="199" spans="2:4" s="134" customFormat="1">
      <c r="B199" s="136"/>
      <c r="C199" s="136"/>
      <c r="D199" s="164"/>
    </row>
    <row r="200" spans="2:4" s="134" customFormat="1">
      <c r="B200" s="136"/>
      <c r="C200" s="136"/>
      <c r="D200" s="164"/>
    </row>
    <row r="201" spans="2:4" s="134" customFormat="1">
      <c r="B201" s="136"/>
      <c r="C201" s="136"/>
      <c r="D201" s="164"/>
    </row>
    <row r="202" spans="2:4" s="134" customFormat="1">
      <c r="B202" s="136"/>
      <c r="C202" s="136"/>
      <c r="D202" s="164"/>
    </row>
    <row r="203" spans="2:4" s="134" customFormat="1">
      <c r="B203" s="136"/>
      <c r="C203" s="136"/>
      <c r="D203" s="164"/>
    </row>
    <row r="204" spans="2:4" s="134" customFormat="1">
      <c r="B204" s="136"/>
      <c r="C204" s="136"/>
      <c r="D204" s="164"/>
    </row>
    <row r="205" spans="2:4" s="134" customFormat="1">
      <c r="B205" s="136"/>
      <c r="C205" s="136"/>
      <c r="D205" s="164"/>
    </row>
    <row r="206" spans="2:4" s="134" customFormat="1">
      <c r="B206" s="136"/>
      <c r="C206" s="136"/>
      <c r="D206" s="164"/>
    </row>
    <row r="207" spans="2:4" s="134" customFormat="1">
      <c r="B207" s="136"/>
      <c r="C207" s="136"/>
      <c r="D207" s="164"/>
    </row>
    <row r="208" spans="2:4" s="134" customFormat="1">
      <c r="B208" s="136"/>
      <c r="C208" s="136"/>
      <c r="D208" s="164"/>
    </row>
    <row r="209" spans="2:4" s="134" customFormat="1">
      <c r="B209" s="136"/>
      <c r="C209" s="136"/>
      <c r="D209" s="164"/>
    </row>
    <row r="210" spans="2:4" s="134" customFormat="1">
      <c r="B210" s="136"/>
      <c r="C210" s="136"/>
      <c r="D210" s="164"/>
    </row>
    <row r="211" spans="2:4" s="134" customFormat="1">
      <c r="B211" s="136"/>
      <c r="C211" s="136"/>
      <c r="D211" s="164"/>
    </row>
    <row r="212" spans="2:4" s="134" customFormat="1">
      <c r="B212" s="136"/>
      <c r="C212" s="136"/>
      <c r="D212" s="164"/>
    </row>
    <row r="213" spans="2:4" s="134" customFormat="1">
      <c r="B213" s="136"/>
      <c r="C213" s="136"/>
      <c r="D213" s="164"/>
    </row>
    <row r="214" spans="2:4" s="134" customFormat="1">
      <c r="B214" s="136"/>
      <c r="C214" s="136"/>
      <c r="D214" s="164"/>
    </row>
    <row r="215" spans="2:4" s="134" customFormat="1">
      <c r="B215" s="136"/>
      <c r="C215" s="136"/>
      <c r="D215" s="164"/>
    </row>
    <row r="216" spans="2:4" s="134" customFormat="1">
      <c r="B216" s="136"/>
      <c r="C216" s="136"/>
      <c r="D216" s="164"/>
    </row>
    <row r="217" spans="2:4" s="134" customFormat="1">
      <c r="B217" s="136"/>
      <c r="C217" s="136"/>
      <c r="D217" s="164"/>
    </row>
    <row r="218" spans="2:4" s="134" customFormat="1">
      <c r="B218" s="136"/>
      <c r="C218" s="136"/>
      <c r="D218" s="164"/>
    </row>
    <row r="219" spans="2:4" s="134" customFormat="1">
      <c r="B219" s="136"/>
      <c r="C219" s="136"/>
      <c r="D219" s="164"/>
    </row>
    <row r="220" spans="2:4" s="134" customFormat="1">
      <c r="B220" s="136"/>
      <c r="C220" s="136"/>
      <c r="D220" s="164"/>
    </row>
    <row r="221" spans="2:4" s="134" customFormat="1">
      <c r="B221" s="136"/>
      <c r="C221" s="136"/>
      <c r="D221" s="164"/>
    </row>
    <row r="222" spans="2:4" s="134" customFormat="1">
      <c r="B222" s="136"/>
      <c r="C222" s="136"/>
      <c r="D222" s="164"/>
    </row>
    <row r="223" spans="2:4" s="134" customFormat="1">
      <c r="B223" s="136"/>
      <c r="C223" s="136"/>
      <c r="D223" s="164"/>
    </row>
    <row r="224" spans="2:4" s="134" customFormat="1">
      <c r="B224" s="136"/>
      <c r="C224" s="136"/>
      <c r="D224" s="164"/>
    </row>
    <row r="225" spans="2:4" s="134" customFormat="1">
      <c r="B225" s="136"/>
      <c r="C225" s="136"/>
      <c r="D225" s="164"/>
    </row>
    <row r="226" spans="2:4" s="134" customFormat="1">
      <c r="B226" s="136"/>
      <c r="C226" s="136"/>
      <c r="D226" s="164"/>
    </row>
    <row r="227" spans="2:4" s="134" customFormat="1">
      <c r="B227" s="136"/>
      <c r="C227" s="136"/>
      <c r="D227" s="164"/>
    </row>
    <row r="228" spans="2:4" s="134" customFormat="1">
      <c r="B228" s="136"/>
      <c r="C228" s="136"/>
      <c r="D228" s="164"/>
    </row>
    <row r="229" spans="2:4" s="134" customFormat="1">
      <c r="B229" s="136"/>
      <c r="C229" s="136"/>
      <c r="D229" s="164"/>
    </row>
    <row r="230" spans="2:4" s="134" customFormat="1">
      <c r="B230" s="136"/>
      <c r="C230" s="136"/>
      <c r="D230" s="164"/>
    </row>
    <row r="231" spans="2:4" s="134" customFormat="1">
      <c r="B231" s="136"/>
      <c r="C231" s="136"/>
      <c r="D231" s="164"/>
    </row>
    <row r="232" spans="2:4" s="134" customFormat="1">
      <c r="B232" s="136"/>
      <c r="C232" s="136"/>
      <c r="D232" s="164"/>
    </row>
    <row r="233" spans="2:4" s="134" customFormat="1">
      <c r="B233" s="136"/>
      <c r="C233" s="136"/>
      <c r="D233" s="164"/>
    </row>
    <row r="234" spans="2:4" s="134" customFormat="1">
      <c r="B234" s="136"/>
      <c r="C234" s="136"/>
      <c r="D234" s="164"/>
    </row>
    <row r="235" spans="2:4" s="134" customFormat="1">
      <c r="B235" s="136"/>
      <c r="C235" s="136"/>
      <c r="D235" s="164"/>
    </row>
    <row r="236" spans="2:4" s="134" customFormat="1">
      <c r="B236" s="136"/>
      <c r="C236" s="136"/>
      <c r="D236" s="164"/>
    </row>
    <row r="237" spans="2:4" s="134" customFormat="1">
      <c r="B237" s="136"/>
      <c r="C237" s="136"/>
      <c r="D237" s="164"/>
    </row>
    <row r="238" spans="2:4" s="134" customFormat="1">
      <c r="B238" s="136"/>
      <c r="C238" s="136"/>
      <c r="D238" s="164"/>
    </row>
    <row r="239" spans="2:4" s="134" customFormat="1">
      <c r="B239" s="136"/>
      <c r="C239" s="136"/>
      <c r="D239" s="164"/>
    </row>
    <row r="240" spans="2:4" s="134" customFormat="1">
      <c r="B240" s="136"/>
      <c r="C240" s="136"/>
      <c r="D240" s="164"/>
    </row>
    <row r="241" spans="2:4" s="134" customFormat="1">
      <c r="B241" s="136"/>
      <c r="C241" s="136"/>
      <c r="D241" s="164"/>
    </row>
    <row r="242" spans="2:4" s="134" customFormat="1">
      <c r="B242" s="136"/>
      <c r="C242" s="136"/>
      <c r="D242" s="164"/>
    </row>
    <row r="243" spans="2:4" s="134" customFormat="1">
      <c r="B243" s="136"/>
      <c r="C243" s="136"/>
      <c r="D243" s="164"/>
    </row>
    <row r="244" spans="2:4" s="134" customFormat="1">
      <c r="B244" s="136"/>
      <c r="C244" s="136"/>
      <c r="D244" s="164"/>
    </row>
    <row r="245" spans="2:4" s="134" customFormat="1">
      <c r="B245" s="136"/>
      <c r="C245" s="136"/>
      <c r="D245" s="164"/>
    </row>
    <row r="246" spans="2:4" s="134" customFormat="1">
      <c r="B246" s="136"/>
      <c r="C246" s="136"/>
      <c r="D246" s="164"/>
    </row>
    <row r="247" spans="2:4" s="134" customFormat="1">
      <c r="B247" s="136"/>
      <c r="C247" s="136"/>
      <c r="D247" s="164"/>
    </row>
    <row r="248" spans="2:4" s="134" customFormat="1">
      <c r="B248" s="136"/>
      <c r="C248" s="136"/>
      <c r="D248" s="164"/>
    </row>
    <row r="249" spans="2:4" s="134" customFormat="1">
      <c r="B249" s="136"/>
      <c r="C249" s="136"/>
      <c r="D249" s="164"/>
    </row>
    <row r="250" spans="2:4" s="134" customFormat="1">
      <c r="B250" s="136"/>
      <c r="C250" s="136"/>
      <c r="D250" s="164"/>
    </row>
    <row r="251" spans="2:4" s="134" customFormat="1">
      <c r="B251" s="136"/>
      <c r="C251" s="136"/>
      <c r="D251" s="164"/>
    </row>
    <row r="252" spans="2:4" s="134" customFormat="1">
      <c r="B252" s="136"/>
      <c r="C252" s="136"/>
      <c r="D252" s="164"/>
    </row>
    <row r="253" spans="2:4" s="134" customFormat="1">
      <c r="B253" s="136"/>
      <c r="C253" s="136"/>
      <c r="D253" s="164"/>
    </row>
    <row r="254" spans="2:4" s="134" customFormat="1">
      <c r="B254" s="136"/>
      <c r="C254" s="136"/>
      <c r="D254" s="164"/>
    </row>
    <row r="255" spans="2:4" s="134" customFormat="1">
      <c r="B255" s="136"/>
      <c r="C255" s="136"/>
      <c r="D255" s="164"/>
    </row>
    <row r="256" spans="2:4" s="134" customFormat="1">
      <c r="B256" s="136"/>
      <c r="C256" s="136"/>
      <c r="D256" s="164"/>
    </row>
    <row r="257" spans="2:4" s="134" customFormat="1">
      <c r="B257" s="136"/>
      <c r="C257" s="136"/>
      <c r="D257" s="164"/>
    </row>
    <row r="258" spans="2:4" s="134" customFormat="1">
      <c r="B258" s="136"/>
      <c r="C258" s="136"/>
      <c r="D258" s="164"/>
    </row>
    <row r="259" spans="2:4" s="134" customFormat="1">
      <c r="B259" s="136"/>
      <c r="C259" s="136"/>
      <c r="D259" s="164"/>
    </row>
    <row r="260" spans="2:4" s="134" customFormat="1">
      <c r="B260" s="136"/>
      <c r="C260" s="136"/>
      <c r="D260" s="164"/>
    </row>
    <row r="261" spans="2:4" s="134" customFormat="1">
      <c r="B261" s="136"/>
      <c r="C261" s="136"/>
      <c r="D261" s="164"/>
    </row>
    <row r="262" spans="2:4" s="134" customFormat="1">
      <c r="B262" s="136"/>
      <c r="C262" s="136"/>
      <c r="D262" s="164"/>
    </row>
    <row r="263" spans="2:4" s="134" customFormat="1">
      <c r="B263" s="136"/>
      <c r="C263" s="136"/>
      <c r="D263" s="164"/>
    </row>
    <row r="264" spans="2:4" s="134" customFormat="1">
      <c r="B264" s="136"/>
      <c r="C264" s="136"/>
      <c r="D264" s="164"/>
    </row>
    <row r="265" spans="2:4" s="134" customFormat="1">
      <c r="B265" s="136"/>
      <c r="C265" s="136"/>
      <c r="D265" s="164"/>
    </row>
    <row r="266" spans="2:4" s="134" customFormat="1">
      <c r="B266" s="136"/>
      <c r="C266" s="136"/>
      <c r="D266" s="164"/>
    </row>
    <row r="267" spans="2:4" s="134" customFormat="1">
      <c r="B267" s="136"/>
      <c r="C267" s="136"/>
      <c r="D267" s="164"/>
    </row>
    <row r="268" spans="2:4" s="134" customFormat="1">
      <c r="B268" s="136"/>
      <c r="C268" s="136"/>
      <c r="D268" s="164"/>
    </row>
    <row r="269" spans="2:4">
      <c r="D269" s="164"/>
    </row>
    <row r="270" spans="2:4">
      <c r="D270" s="164"/>
    </row>
    <row r="271" spans="2:4">
      <c r="D271" s="164"/>
    </row>
    <row r="272" spans="2:4">
      <c r="D272" s="164"/>
    </row>
    <row r="273" spans="4:4">
      <c r="D273" s="164"/>
    </row>
    <row r="274" spans="4:4">
      <c r="D274" s="164"/>
    </row>
    <row r="275" spans="4:4">
      <c r="D275" s="164"/>
    </row>
    <row r="276" spans="4:4">
      <c r="D276" s="164"/>
    </row>
    <row r="277" spans="4:4">
      <c r="D277" s="164"/>
    </row>
    <row r="278" spans="4:4">
      <c r="D278" s="164"/>
    </row>
    <row r="279" spans="4:4">
      <c r="D279" s="164"/>
    </row>
    <row r="280" spans="4:4">
      <c r="D280" s="164"/>
    </row>
    <row r="281" spans="4:4">
      <c r="D281" s="164"/>
    </row>
    <row r="282" spans="4:4">
      <c r="D282" s="164"/>
    </row>
    <row r="283" spans="4:4">
      <c r="D283" s="164"/>
    </row>
    <row r="284" spans="4:4">
      <c r="D284" s="164"/>
    </row>
    <row r="285" spans="4:4">
      <c r="D285" s="164"/>
    </row>
    <row r="286" spans="4:4">
      <c r="D286" s="164"/>
    </row>
    <row r="287" spans="4:4">
      <c r="D287" s="164"/>
    </row>
    <row r="288" spans="4:4">
      <c r="D288" s="164"/>
    </row>
    <row r="289" spans="4:4">
      <c r="D289" s="164"/>
    </row>
    <row r="290" spans="4:4">
      <c r="D290" s="164"/>
    </row>
    <row r="291" spans="4:4">
      <c r="D291" s="164"/>
    </row>
    <row r="292" spans="4:4">
      <c r="D292" s="164"/>
    </row>
    <row r="293" spans="4:4">
      <c r="D293" s="164"/>
    </row>
    <row r="294" spans="4:4">
      <c r="D294" s="164"/>
    </row>
    <row r="295" spans="4:4">
      <c r="D295" s="164"/>
    </row>
    <row r="296" spans="4:4">
      <c r="D296" s="164"/>
    </row>
    <row r="297" spans="4:4">
      <c r="D297" s="164"/>
    </row>
    <row r="298" spans="4:4">
      <c r="D298" s="164"/>
    </row>
    <row r="299" spans="4:4">
      <c r="D299" s="164"/>
    </row>
    <row r="300" spans="4:4">
      <c r="D300" s="164"/>
    </row>
    <row r="301" spans="4:4">
      <c r="D301" s="164"/>
    </row>
    <row r="302" spans="4:4">
      <c r="D302" s="164"/>
    </row>
    <row r="303" spans="4:4">
      <c r="D303" s="164"/>
    </row>
    <row r="304" spans="4:4">
      <c r="D304" s="164"/>
    </row>
    <row r="305" spans="4:4">
      <c r="D305" s="164"/>
    </row>
    <row r="306" spans="4:4">
      <c r="D306" s="164"/>
    </row>
    <row r="307" spans="4:4">
      <c r="D307" s="164"/>
    </row>
    <row r="308" spans="4:4">
      <c r="D308" s="164"/>
    </row>
    <row r="309" spans="4:4">
      <c r="D309" s="164"/>
    </row>
    <row r="310" spans="4:4">
      <c r="D310" s="164"/>
    </row>
    <row r="311" spans="4:4">
      <c r="D311" s="164"/>
    </row>
    <row r="312" spans="4:4">
      <c r="D312" s="164"/>
    </row>
    <row r="313" spans="4:4">
      <c r="D313" s="164"/>
    </row>
    <row r="314" spans="4:4">
      <c r="D314" s="164"/>
    </row>
    <row r="315" spans="4:4">
      <c r="D315" s="164"/>
    </row>
    <row r="316" spans="4:4">
      <c r="D316" s="164"/>
    </row>
    <row r="317" spans="4:4">
      <c r="D317" s="164"/>
    </row>
    <row r="318" spans="4:4">
      <c r="D318" s="164"/>
    </row>
    <row r="319" spans="4:4">
      <c r="D319" s="164"/>
    </row>
    <row r="320" spans="4:4">
      <c r="D320" s="164"/>
    </row>
    <row r="321" spans="4:4">
      <c r="D321" s="164"/>
    </row>
    <row r="322" spans="4:4">
      <c r="D322" s="164"/>
    </row>
    <row r="323" spans="4:4">
      <c r="D323" s="164"/>
    </row>
    <row r="324" spans="4:4">
      <c r="D324" s="164"/>
    </row>
    <row r="325" spans="4:4">
      <c r="D325" s="164"/>
    </row>
    <row r="326" spans="4:4">
      <c r="D326" s="164"/>
    </row>
    <row r="327" spans="4:4">
      <c r="D327" s="164"/>
    </row>
    <row r="328" spans="4:4">
      <c r="D328" s="164"/>
    </row>
    <row r="329" spans="4:4">
      <c r="D329" s="164"/>
    </row>
    <row r="330" spans="4:4">
      <c r="D330" s="164"/>
    </row>
    <row r="331" spans="4:4">
      <c r="D331" s="164"/>
    </row>
    <row r="332" spans="4:4">
      <c r="D332" s="164"/>
    </row>
    <row r="333" spans="4:4">
      <c r="D333" s="164"/>
    </row>
    <row r="334" spans="4:4">
      <c r="D334" s="164"/>
    </row>
    <row r="335" spans="4:4">
      <c r="D335" s="164"/>
    </row>
    <row r="336" spans="4:4">
      <c r="D336" s="164"/>
    </row>
    <row r="337" spans="4:4">
      <c r="D337" s="164"/>
    </row>
    <row r="338" spans="4:4">
      <c r="D338" s="164"/>
    </row>
    <row r="339" spans="4:4">
      <c r="D339" s="164"/>
    </row>
    <row r="340" spans="4:4">
      <c r="D340" s="164"/>
    </row>
    <row r="341" spans="4:4">
      <c r="D341" s="164"/>
    </row>
    <row r="342" spans="4:4">
      <c r="D342" s="164"/>
    </row>
    <row r="343" spans="4:4">
      <c r="D343" s="164"/>
    </row>
    <row r="344" spans="4:4">
      <c r="D344" s="164"/>
    </row>
    <row r="345" spans="4:4">
      <c r="D345" s="164"/>
    </row>
    <row r="346" spans="4:4">
      <c r="D346" s="164"/>
    </row>
    <row r="347" spans="4:4">
      <c r="D347" s="164"/>
    </row>
    <row r="348" spans="4:4">
      <c r="D348" s="164"/>
    </row>
    <row r="349" spans="4:4">
      <c r="D349" s="164"/>
    </row>
    <row r="350" spans="4:4">
      <c r="D350" s="164"/>
    </row>
    <row r="351" spans="4:4">
      <c r="D351" s="164"/>
    </row>
    <row r="352" spans="4:4">
      <c r="D352" s="164"/>
    </row>
    <row r="353" spans="4:4">
      <c r="D353" s="164"/>
    </row>
    <row r="354" spans="4:4">
      <c r="D354" s="164"/>
    </row>
    <row r="355" spans="4:4">
      <c r="D355" s="164"/>
    </row>
    <row r="356" spans="4:4">
      <c r="D356" s="164"/>
    </row>
    <row r="357" spans="4:4">
      <c r="D357" s="164"/>
    </row>
    <row r="358" spans="4:4">
      <c r="D358" s="164"/>
    </row>
    <row r="359" spans="4:4">
      <c r="D359" s="164"/>
    </row>
    <row r="360" spans="4:4">
      <c r="D360" s="164"/>
    </row>
    <row r="361" spans="4:4">
      <c r="D361" s="164"/>
    </row>
    <row r="362" spans="4:4">
      <c r="D362" s="164"/>
    </row>
    <row r="363" spans="4:4">
      <c r="D363" s="164"/>
    </row>
    <row r="364" spans="4:4">
      <c r="D364" s="164"/>
    </row>
    <row r="365" spans="4:4">
      <c r="D365" s="164"/>
    </row>
    <row r="366" spans="4:4">
      <c r="D366" s="164"/>
    </row>
    <row r="367" spans="4:4">
      <c r="D367" s="164"/>
    </row>
    <row r="368" spans="4:4">
      <c r="D368" s="164"/>
    </row>
    <row r="369" spans="4:4">
      <c r="D369" s="164"/>
    </row>
    <row r="370" spans="4:4">
      <c r="D370" s="164"/>
    </row>
    <row r="371" spans="4:4">
      <c r="D371" s="164"/>
    </row>
    <row r="372" spans="4:4">
      <c r="D372" s="164"/>
    </row>
    <row r="373" spans="4:4">
      <c r="D373" s="164"/>
    </row>
    <row r="374" spans="4:4">
      <c r="D374" s="164"/>
    </row>
    <row r="375" spans="4:4">
      <c r="D375" s="164"/>
    </row>
    <row r="376" spans="4:4">
      <c r="D376" s="164"/>
    </row>
    <row r="377" spans="4:4">
      <c r="D377" s="164"/>
    </row>
    <row r="378" spans="4:4">
      <c r="D378" s="164"/>
    </row>
    <row r="379" spans="4:4">
      <c r="D379" s="164"/>
    </row>
    <row r="380" spans="4:4">
      <c r="D380" s="164"/>
    </row>
    <row r="381" spans="4:4">
      <c r="D381" s="164"/>
    </row>
    <row r="382" spans="4:4">
      <c r="D382" s="164"/>
    </row>
    <row r="383" spans="4:4">
      <c r="D383" s="164"/>
    </row>
    <row r="384" spans="4:4">
      <c r="D384" s="164"/>
    </row>
    <row r="385" spans="4:4">
      <c r="D385" s="164"/>
    </row>
    <row r="386" spans="4:4">
      <c r="D386" s="164"/>
    </row>
    <row r="387" spans="4:4">
      <c r="D387" s="164"/>
    </row>
    <row r="388" spans="4:4">
      <c r="D388" s="164"/>
    </row>
    <row r="389" spans="4:4">
      <c r="D389" s="164"/>
    </row>
    <row r="390" spans="4:4">
      <c r="D390" s="164"/>
    </row>
    <row r="391" spans="4:4">
      <c r="D391" s="164"/>
    </row>
    <row r="392" spans="4:4">
      <c r="D392" s="164"/>
    </row>
    <row r="393" spans="4:4">
      <c r="D393" s="164"/>
    </row>
    <row r="394" spans="4:4">
      <c r="D394" s="164"/>
    </row>
    <row r="395" spans="4:4">
      <c r="D395" s="164"/>
    </row>
    <row r="396" spans="4:4">
      <c r="D396" s="164"/>
    </row>
    <row r="397" spans="4:4">
      <c r="D397" s="164"/>
    </row>
    <row r="398" spans="4:4">
      <c r="D398" s="164"/>
    </row>
    <row r="399" spans="4:4">
      <c r="D399" s="164"/>
    </row>
    <row r="400" spans="4:4">
      <c r="D400" s="164"/>
    </row>
    <row r="401" spans="4:4">
      <c r="D401" s="164"/>
    </row>
    <row r="402" spans="4:4">
      <c r="D402" s="164"/>
    </row>
    <row r="403" spans="4:4">
      <c r="D403" s="164"/>
    </row>
    <row r="404" spans="4:4">
      <c r="D404" s="164"/>
    </row>
    <row r="405" spans="4:4">
      <c r="D405" s="164"/>
    </row>
    <row r="406" spans="4:4">
      <c r="D406" s="164"/>
    </row>
    <row r="407" spans="4:4">
      <c r="D407" s="164"/>
    </row>
    <row r="408" spans="4:4">
      <c r="D408" s="164"/>
    </row>
    <row r="409" spans="4:4">
      <c r="D409" s="164"/>
    </row>
    <row r="410" spans="4:4">
      <c r="D410" s="164"/>
    </row>
    <row r="411" spans="4:4">
      <c r="D411" s="164"/>
    </row>
    <row r="412" spans="4:4">
      <c r="D412" s="164"/>
    </row>
    <row r="413" spans="4:4">
      <c r="D413" s="164"/>
    </row>
    <row r="414" spans="4:4">
      <c r="D414" s="164"/>
    </row>
    <row r="415" spans="4:4">
      <c r="D415" s="164"/>
    </row>
    <row r="416" spans="4:4">
      <c r="D416" s="164"/>
    </row>
    <row r="417" spans="4:4">
      <c r="D417" s="164"/>
    </row>
    <row r="418" spans="4:4">
      <c r="D418" s="164"/>
    </row>
    <row r="419" spans="4:4">
      <c r="D419" s="164"/>
    </row>
    <row r="420" spans="4:4">
      <c r="D420" s="164"/>
    </row>
    <row r="421" spans="4:4">
      <c r="D421" s="164"/>
    </row>
    <row r="422" spans="4:4">
      <c r="D422" s="164"/>
    </row>
    <row r="423" spans="4:4">
      <c r="D423" s="164"/>
    </row>
    <row r="424" spans="4:4">
      <c r="D424" s="164"/>
    </row>
    <row r="425" spans="4:4">
      <c r="D425" s="164"/>
    </row>
    <row r="426" spans="4:4">
      <c r="D426" s="164"/>
    </row>
    <row r="427" spans="4:4">
      <c r="D427" s="164"/>
    </row>
    <row r="428" spans="4:4">
      <c r="D428" s="164"/>
    </row>
    <row r="429" spans="4:4">
      <c r="D429" s="164"/>
    </row>
    <row r="430" spans="4:4">
      <c r="D430" s="164"/>
    </row>
    <row r="431" spans="4:4">
      <c r="D431" s="164"/>
    </row>
    <row r="432" spans="4:4">
      <c r="D432" s="164"/>
    </row>
    <row r="433" spans="4:4">
      <c r="D433" s="164"/>
    </row>
    <row r="434" spans="4:4">
      <c r="D434" s="164"/>
    </row>
    <row r="435" spans="4:4">
      <c r="D435" s="164"/>
    </row>
    <row r="436" spans="4:4">
      <c r="D436" s="164"/>
    </row>
    <row r="437" spans="4:4">
      <c r="D437" s="164"/>
    </row>
    <row r="438" spans="4:4">
      <c r="D438" s="164"/>
    </row>
    <row r="439" spans="4:4">
      <c r="D439" s="164"/>
    </row>
    <row r="440" spans="4:4">
      <c r="D440" s="164"/>
    </row>
    <row r="441" spans="4:4">
      <c r="D441" s="164"/>
    </row>
    <row r="442" spans="4:4">
      <c r="D442" s="164"/>
    </row>
    <row r="443" spans="4:4">
      <c r="D443" s="164"/>
    </row>
    <row r="444" spans="4:4">
      <c r="D444" s="164"/>
    </row>
    <row r="445" spans="4:4">
      <c r="D445" s="164"/>
    </row>
    <row r="446" spans="4:4">
      <c r="D446" s="164"/>
    </row>
    <row r="447" spans="4:4">
      <c r="D447" s="164"/>
    </row>
    <row r="448" spans="4:4">
      <c r="D448" s="164"/>
    </row>
    <row r="449" spans="4:4">
      <c r="D449" s="164"/>
    </row>
    <row r="450" spans="4:4">
      <c r="D450" s="164"/>
    </row>
    <row r="451" spans="4:4">
      <c r="D451" s="164"/>
    </row>
    <row r="452" spans="4:4">
      <c r="D452" s="164"/>
    </row>
    <row r="453" spans="4:4">
      <c r="D453" s="164"/>
    </row>
    <row r="454" spans="4:4">
      <c r="D454" s="164"/>
    </row>
    <row r="455" spans="4:4">
      <c r="D455" s="164"/>
    </row>
    <row r="456" spans="4:4">
      <c r="D456" s="164"/>
    </row>
    <row r="457" spans="4:4">
      <c r="D457" s="164"/>
    </row>
    <row r="458" spans="4:4">
      <c r="D458" s="164"/>
    </row>
    <row r="459" spans="4:4">
      <c r="D459" s="164"/>
    </row>
    <row r="460" spans="4:4">
      <c r="D460" s="164"/>
    </row>
    <row r="461" spans="4:4">
      <c r="D461" s="164"/>
    </row>
    <row r="462" spans="4:4">
      <c r="D462" s="164"/>
    </row>
    <row r="463" spans="4:4">
      <c r="D463" s="164"/>
    </row>
    <row r="464" spans="4:4">
      <c r="D464" s="164"/>
    </row>
    <row r="465" spans="4:4">
      <c r="D465" s="164"/>
    </row>
    <row r="466" spans="4:4">
      <c r="D466" s="164"/>
    </row>
    <row r="467" spans="4:4">
      <c r="D467" s="164"/>
    </row>
    <row r="468" spans="4:4">
      <c r="D468" s="164"/>
    </row>
    <row r="469" spans="4:4">
      <c r="D469" s="164"/>
    </row>
    <row r="470" spans="4:4">
      <c r="D470" s="164"/>
    </row>
    <row r="471" spans="4:4">
      <c r="D471" s="164"/>
    </row>
    <row r="472" spans="4:4">
      <c r="D472" s="164"/>
    </row>
    <row r="473" spans="4:4">
      <c r="D473" s="164"/>
    </row>
    <row r="474" spans="4:4">
      <c r="D474" s="164"/>
    </row>
    <row r="475" spans="4:4">
      <c r="D475" s="164"/>
    </row>
    <row r="476" spans="4:4">
      <c r="D476" s="164"/>
    </row>
    <row r="477" spans="4:4">
      <c r="D477" s="164"/>
    </row>
    <row r="478" spans="4:4">
      <c r="D478" s="164"/>
    </row>
    <row r="479" spans="4:4">
      <c r="D479" s="164"/>
    </row>
    <row r="480" spans="4:4">
      <c r="D480" s="164"/>
    </row>
    <row r="481" spans="4:4">
      <c r="D481" s="164"/>
    </row>
    <row r="482" spans="4:4">
      <c r="D482" s="164"/>
    </row>
    <row r="483" spans="4:4">
      <c r="D483" s="164"/>
    </row>
    <row r="484" spans="4:4">
      <c r="D484" s="164"/>
    </row>
    <row r="485" spans="4:4">
      <c r="D485" s="164"/>
    </row>
    <row r="486" spans="4:4">
      <c r="D486" s="164"/>
    </row>
    <row r="487" spans="4:4">
      <c r="D487" s="164"/>
    </row>
    <row r="488" spans="4:4">
      <c r="D488" s="164"/>
    </row>
    <row r="489" spans="4:4">
      <c r="D489" s="164"/>
    </row>
    <row r="490" spans="4:4">
      <c r="D490" s="164"/>
    </row>
    <row r="491" spans="4:4">
      <c r="D491" s="164"/>
    </row>
    <row r="492" spans="4:4">
      <c r="D492" s="164"/>
    </row>
    <row r="493" spans="4:4">
      <c r="D493" s="164"/>
    </row>
    <row r="494" spans="4:4">
      <c r="D494" s="164"/>
    </row>
    <row r="495" spans="4:4">
      <c r="D495" s="164"/>
    </row>
    <row r="496" spans="4:4">
      <c r="D496" s="164"/>
    </row>
    <row r="497" spans="4:4">
      <c r="D497" s="164"/>
    </row>
    <row r="498" spans="4:4">
      <c r="D498" s="164"/>
    </row>
    <row r="499" spans="4:4">
      <c r="D499" s="164"/>
    </row>
    <row r="500" spans="4:4">
      <c r="D500" s="164"/>
    </row>
    <row r="501" spans="4:4">
      <c r="D501" s="164"/>
    </row>
    <row r="502" spans="4:4">
      <c r="D502" s="164"/>
    </row>
    <row r="503" spans="4:4">
      <c r="D503" s="164"/>
    </row>
    <row r="504" spans="4:4">
      <c r="D504" s="164"/>
    </row>
    <row r="505" spans="4:4">
      <c r="D505" s="164"/>
    </row>
    <row r="506" spans="4:4">
      <c r="D506" s="164"/>
    </row>
    <row r="507" spans="4:4">
      <c r="D507" s="164"/>
    </row>
    <row r="508" spans="4:4">
      <c r="D508" s="164"/>
    </row>
    <row r="509" spans="4:4">
      <c r="D509" s="164"/>
    </row>
    <row r="510" spans="4:4">
      <c r="D510" s="164"/>
    </row>
    <row r="511" spans="4:4">
      <c r="D511" s="164"/>
    </row>
    <row r="512" spans="4:4">
      <c r="D512" s="164"/>
    </row>
    <row r="513" spans="4:5">
      <c r="D513" s="1"/>
      <c r="E513" s="165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7" type="noConversion"/>
  <dataValidations count="1">
    <dataValidation allowBlank="1" showInputMessage="1" showErrorMessage="1" sqref="E10" xr:uid="{00000000-0002-0000-02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7" t="s" vm="1">
        <v>260</v>
      </c>
    </row>
    <row r="2" spans="2:18">
      <c r="B2" s="56" t="s">
        <v>184</v>
      </c>
      <c r="C2" s="77" t="s">
        <v>261</v>
      </c>
    </row>
    <row r="3" spans="2:18">
      <c r="B3" s="56" t="s">
        <v>186</v>
      </c>
      <c r="C3" s="77" t="s">
        <v>262</v>
      </c>
    </row>
    <row r="4" spans="2:18">
      <c r="B4" s="56" t="s">
        <v>187</v>
      </c>
      <c r="C4" s="77">
        <v>2207</v>
      </c>
    </row>
    <row r="6" spans="2:18" ht="26.25" customHeight="1">
      <c r="B6" s="212" t="s">
        <v>226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2:18" s="3" customFormat="1" ht="78.75">
      <c r="B7" s="22" t="s">
        <v>122</v>
      </c>
      <c r="C7" s="30" t="s">
        <v>46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223</v>
      </c>
      <c r="L7" s="30" t="s">
        <v>244</v>
      </c>
      <c r="M7" s="30" t="s">
        <v>224</v>
      </c>
      <c r="N7" s="30" t="s">
        <v>60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250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185</v>
      </c>
      <c r="C1" s="77" t="s" vm="1">
        <v>260</v>
      </c>
    </row>
    <row r="2" spans="2:18">
      <c r="B2" s="56" t="s">
        <v>184</v>
      </c>
      <c r="C2" s="77" t="s">
        <v>261</v>
      </c>
    </row>
    <row r="3" spans="2:18">
      <c r="B3" s="56" t="s">
        <v>186</v>
      </c>
      <c r="C3" s="77" t="s">
        <v>262</v>
      </c>
    </row>
    <row r="4" spans="2:18">
      <c r="B4" s="56" t="s">
        <v>187</v>
      </c>
      <c r="C4" s="77">
        <v>2207</v>
      </c>
    </row>
    <row r="6" spans="2:18" ht="26.25" customHeight="1">
      <c r="B6" s="212" t="s">
        <v>228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2:18" s="3" customFormat="1" ht="78.75">
      <c r="B7" s="22" t="s">
        <v>122</v>
      </c>
      <c r="C7" s="30" t="s">
        <v>46</v>
      </c>
      <c r="D7" s="30" t="s">
        <v>66</v>
      </c>
      <c r="E7" s="30" t="s">
        <v>15</v>
      </c>
      <c r="F7" s="30" t="s">
        <v>67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223</v>
      </c>
      <c r="L7" s="30" t="s">
        <v>244</v>
      </c>
      <c r="M7" s="30" t="s">
        <v>224</v>
      </c>
      <c r="N7" s="30" t="s">
        <v>60</v>
      </c>
      <c r="O7" s="30" t="s">
        <v>188</v>
      </c>
      <c r="P7" s="31" t="s">
        <v>190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251</v>
      </c>
      <c r="M8" s="32" t="s">
        <v>247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259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250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E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theme="4" tint="0.59999389629810485"/>
    <pageSetUpPr fitToPage="1"/>
  </sheetPr>
  <dimension ref="B1:BA878"/>
  <sheetViews>
    <sheetView rightToLeft="1" topLeftCell="A1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185</v>
      </c>
      <c r="C1" s="77" t="s" vm="1">
        <v>260</v>
      </c>
    </row>
    <row r="2" spans="2:53">
      <c r="B2" s="56" t="s">
        <v>184</v>
      </c>
      <c r="C2" s="77" t="s">
        <v>261</v>
      </c>
    </row>
    <row r="3" spans="2:53">
      <c r="B3" s="56" t="s">
        <v>186</v>
      </c>
      <c r="C3" s="77" t="s">
        <v>262</v>
      </c>
    </row>
    <row r="4" spans="2:53">
      <c r="B4" s="56" t="s">
        <v>187</v>
      </c>
      <c r="C4" s="77">
        <v>2207</v>
      </c>
    </row>
    <row r="6" spans="2:53" ht="21.75" customHeight="1">
      <c r="B6" s="203" t="s">
        <v>215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5"/>
    </row>
    <row r="7" spans="2:53" ht="27.75" customHeight="1">
      <c r="B7" s="206" t="s">
        <v>92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8"/>
      <c r="AU7" s="3"/>
      <c r="AV7" s="3"/>
    </row>
    <row r="8" spans="2:53" s="3" customFormat="1" ht="66" customHeight="1">
      <c r="B8" s="22" t="s">
        <v>121</v>
      </c>
      <c r="C8" s="30" t="s">
        <v>46</v>
      </c>
      <c r="D8" s="30" t="s">
        <v>125</v>
      </c>
      <c r="E8" s="30" t="s">
        <v>15</v>
      </c>
      <c r="F8" s="30" t="s">
        <v>67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244</v>
      </c>
      <c r="M8" s="30" t="s">
        <v>243</v>
      </c>
      <c r="N8" s="30" t="s">
        <v>258</v>
      </c>
      <c r="O8" s="30" t="s">
        <v>63</v>
      </c>
      <c r="P8" s="30" t="s">
        <v>246</v>
      </c>
      <c r="Q8" s="30" t="s">
        <v>188</v>
      </c>
      <c r="R8" s="71" t="s">
        <v>190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251</v>
      </c>
      <c r="M9" s="32"/>
      <c r="N9" s="16" t="s">
        <v>247</v>
      </c>
      <c r="O9" s="32" t="s">
        <v>252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119</v>
      </c>
      <c r="R10" s="20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7" t="s">
        <v>26</v>
      </c>
      <c r="C11" s="81"/>
      <c r="D11" s="81"/>
      <c r="E11" s="81"/>
      <c r="F11" s="81"/>
      <c r="G11" s="81"/>
      <c r="H11" s="89">
        <v>13.416070830407961</v>
      </c>
      <c r="I11" s="81"/>
      <c r="J11" s="81"/>
      <c r="K11" s="90">
        <v>7.5798316340192273E-3</v>
      </c>
      <c r="L11" s="89"/>
      <c r="M11" s="91"/>
      <c r="N11" s="81"/>
      <c r="O11" s="89">
        <v>928757.81208642374</v>
      </c>
      <c r="P11" s="81"/>
      <c r="Q11" s="90">
        <f>O11/$O$11</f>
        <v>1</v>
      </c>
      <c r="R11" s="90">
        <f>O11/'סכום נכסי הקרן'!$C$42</f>
        <v>0.25760803469049848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ht="22.5" customHeight="1">
      <c r="B12" s="80" t="s">
        <v>238</v>
      </c>
      <c r="C12" s="81"/>
      <c r="D12" s="81"/>
      <c r="E12" s="81"/>
      <c r="F12" s="81"/>
      <c r="G12" s="81"/>
      <c r="H12" s="89">
        <v>13.416070830407961</v>
      </c>
      <c r="I12" s="81"/>
      <c r="J12" s="81"/>
      <c r="K12" s="90">
        <v>7.5798316340192273E-3</v>
      </c>
      <c r="L12" s="89"/>
      <c r="M12" s="91"/>
      <c r="N12" s="81"/>
      <c r="O12" s="89">
        <v>928757.81208642374</v>
      </c>
      <c r="P12" s="81"/>
      <c r="Q12" s="90">
        <f t="shared" ref="Q12:Q25" si="0">O12/$O$11</f>
        <v>1</v>
      </c>
      <c r="R12" s="90">
        <f>O12/'סכום נכסי הקרן'!$C$42</f>
        <v>0.25760803469049848</v>
      </c>
      <c r="AW12" s="4"/>
    </row>
    <row r="13" spans="2:53" s="95" customFormat="1">
      <c r="B13" s="98" t="s">
        <v>24</v>
      </c>
      <c r="C13" s="81"/>
      <c r="D13" s="81"/>
      <c r="E13" s="81"/>
      <c r="F13" s="81"/>
      <c r="G13" s="81"/>
      <c r="H13" s="89">
        <v>13.416070830407961</v>
      </c>
      <c r="I13" s="81"/>
      <c r="J13" s="81"/>
      <c r="K13" s="90">
        <v>7.5798316340192273E-3</v>
      </c>
      <c r="L13" s="89"/>
      <c r="M13" s="91"/>
      <c r="N13" s="81"/>
      <c r="O13" s="89">
        <v>928757.81208642374</v>
      </c>
      <c r="P13" s="81"/>
      <c r="Q13" s="90">
        <f t="shared" si="0"/>
        <v>1</v>
      </c>
      <c r="R13" s="90">
        <f>O13/'סכום נכסי הקרן'!$C$42</f>
        <v>0.25760803469049848</v>
      </c>
    </row>
    <row r="14" spans="2:53">
      <c r="B14" s="83" t="s">
        <v>23</v>
      </c>
      <c r="C14" s="81"/>
      <c r="D14" s="81"/>
      <c r="E14" s="81"/>
      <c r="F14" s="81"/>
      <c r="G14" s="81"/>
      <c r="H14" s="89">
        <v>13.416070830407961</v>
      </c>
      <c r="I14" s="81"/>
      <c r="J14" s="81"/>
      <c r="K14" s="90">
        <v>7.5798316340192273E-3</v>
      </c>
      <c r="L14" s="89"/>
      <c r="M14" s="91"/>
      <c r="N14" s="81"/>
      <c r="O14" s="89">
        <v>928757.81208642374</v>
      </c>
      <c r="P14" s="81"/>
      <c r="Q14" s="90">
        <f t="shared" si="0"/>
        <v>1</v>
      </c>
      <c r="R14" s="90">
        <f>O14/'סכום נכסי הקרן'!$C$42</f>
        <v>0.25760803469049848</v>
      </c>
    </row>
    <row r="15" spans="2:53">
      <c r="B15" s="84" t="s">
        <v>263</v>
      </c>
      <c r="C15" s="79" t="s">
        <v>264</v>
      </c>
      <c r="D15" s="92" t="s">
        <v>126</v>
      </c>
      <c r="E15" s="79" t="s">
        <v>265</v>
      </c>
      <c r="F15" s="79"/>
      <c r="G15" s="79"/>
      <c r="H15" s="86">
        <v>2.7300000000000169</v>
      </c>
      <c r="I15" s="92" t="s">
        <v>170</v>
      </c>
      <c r="J15" s="93">
        <v>0.04</v>
      </c>
      <c r="K15" s="87">
        <v>-5.7999999999999727E-3</v>
      </c>
      <c r="L15" s="86">
        <v>35153680.37360999</v>
      </c>
      <c r="M15" s="88">
        <v>148.85</v>
      </c>
      <c r="N15" s="79"/>
      <c r="O15" s="86">
        <v>52326.251160432992</v>
      </c>
      <c r="P15" s="87">
        <v>2.2610057079824821E-3</v>
      </c>
      <c r="Q15" s="87">
        <f t="shared" si="0"/>
        <v>5.6340038791042629E-2</v>
      </c>
      <c r="R15" s="87">
        <f>O15/'סכום נכסי הקרן'!$C$42</f>
        <v>1.4513646667346938E-2</v>
      </c>
    </row>
    <row r="16" spans="2:53" ht="20.25">
      <c r="B16" s="84" t="s">
        <v>266</v>
      </c>
      <c r="C16" s="79" t="s">
        <v>267</v>
      </c>
      <c r="D16" s="92" t="s">
        <v>126</v>
      </c>
      <c r="E16" s="79" t="s">
        <v>265</v>
      </c>
      <c r="F16" s="79"/>
      <c r="G16" s="79"/>
      <c r="H16" s="86">
        <v>5.3599999999999772</v>
      </c>
      <c r="I16" s="92" t="s">
        <v>170</v>
      </c>
      <c r="J16" s="93">
        <v>0.04</v>
      </c>
      <c r="K16" s="87">
        <v>-2.9999999999979988E-4</v>
      </c>
      <c r="L16" s="86">
        <v>12025085.407689998</v>
      </c>
      <c r="M16" s="88">
        <v>153.77000000000001</v>
      </c>
      <c r="N16" s="79"/>
      <c r="O16" s="86">
        <v>18490.973480778997</v>
      </c>
      <c r="P16" s="87">
        <v>1.1374149647834233E-3</v>
      </c>
      <c r="Q16" s="87">
        <f t="shared" si="0"/>
        <v>1.9909359835412459E-2</v>
      </c>
      <c r="R16" s="87">
        <f>O16/'סכום נכסי הקרן'!$C$42</f>
        <v>5.1288110591465493E-3</v>
      </c>
      <c r="AU16" s="4"/>
    </row>
    <row r="17" spans="2:48" ht="20.25">
      <c r="B17" s="84" t="s">
        <v>268</v>
      </c>
      <c r="C17" s="79" t="s">
        <v>269</v>
      </c>
      <c r="D17" s="92" t="s">
        <v>126</v>
      </c>
      <c r="E17" s="79" t="s">
        <v>265</v>
      </c>
      <c r="F17" s="79"/>
      <c r="G17" s="79"/>
      <c r="H17" s="86">
        <v>8.420000000000039</v>
      </c>
      <c r="I17" s="92" t="s">
        <v>170</v>
      </c>
      <c r="J17" s="93">
        <v>7.4999999999999997E-3</v>
      </c>
      <c r="K17" s="87">
        <v>4.0999999999999179E-3</v>
      </c>
      <c r="L17" s="86">
        <v>31795360.252142996</v>
      </c>
      <c r="M17" s="88">
        <v>104.47</v>
      </c>
      <c r="N17" s="79"/>
      <c r="O17" s="86">
        <v>33216.613592546993</v>
      </c>
      <c r="P17" s="87">
        <v>2.9989129949829726E-3</v>
      </c>
      <c r="Q17" s="87">
        <f t="shared" si="0"/>
        <v>3.5764559027424994E-2</v>
      </c>
      <c r="R17" s="87">
        <f>O17/'סכום נכסי הקרן'!$C$42</f>
        <v>9.2132377626272782E-3</v>
      </c>
      <c r="AV17" s="4"/>
    </row>
    <row r="18" spans="2:48">
      <c r="B18" s="84" t="s">
        <v>270</v>
      </c>
      <c r="C18" s="79" t="s">
        <v>271</v>
      </c>
      <c r="D18" s="92" t="s">
        <v>126</v>
      </c>
      <c r="E18" s="79" t="s">
        <v>265</v>
      </c>
      <c r="F18" s="79"/>
      <c r="G18" s="79"/>
      <c r="H18" s="86">
        <v>13.809999999999992</v>
      </c>
      <c r="I18" s="92" t="s">
        <v>170</v>
      </c>
      <c r="J18" s="93">
        <v>0.04</v>
      </c>
      <c r="K18" s="87">
        <v>1.0500000000000016E-2</v>
      </c>
      <c r="L18" s="86">
        <v>201091287.33537796</v>
      </c>
      <c r="M18" s="88">
        <v>177.18</v>
      </c>
      <c r="N18" s="79"/>
      <c r="O18" s="86">
        <v>356293.53857764893</v>
      </c>
      <c r="P18" s="87">
        <v>1.2396511450525447E-2</v>
      </c>
      <c r="Q18" s="87">
        <f t="shared" si="0"/>
        <v>0.38362373262545946</v>
      </c>
      <c r="R18" s="87">
        <f>O18/'סכום נכסי הקרן'!$C$42</f>
        <v>9.8824555822277865E-2</v>
      </c>
      <c r="AU18" s="3"/>
    </row>
    <row r="19" spans="2:48">
      <c r="B19" s="84" t="s">
        <v>272</v>
      </c>
      <c r="C19" s="79" t="s">
        <v>273</v>
      </c>
      <c r="D19" s="92" t="s">
        <v>126</v>
      </c>
      <c r="E19" s="79" t="s">
        <v>265</v>
      </c>
      <c r="F19" s="79"/>
      <c r="G19" s="79"/>
      <c r="H19" s="86">
        <v>18.039999999999921</v>
      </c>
      <c r="I19" s="92" t="s">
        <v>170</v>
      </c>
      <c r="J19" s="93">
        <v>2.75E-2</v>
      </c>
      <c r="K19" s="87">
        <v>1.2999999999999871E-2</v>
      </c>
      <c r="L19" s="86">
        <v>69648012.010487989</v>
      </c>
      <c r="M19" s="88">
        <v>138.25</v>
      </c>
      <c r="N19" s="79"/>
      <c r="O19" s="86">
        <v>96288.380647933998</v>
      </c>
      <c r="P19" s="87">
        <v>3.9404666477636545E-3</v>
      </c>
      <c r="Q19" s="87">
        <f t="shared" si="0"/>
        <v>0.1036743695664054</v>
      </c>
      <c r="R19" s="87">
        <f>O19/'סכום נכסי הקרן'!$C$42</f>
        <v>2.6707350591778121E-2</v>
      </c>
      <c r="AV19" s="3"/>
    </row>
    <row r="20" spans="2:48">
      <c r="B20" s="84" t="s">
        <v>274</v>
      </c>
      <c r="C20" s="79" t="s">
        <v>275</v>
      </c>
      <c r="D20" s="92" t="s">
        <v>126</v>
      </c>
      <c r="E20" s="79" t="s">
        <v>265</v>
      </c>
      <c r="F20" s="79"/>
      <c r="G20" s="79"/>
      <c r="H20" s="86">
        <v>4.8500000000000396</v>
      </c>
      <c r="I20" s="92" t="s">
        <v>170</v>
      </c>
      <c r="J20" s="93">
        <v>1.7500000000000002E-2</v>
      </c>
      <c r="K20" s="87">
        <v>-1.6999999999999205E-3</v>
      </c>
      <c r="L20" s="86">
        <v>11264588.304716999</v>
      </c>
      <c r="M20" s="88">
        <v>111.8</v>
      </c>
      <c r="N20" s="79"/>
      <c r="O20" s="86">
        <v>12593.809638829998</v>
      </c>
      <c r="P20" s="87">
        <v>7.8657393888708108E-4</v>
      </c>
      <c r="Q20" s="87">
        <f t="shared" si="0"/>
        <v>1.3559842485242111E-2</v>
      </c>
      <c r="R20" s="87">
        <f>O20/'סכום נכסי הקרן'!$C$42</f>
        <v>3.4931243733359449E-3</v>
      </c>
    </row>
    <row r="21" spans="2:48">
      <c r="B21" s="84" t="s">
        <v>276</v>
      </c>
      <c r="C21" s="79" t="s">
        <v>277</v>
      </c>
      <c r="D21" s="92" t="s">
        <v>126</v>
      </c>
      <c r="E21" s="79" t="s">
        <v>265</v>
      </c>
      <c r="F21" s="79"/>
      <c r="G21" s="79"/>
      <c r="H21" s="86">
        <v>1.0600000000000049</v>
      </c>
      <c r="I21" s="92" t="s">
        <v>170</v>
      </c>
      <c r="J21" s="93">
        <v>0.03</v>
      </c>
      <c r="K21" s="87">
        <v>-8.9000000000000346E-3</v>
      </c>
      <c r="L21" s="86">
        <v>45269225.001932994</v>
      </c>
      <c r="M21" s="88">
        <v>118.16</v>
      </c>
      <c r="N21" s="79"/>
      <c r="O21" s="86">
        <v>53490.114581728994</v>
      </c>
      <c r="P21" s="87">
        <v>2.9529328240268473E-3</v>
      </c>
      <c r="Q21" s="87">
        <f t="shared" si="0"/>
        <v>5.7593178636705322E-2</v>
      </c>
      <c r="R21" s="87">
        <f>O21/'סכום נכסי הקרן'!$C$42</f>
        <v>1.4836465560180459E-2</v>
      </c>
    </row>
    <row r="22" spans="2:48">
      <c r="B22" s="84" t="s">
        <v>278</v>
      </c>
      <c r="C22" s="79" t="s">
        <v>279</v>
      </c>
      <c r="D22" s="92" t="s">
        <v>126</v>
      </c>
      <c r="E22" s="79" t="s">
        <v>265</v>
      </c>
      <c r="F22" s="79"/>
      <c r="G22" s="79"/>
      <c r="H22" s="86">
        <v>2.0899999999999892</v>
      </c>
      <c r="I22" s="92" t="s">
        <v>170</v>
      </c>
      <c r="J22" s="93">
        <v>1E-3</v>
      </c>
      <c r="K22" s="87">
        <v>-6.8999999999999981E-3</v>
      </c>
      <c r="L22" s="86">
        <v>55523188.227397993</v>
      </c>
      <c r="M22" s="88">
        <v>102.87</v>
      </c>
      <c r="N22" s="79"/>
      <c r="O22" s="86">
        <v>57116.703333328995</v>
      </c>
      <c r="P22" s="87">
        <v>3.6635816506138813E-3</v>
      </c>
      <c r="Q22" s="87">
        <f t="shared" si="0"/>
        <v>6.1497951984940194E-2</v>
      </c>
      <c r="R22" s="87">
        <f>O22/'סכום נכסי הקרן'!$C$42</f>
        <v>1.5842366548331082E-2</v>
      </c>
    </row>
    <row r="23" spans="2:48">
      <c r="B23" s="84" t="s">
        <v>280</v>
      </c>
      <c r="C23" s="79" t="s">
        <v>281</v>
      </c>
      <c r="D23" s="92" t="s">
        <v>126</v>
      </c>
      <c r="E23" s="79" t="s">
        <v>265</v>
      </c>
      <c r="F23" s="79"/>
      <c r="G23" s="79"/>
      <c r="H23" s="86">
        <v>6.8999999999999506</v>
      </c>
      <c r="I23" s="92" t="s">
        <v>170</v>
      </c>
      <c r="J23" s="93">
        <v>7.4999999999999997E-3</v>
      </c>
      <c r="K23" s="87">
        <v>1.7999999999995032E-3</v>
      </c>
      <c r="L23" s="86">
        <v>9547076.3171049971</v>
      </c>
      <c r="M23" s="88">
        <v>105.4</v>
      </c>
      <c r="N23" s="79"/>
      <c r="O23" s="86">
        <v>10062.618360774997</v>
      </c>
      <c r="P23" s="87">
        <v>6.8500499791386159E-4</v>
      </c>
      <c r="Q23" s="87">
        <f t="shared" si="0"/>
        <v>1.0834491220234969E-2</v>
      </c>
      <c r="R23" s="87">
        <f>O23/'סכום נכסי הקרן'!$C$42</f>
        <v>2.791051990116191E-3</v>
      </c>
    </row>
    <row r="24" spans="2:48">
      <c r="B24" s="84" t="s">
        <v>282</v>
      </c>
      <c r="C24" s="79" t="s">
        <v>283</v>
      </c>
      <c r="D24" s="92" t="s">
        <v>126</v>
      </c>
      <c r="E24" s="79" t="s">
        <v>265</v>
      </c>
      <c r="F24" s="79"/>
      <c r="G24" s="79"/>
      <c r="H24" s="86">
        <v>23.219999999999956</v>
      </c>
      <c r="I24" s="92" t="s">
        <v>170</v>
      </c>
      <c r="J24" s="93">
        <v>0.01</v>
      </c>
      <c r="K24" s="87">
        <v>1.5299999999999972E-2</v>
      </c>
      <c r="L24" s="86">
        <v>233074706.96061397</v>
      </c>
      <c r="M24" s="88">
        <v>89.81</v>
      </c>
      <c r="N24" s="79"/>
      <c r="O24" s="86">
        <v>209324.41064747097</v>
      </c>
      <c r="P24" s="87">
        <v>2.2248514811149554E-2</v>
      </c>
      <c r="Q24" s="87">
        <f t="shared" si="0"/>
        <v>0.22538104974560655</v>
      </c>
      <c r="R24" s="87">
        <f>O24/'סכום נכסי הקרן'!$C$42</f>
        <v>5.8059969281447167E-2</v>
      </c>
    </row>
    <row r="25" spans="2:48">
      <c r="B25" s="84" t="s">
        <v>284</v>
      </c>
      <c r="C25" s="79" t="s">
        <v>285</v>
      </c>
      <c r="D25" s="92" t="s">
        <v>126</v>
      </c>
      <c r="E25" s="79" t="s">
        <v>265</v>
      </c>
      <c r="F25" s="79"/>
      <c r="G25" s="79"/>
      <c r="H25" s="86">
        <v>3.8600000000000581</v>
      </c>
      <c r="I25" s="92" t="s">
        <v>170</v>
      </c>
      <c r="J25" s="93">
        <v>2.75E-2</v>
      </c>
      <c r="K25" s="87">
        <v>-3.7000000000000808E-3</v>
      </c>
      <c r="L25" s="86">
        <v>25264488.100130998</v>
      </c>
      <c r="M25" s="88">
        <v>116.98</v>
      </c>
      <c r="N25" s="79"/>
      <c r="O25" s="86">
        <v>29554.398064947996</v>
      </c>
      <c r="P25" s="87">
        <v>1.5236790553740853E-3</v>
      </c>
      <c r="Q25" s="87">
        <f t="shared" si="0"/>
        <v>3.182142608152605E-2</v>
      </c>
      <c r="R25" s="87">
        <f>O25/'סכום נכסי הקרן'!$C$42</f>
        <v>8.197455033910896E-3</v>
      </c>
    </row>
    <row r="26" spans="2:48">
      <c r="B26" s="85"/>
      <c r="C26" s="79"/>
      <c r="D26" s="79"/>
      <c r="E26" s="79"/>
      <c r="F26" s="79"/>
      <c r="G26" s="79"/>
      <c r="H26" s="79"/>
      <c r="I26" s="79"/>
      <c r="J26" s="79"/>
      <c r="K26" s="87"/>
      <c r="L26" s="86"/>
      <c r="M26" s="88"/>
      <c r="N26" s="79"/>
      <c r="O26" s="79"/>
      <c r="P26" s="79"/>
      <c r="Q26" s="87"/>
      <c r="R26" s="79"/>
    </row>
    <row r="27" spans="2:48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2:48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2:48">
      <c r="B29" s="94" t="s">
        <v>118</v>
      </c>
      <c r="C29" s="95"/>
      <c r="D29" s="95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2:48">
      <c r="B30" s="94" t="s">
        <v>242</v>
      </c>
      <c r="C30" s="95"/>
      <c r="D30" s="95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2:48">
      <c r="B31" s="209" t="s">
        <v>250</v>
      </c>
      <c r="C31" s="209"/>
      <c r="D31" s="209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2:18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2:18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2:18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</row>
    <row r="125" spans="2:18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7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 xr:uid="{00000000-0002-0000-0300-000000000000}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185</v>
      </c>
      <c r="C1" s="77" t="s" vm="1">
        <v>260</v>
      </c>
    </row>
    <row r="2" spans="2:67">
      <c r="B2" s="56" t="s">
        <v>184</v>
      </c>
      <c r="C2" s="77" t="s">
        <v>261</v>
      </c>
    </row>
    <row r="3" spans="2:67">
      <c r="B3" s="56" t="s">
        <v>186</v>
      </c>
      <c r="C3" s="77" t="s">
        <v>262</v>
      </c>
    </row>
    <row r="4" spans="2:67">
      <c r="B4" s="56" t="s">
        <v>187</v>
      </c>
      <c r="C4" s="77">
        <v>2207</v>
      </c>
    </row>
    <row r="6" spans="2:67" ht="26.25" customHeight="1">
      <c r="B6" s="206" t="s">
        <v>215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1"/>
      <c r="BO6" s="3"/>
    </row>
    <row r="7" spans="2:67" ht="26.25" customHeight="1">
      <c r="B7" s="206" t="s">
        <v>93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1"/>
      <c r="AZ7" s="43"/>
      <c r="BJ7" s="3"/>
      <c r="BO7" s="3"/>
    </row>
    <row r="8" spans="2:67" s="3" customFormat="1" ht="78.75">
      <c r="B8" s="37" t="s">
        <v>121</v>
      </c>
      <c r="C8" s="13" t="s">
        <v>46</v>
      </c>
      <c r="D8" s="13" t="s">
        <v>125</v>
      </c>
      <c r="E8" s="13" t="s">
        <v>231</v>
      </c>
      <c r="F8" s="13" t="s">
        <v>123</v>
      </c>
      <c r="G8" s="13" t="s">
        <v>66</v>
      </c>
      <c r="H8" s="13" t="s">
        <v>15</v>
      </c>
      <c r="I8" s="13" t="s">
        <v>67</v>
      </c>
      <c r="J8" s="13" t="s">
        <v>108</v>
      </c>
      <c r="K8" s="13" t="s">
        <v>18</v>
      </c>
      <c r="L8" s="13" t="s">
        <v>107</v>
      </c>
      <c r="M8" s="13" t="s">
        <v>17</v>
      </c>
      <c r="N8" s="13" t="s">
        <v>19</v>
      </c>
      <c r="O8" s="13" t="s">
        <v>244</v>
      </c>
      <c r="P8" s="13" t="s">
        <v>243</v>
      </c>
      <c r="Q8" s="13" t="s">
        <v>63</v>
      </c>
      <c r="R8" s="13" t="s">
        <v>60</v>
      </c>
      <c r="S8" s="13" t="s">
        <v>188</v>
      </c>
      <c r="T8" s="38" t="s">
        <v>190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251</v>
      </c>
      <c r="P9" s="16"/>
      <c r="Q9" s="16" t="s">
        <v>247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119</v>
      </c>
      <c r="R10" s="19" t="s">
        <v>120</v>
      </c>
      <c r="S10" s="45" t="s">
        <v>191</v>
      </c>
      <c r="T10" s="72" t="s">
        <v>232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259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118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242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250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7" type="noConversion"/>
  <dataValidations count="6">
    <dataValidation type="list" allowBlank="1" showInputMessage="1" showErrorMessage="1" sqref="E205:E712" xr:uid="{00000000-0002-0000-0400-000000000000}">
      <formula1>$AL$6:$AL$8</formula1>
    </dataValidation>
    <dataValidation allowBlank="1" showInputMessage="1" showErrorMessage="1" sqref="A1 B31:B33 B14:B15" xr:uid="{00000000-0002-0000-0400-000001000000}"/>
    <dataValidation type="list" allowBlank="1" showInputMessage="1" showErrorMessage="1" sqref="I12:I32 I34:I487" xr:uid="{00000000-0002-0000-0400-000002000000}">
      <formula1>$BN$6:$BN$9</formula1>
    </dataValidation>
    <dataValidation type="list" allowBlank="1" showInputMessage="1" showErrorMessage="1" sqref="E12:E32 E34:E204" xr:uid="{00000000-0002-0000-0400-000003000000}">
      <formula1>$BJ$6:$BJ$22</formula1>
    </dataValidation>
    <dataValidation type="list" allowBlank="1" showInputMessage="1" showErrorMessage="1" sqref="L12:L487" xr:uid="{00000000-0002-0000-0400-000004000000}">
      <formula1>$BO$6:$BO$19</formula1>
    </dataValidation>
    <dataValidation type="list" allowBlank="1" showInputMessage="1" showErrorMessage="1" sqref="G12:G32 G34:G705" xr:uid="{00000000-0002-0000-0400-000005000000}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indexed="44"/>
    <pageSetUpPr fitToPage="1"/>
  </sheetPr>
  <dimension ref="B1:AP829"/>
  <sheetViews>
    <sheetView rightToLeft="1" topLeftCell="A53" zoomScale="90" zoomScaleNormal="90" workbookViewId="0">
      <selection activeCell="C54" sqref="C54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0" style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8" width="5.7109375" style="1" customWidth="1"/>
    <col min="29" max="16384" width="9.140625" style="1"/>
  </cols>
  <sheetData>
    <row r="1" spans="2:42">
      <c r="B1" s="56" t="s">
        <v>185</v>
      </c>
      <c r="C1" s="77" t="s" vm="1">
        <v>260</v>
      </c>
    </row>
    <row r="2" spans="2:42">
      <c r="B2" s="56" t="s">
        <v>184</v>
      </c>
      <c r="C2" s="77" t="s">
        <v>261</v>
      </c>
    </row>
    <row r="3" spans="2:42">
      <c r="B3" s="56" t="s">
        <v>186</v>
      </c>
      <c r="C3" s="77" t="s">
        <v>262</v>
      </c>
    </row>
    <row r="4" spans="2:42">
      <c r="B4" s="56" t="s">
        <v>187</v>
      </c>
      <c r="C4" s="77">
        <v>2207</v>
      </c>
    </row>
    <row r="6" spans="2:42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4"/>
    </row>
    <row r="7" spans="2:42" ht="26.25" customHeight="1">
      <c r="B7" s="212" t="s">
        <v>94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4"/>
      <c r="AP7" s="3"/>
    </row>
    <row r="8" spans="2:42" s="3" customFormat="1" ht="78.75">
      <c r="B8" s="22" t="s">
        <v>121</v>
      </c>
      <c r="C8" s="30" t="s">
        <v>46</v>
      </c>
      <c r="D8" s="30" t="s">
        <v>125</v>
      </c>
      <c r="E8" s="30" t="s">
        <v>231</v>
      </c>
      <c r="F8" s="30" t="s">
        <v>123</v>
      </c>
      <c r="G8" s="30" t="s">
        <v>66</v>
      </c>
      <c r="H8" s="30" t="s">
        <v>15</v>
      </c>
      <c r="I8" s="30" t="s">
        <v>67</v>
      </c>
      <c r="J8" s="30" t="s">
        <v>108</v>
      </c>
      <c r="K8" s="30" t="s">
        <v>18</v>
      </c>
      <c r="L8" s="30" t="s">
        <v>107</v>
      </c>
      <c r="M8" s="30" t="s">
        <v>17</v>
      </c>
      <c r="N8" s="30" t="s">
        <v>19</v>
      </c>
      <c r="O8" s="13" t="s">
        <v>244</v>
      </c>
      <c r="P8" s="30" t="s">
        <v>243</v>
      </c>
      <c r="Q8" s="30" t="s">
        <v>258</v>
      </c>
      <c r="R8" s="30" t="s">
        <v>63</v>
      </c>
      <c r="S8" s="13" t="s">
        <v>60</v>
      </c>
      <c r="T8" s="30" t="s">
        <v>188</v>
      </c>
      <c r="U8" s="14" t="s">
        <v>190</v>
      </c>
      <c r="AL8" s="1"/>
      <c r="AM8" s="1"/>
    </row>
    <row r="9" spans="2:42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251</v>
      </c>
      <c r="P9" s="32"/>
      <c r="Q9" s="16" t="s">
        <v>247</v>
      </c>
      <c r="R9" s="32" t="s">
        <v>247</v>
      </c>
      <c r="S9" s="16" t="s">
        <v>20</v>
      </c>
      <c r="T9" s="32" t="s">
        <v>247</v>
      </c>
      <c r="U9" s="17" t="s">
        <v>20</v>
      </c>
      <c r="AK9" s="1"/>
      <c r="AL9" s="1"/>
      <c r="AM9" s="1"/>
      <c r="AP9" s="4"/>
    </row>
    <row r="10" spans="2:4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119</v>
      </c>
      <c r="R10" s="19" t="s">
        <v>120</v>
      </c>
      <c r="S10" s="19" t="s">
        <v>191</v>
      </c>
      <c r="T10" s="20" t="s">
        <v>232</v>
      </c>
      <c r="U10" s="20" t="s">
        <v>253</v>
      </c>
      <c r="AK10" s="1"/>
      <c r="AL10" s="3"/>
      <c r="AM10" s="1"/>
    </row>
    <row r="11" spans="2:42" s="133" customFormat="1" ht="18" customHeight="1">
      <c r="B11" s="96" t="s">
        <v>33</v>
      </c>
      <c r="C11" s="97"/>
      <c r="D11" s="97"/>
      <c r="E11" s="97"/>
      <c r="F11" s="97"/>
      <c r="G11" s="97"/>
      <c r="H11" s="97"/>
      <c r="I11" s="97"/>
      <c r="J11" s="97"/>
      <c r="K11" s="99">
        <v>4.4184484323100053</v>
      </c>
      <c r="L11" s="97"/>
      <c r="M11" s="97"/>
      <c r="N11" s="100">
        <v>1.8725217059576898E-2</v>
      </c>
      <c r="O11" s="99"/>
      <c r="P11" s="101"/>
      <c r="Q11" s="99">
        <f>Q12</f>
        <v>101.35650000000001</v>
      </c>
      <c r="R11" s="99">
        <f>R12</f>
        <v>134230.45795000001</v>
      </c>
      <c r="S11" s="97"/>
      <c r="T11" s="102">
        <f>R11/$R$11</f>
        <v>1</v>
      </c>
      <c r="U11" s="102">
        <f>R11/'סכום נכסי הקרן'!$C$42</f>
        <v>3.7231282491637797E-2</v>
      </c>
      <c r="AK11" s="134"/>
      <c r="AL11" s="139"/>
      <c r="AM11" s="134"/>
      <c r="AP11" s="134"/>
    </row>
    <row r="12" spans="2:42" s="134" customFormat="1">
      <c r="B12" s="80" t="s">
        <v>238</v>
      </c>
      <c r="C12" s="81"/>
      <c r="D12" s="81"/>
      <c r="E12" s="81"/>
      <c r="F12" s="81"/>
      <c r="G12" s="81"/>
      <c r="H12" s="81"/>
      <c r="I12" s="81"/>
      <c r="J12" s="81"/>
      <c r="K12" s="89">
        <v>4.4184484323100071</v>
      </c>
      <c r="L12" s="81"/>
      <c r="M12" s="81"/>
      <c r="N12" s="103">
        <v>1.8725217059576901E-2</v>
      </c>
      <c r="O12" s="89"/>
      <c r="P12" s="91"/>
      <c r="Q12" s="89">
        <f>Q13+Q138</f>
        <v>101.35650000000001</v>
      </c>
      <c r="R12" s="89">
        <f>R13+R138+R187</f>
        <v>134230.45795000001</v>
      </c>
      <c r="S12" s="81"/>
      <c r="T12" s="90">
        <f t="shared" ref="T12:T74" si="0">R12/$R$11</f>
        <v>1</v>
      </c>
      <c r="U12" s="90">
        <f>R12/'סכום נכסי הקרן'!$C$42</f>
        <v>3.7231282491637797E-2</v>
      </c>
      <c r="AL12" s="139"/>
    </row>
    <row r="13" spans="2:42" s="134" customFormat="1" ht="20.25">
      <c r="B13" s="98" t="s">
        <v>32</v>
      </c>
      <c r="C13" s="81"/>
      <c r="D13" s="81"/>
      <c r="E13" s="81"/>
      <c r="F13" s="81"/>
      <c r="G13" s="81"/>
      <c r="H13" s="81"/>
      <c r="I13" s="81"/>
      <c r="J13" s="81"/>
      <c r="K13" s="89">
        <v>4.3970175321052167</v>
      </c>
      <c r="L13" s="81"/>
      <c r="M13" s="81"/>
      <c r="N13" s="103">
        <v>1.6629151091303335E-2</v>
      </c>
      <c r="O13" s="89"/>
      <c r="P13" s="91"/>
      <c r="Q13" s="89">
        <f>SUM(Q14:Q136)</f>
        <v>96.198990000000009</v>
      </c>
      <c r="R13" s="89">
        <f>SUM(R14:R136)</f>
        <v>120285.70731</v>
      </c>
      <c r="S13" s="81"/>
      <c r="T13" s="90">
        <f t="shared" si="0"/>
        <v>0.89611336463446811</v>
      </c>
      <c r="U13" s="90">
        <f>R13/'סכום נכסי הקרן'!$C$42</f>
        <v>3.3363449823237912E-2</v>
      </c>
      <c r="AL13" s="133"/>
    </row>
    <row r="14" spans="2:42" s="134" customFormat="1">
      <c r="B14" s="85" t="s">
        <v>291</v>
      </c>
      <c r="C14" s="79" t="s">
        <v>292</v>
      </c>
      <c r="D14" s="92" t="s">
        <v>126</v>
      </c>
      <c r="E14" s="92" t="s">
        <v>288</v>
      </c>
      <c r="F14" s="79" t="s">
        <v>293</v>
      </c>
      <c r="G14" s="92" t="s">
        <v>294</v>
      </c>
      <c r="H14" s="79" t="s">
        <v>289</v>
      </c>
      <c r="I14" s="79" t="s">
        <v>166</v>
      </c>
      <c r="J14" s="79"/>
      <c r="K14" s="86">
        <v>1.7500000000000004</v>
      </c>
      <c r="L14" s="92" t="s">
        <v>170</v>
      </c>
      <c r="M14" s="93">
        <v>5.8999999999999999E-3</v>
      </c>
      <c r="N14" s="93">
        <v>-3.1000000000000003E-3</v>
      </c>
      <c r="O14" s="86">
        <v>4574945.9999999991</v>
      </c>
      <c r="P14" s="88">
        <v>102.13</v>
      </c>
      <c r="Q14" s="79"/>
      <c r="R14" s="86">
        <v>4672.3922699999985</v>
      </c>
      <c r="S14" s="87">
        <v>8.5702821070441791E-4</v>
      </c>
      <c r="T14" s="87">
        <f t="shared" si="0"/>
        <v>3.4808733735680428E-2</v>
      </c>
      <c r="U14" s="87">
        <f>R14/'סכום נכסי הקרן'!$C$42</f>
        <v>1.2959737988893208E-3</v>
      </c>
    </row>
    <row r="15" spans="2:42" s="134" customFormat="1">
      <c r="B15" s="85" t="s">
        <v>295</v>
      </c>
      <c r="C15" s="79" t="s">
        <v>296</v>
      </c>
      <c r="D15" s="92" t="s">
        <v>126</v>
      </c>
      <c r="E15" s="92" t="s">
        <v>288</v>
      </c>
      <c r="F15" s="79" t="s">
        <v>293</v>
      </c>
      <c r="G15" s="92" t="s">
        <v>294</v>
      </c>
      <c r="H15" s="79" t="s">
        <v>289</v>
      </c>
      <c r="I15" s="79" t="s">
        <v>166</v>
      </c>
      <c r="J15" s="79"/>
      <c r="K15" s="86">
        <v>6.5800000000000018</v>
      </c>
      <c r="L15" s="92" t="s">
        <v>170</v>
      </c>
      <c r="M15" s="93">
        <v>8.3000000000000001E-3</v>
      </c>
      <c r="N15" s="93">
        <v>7.7000000000000002E-3</v>
      </c>
      <c r="O15" s="86">
        <v>846157.99999999988</v>
      </c>
      <c r="P15" s="88">
        <v>100.83</v>
      </c>
      <c r="Q15" s="79"/>
      <c r="R15" s="86">
        <v>853.18118999999979</v>
      </c>
      <c r="S15" s="87">
        <v>6.5799202158681766E-4</v>
      </c>
      <c r="T15" s="87">
        <f t="shared" si="0"/>
        <v>6.3560923729978208E-3</v>
      </c>
      <c r="U15" s="87">
        <f>R15/'סכום נכסי הקרן'!$C$42</f>
        <v>2.3664547068202632E-4</v>
      </c>
    </row>
    <row r="16" spans="2:42" s="134" customFormat="1" ht="20.25">
      <c r="B16" s="85" t="s">
        <v>297</v>
      </c>
      <c r="C16" s="79" t="s">
        <v>298</v>
      </c>
      <c r="D16" s="92" t="s">
        <v>126</v>
      </c>
      <c r="E16" s="92" t="s">
        <v>288</v>
      </c>
      <c r="F16" s="79" t="s">
        <v>299</v>
      </c>
      <c r="G16" s="92" t="s">
        <v>294</v>
      </c>
      <c r="H16" s="79" t="s">
        <v>289</v>
      </c>
      <c r="I16" s="79" t="s">
        <v>166</v>
      </c>
      <c r="J16" s="79"/>
      <c r="K16" s="86">
        <v>2.7400000000000007</v>
      </c>
      <c r="L16" s="92" t="s">
        <v>170</v>
      </c>
      <c r="M16" s="93">
        <v>0.04</v>
      </c>
      <c r="N16" s="93">
        <v>-1.2999999999999999E-3</v>
      </c>
      <c r="O16" s="86">
        <v>5595035.9999999991</v>
      </c>
      <c r="P16" s="88">
        <v>114.32</v>
      </c>
      <c r="Q16" s="79"/>
      <c r="R16" s="86">
        <v>6396.245179999999</v>
      </c>
      <c r="S16" s="87">
        <v>2.7007031919741116E-3</v>
      </c>
      <c r="T16" s="87">
        <f t="shared" si="0"/>
        <v>4.7651220726540017E-2</v>
      </c>
      <c r="U16" s="87">
        <f>R16/'סכום נכסי הקרן'!$C$42</f>
        <v>1.7741160599411977E-3</v>
      </c>
      <c r="AK16" s="133"/>
    </row>
    <row r="17" spans="2:37" s="134" customFormat="1">
      <c r="B17" s="85" t="s">
        <v>300</v>
      </c>
      <c r="C17" s="79" t="s">
        <v>301</v>
      </c>
      <c r="D17" s="92" t="s">
        <v>126</v>
      </c>
      <c r="E17" s="92" t="s">
        <v>288</v>
      </c>
      <c r="F17" s="79" t="s">
        <v>299</v>
      </c>
      <c r="G17" s="92" t="s">
        <v>294</v>
      </c>
      <c r="H17" s="79" t="s">
        <v>289</v>
      </c>
      <c r="I17" s="79" t="s">
        <v>166</v>
      </c>
      <c r="J17" s="79"/>
      <c r="K17" s="86">
        <v>3.94</v>
      </c>
      <c r="L17" s="92" t="s">
        <v>170</v>
      </c>
      <c r="M17" s="93">
        <v>9.8999999999999991E-3</v>
      </c>
      <c r="N17" s="93">
        <v>2.1999999999999997E-3</v>
      </c>
      <c r="O17" s="86">
        <v>4679782.9999999991</v>
      </c>
      <c r="P17" s="88">
        <v>104.2</v>
      </c>
      <c r="Q17" s="79"/>
      <c r="R17" s="86">
        <v>4876.3338799999992</v>
      </c>
      <c r="S17" s="87">
        <v>1.5527467306197934E-3</v>
      </c>
      <c r="T17" s="87">
        <f t="shared" si="0"/>
        <v>3.6328073035528215E-2</v>
      </c>
      <c r="U17" s="87">
        <f>R17/'סכום נכסי הקרן'!$C$42</f>
        <v>1.3525407495626007E-3</v>
      </c>
    </row>
    <row r="18" spans="2:37" s="134" customFormat="1">
      <c r="B18" s="85" t="s">
        <v>302</v>
      </c>
      <c r="C18" s="79" t="s">
        <v>303</v>
      </c>
      <c r="D18" s="92" t="s">
        <v>126</v>
      </c>
      <c r="E18" s="92" t="s">
        <v>288</v>
      </c>
      <c r="F18" s="79" t="s">
        <v>299</v>
      </c>
      <c r="G18" s="92" t="s">
        <v>294</v>
      </c>
      <c r="H18" s="79" t="s">
        <v>289</v>
      </c>
      <c r="I18" s="79" t="s">
        <v>166</v>
      </c>
      <c r="J18" s="79"/>
      <c r="K18" s="86">
        <v>11.18</v>
      </c>
      <c r="L18" s="92" t="s">
        <v>170</v>
      </c>
      <c r="M18" s="93">
        <v>9.8999999999999991E-3</v>
      </c>
      <c r="N18" s="93">
        <v>8.0999999999999996E-3</v>
      </c>
      <c r="O18" s="86">
        <v>970267.99999999988</v>
      </c>
      <c r="P18" s="88">
        <v>102.15</v>
      </c>
      <c r="Q18" s="79"/>
      <c r="R18" s="86">
        <v>991.12875999999994</v>
      </c>
      <c r="S18" s="87">
        <v>1.382291890752172E-3</v>
      </c>
      <c r="T18" s="87">
        <f t="shared" si="0"/>
        <v>7.3837843894504858E-3</v>
      </c>
      <c r="U18" s="87">
        <f>R18/'סכום נכסי הקרן'!$C$42</f>
        <v>2.7490776246097637E-4</v>
      </c>
      <c r="AK18" s="139"/>
    </row>
    <row r="19" spans="2:37" s="134" customFormat="1">
      <c r="B19" s="85" t="s">
        <v>304</v>
      </c>
      <c r="C19" s="79" t="s">
        <v>305</v>
      </c>
      <c r="D19" s="92" t="s">
        <v>126</v>
      </c>
      <c r="E19" s="92" t="s">
        <v>288</v>
      </c>
      <c r="F19" s="79" t="s">
        <v>299</v>
      </c>
      <c r="G19" s="92" t="s">
        <v>294</v>
      </c>
      <c r="H19" s="79" t="s">
        <v>289</v>
      </c>
      <c r="I19" s="79" t="s">
        <v>166</v>
      </c>
      <c r="J19" s="79"/>
      <c r="K19" s="86">
        <v>1.9500000000000002</v>
      </c>
      <c r="L19" s="92" t="s">
        <v>170</v>
      </c>
      <c r="M19" s="93">
        <v>4.0999999999999995E-3</v>
      </c>
      <c r="N19" s="93">
        <v>-1.8000000000000002E-3</v>
      </c>
      <c r="O19" s="86">
        <v>0.47999999999999993</v>
      </c>
      <c r="P19" s="88">
        <v>101.06</v>
      </c>
      <c r="Q19" s="79"/>
      <c r="R19" s="86">
        <v>4.799999999999999E-4</v>
      </c>
      <c r="S19" s="87">
        <v>3.8934586133241764E-10</v>
      </c>
      <c r="T19" s="87">
        <f t="shared" si="0"/>
        <v>3.5759395246852009E-9</v>
      </c>
      <c r="U19" s="87">
        <f>R19/'סכום נכסי הקרן'!$C$42</f>
        <v>1.3313681461656771E-10</v>
      </c>
    </row>
    <row r="20" spans="2:37" s="134" customFormat="1">
      <c r="B20" s="85" t="s">
        <v>306</v>
      </c>
      <c r="C20" s="79" t="s">
        <v>307</v>
      </c>
      <c r="D20" s="92" t="s">
        <v>126</v>
      </c>
      <c r="E20" s="92" t="s">
        <v>288</v>
      </c>
      <c r="F20" s="79" t="s">
        <v>299</v>
      </c>
      <c r="G20" s="92" t="s">
        <v>294</v>
      </c>
      <c r="H20" s="79" t="s">
        <v>289</v>
      </c>
      <c r="I20" s="79" t="s">
        <v>166</v>
      </c>
      <c r="J20" s="79"/>
      <c r="K20" s="86">
        <v>1.3399999999999996</v>
      </c>
      <c r="L20" s="92" t="s">
        <v>170</v>
      </c>
      <c r="M20" s="93">
        <v>6.4000000000000003E-3</v>
      </c>
      <c r="N20" s="93">
        <v>-3.3999999999999989E-3</v>
      </c>
      <c r="O20" s="86">
        <v>2461977.9999999995</v>
      </c>
      <c r="P20" s="88">
        <v>101.93</v>
      </c>
      <c r="Q20" s="79"/>
      <c r="R20" s="86">
        <v>2509.4939900000004</v>
      </c>
      <c r="S20" s="87">
        <v>7.8155674670128987E-4</v>
      </c>
      <c r="T20" s="87">
        <f t="shared" si="0"/>
        <v>1.8695414053752024E-2</v>
      </c>
      <c r="U20" s="87">
        <f>R20/'סכום נכסי הקרן'!$C$42</f>
        <v>6.9605424193337696E-4</v>
      </c>
    </row>
    <row r="21" spans="2:37" s="134" customFormat="1">
      <c r="B21" s="85" t="s">
        <v>308</v>
      </c>
      <c r="C21" s="79" t="s">
        <v>309</v>
      </c>
      <c r="D21" s="92" t="s">
        <v>126</v>
      </c>
      <c r="E21" s="92" t="s">
        <v>288</v>
      </c>
      <c r="F21" s="79" t="s">
        <v>310</v>
      </c>
      <c r="G21" s="92" t="s">
        <v>294</v>
      </c>
      <c r="H21" s="79" t="s">
        <v>289</v>
      </c>
      <c r="I21" s="79" t="s">
        <v>166</v>
      </c>
      <c r="J21" s="79"/>
      <c r="K21" s="86">
        <v>3.5800000000000005</v>
      </c>
      <c r="L21" s="92" t="s">
        <v>170</v>
      </c>
      <c r="M21" s="93">
        <v>0.05</v>
      </c>
      <c r="N21" s="93">
        <v>1.2000000000000001E-3</v>
      </c>
      <c r="O21" s="86">
        <v>2561.9999999999995</v>
      </c>
      <c r="P21" s="88">
        <v>123.62</v>
      </c>
      <c r="Q21" s="79"/>
      <c r="R21" s="86">
        <v>3.1671399999999994</v>
      </c>
      <c r="S21" s="87">
        <v>8.1291861580457199E-7</v>
      </c>
      <c r="T21" s="87">
        <f t="shared" si="0"/>
        <v>2.3594793971273931E-5</v>
      </c>
      <c r="U21" s="87">
        <f>R21/'סכום נכסי הקרן'!$C$42</f>
        <v>8.7846443967649229E-7</v>
      </c>
    </row>
    <row r="22" spans="2:37" s="134" customFormat="1">
      <c r="B22" s="85" t="s">
        <v>311</v>
      </c>
      <c r="C22" s="79" t="s">
        <v>312</v>
      </c>
      <c r="D22" s="92" t="s">
        <v>126</v>
      </c>
      <c r="E22" s="92" t="s">
        <v>288</v>
      </c>
      <c r="F22" s="79" t="s">
        <v>310</v>
      </c>
      <c r="G22" s="92" t="s">
        <v>294</v>
      </c>
      <c r="H22" s="79" t="s">
        <v>289</v>
      </c>
      <c r="I22" s="79" t="s">
        <v>166</v>
      </c>
      <c r="J22" s="79"/>
      <c r="K22" s="86">
        <v>2.4799999999999995</v>
      </c>
      <c r="L22" s="92" t="s">
        <v>170</v>
      </c>
      <c r="M22" s="93">
        <v>6.9999999999999993E-3</v>
      </c>
      <c r="N22" s="93">
        <v>-1.3999999999999996E-3</v>
      </c>
      <c r="O22" s="86">
        <v>1523740.7699999998</v>
      </c>
      <c r="P22" s="88">
        <v>104.3</v>
      </c>
      <c r="Q22" s="79"/>
      <c r="R22" s="86">
        <v>1589.2616200000002</v>
      </c>
      <c r="S22" s="87">
        <v>4.2866688587536934E-4</v>
      </c>
      <c r="T22" s="87">
        <f t="shared" si="0"/>
        <v>1.1839798837548406E-2</v>
      </c>
      <c r="U22" s="87">
        <f>R22/'סכום נכסי הקרן'!$C$42</f>
        <v>4.4081089516492952E-4</v>
      </c>
    </row>
    <row r="23" spans="2:37" s="134" customFormat="1">
      <c r="B23" s="85" t="s">
        <v>313</v>
      </c>
      <c r="C23" s="79" t="s">
        <v>314</v>
      </c>
      <c r="D23" s="92" t="s">
        <v>126</v>
      </c>
      <c r="E23" s="92" t="s">
        <v>288</v>
      </c>
      <c r="F23" s="79" t="s">
        <v>310</v>
      </c>
      <c r="G23" s="92" t="s">
        <v>294</v>
      </c>
      <c r="H23" s="79" t="s">
        <v>289</v>
      </c>
      <c r="I23" s="79" t="s">
        <v>166</v>
      </c>
      <c r="J23" s="79"/>
      <c r="K23" s="86">
        <v>5</v>
      </c>
      <c r="L23" s="92" t="s">
        <v>170</v>
      </c>
      <c r="M23" s="93">
        <v>6.0000000000000001E-3</v>
      </c>
      <c r="N23" s="93">
        <v>5.3E-3</v>
      </c>
      <c r="O23" s="86">
        <v>56467.999999999993</v>
      </c>
      <c r="P23" s="88">
        <v>101.6</v>
      </c>
      <c r="Q23" s="79"/>
      <c r="R23" s="86">
        <v>57.37149999999999</v>
      </c>
      <c r="S23" s="87">
        <v>2.538863248574171E-5</v>
      </c>
      <c r="T23" s="87">
        <f t="shared" si="0"/>
        <v>4.2741044675099381E-4</v>
      </c>
      <c r="U23" s="87">
        <f>R23/'סכום נכסי הקרן'!$C$42</f>
        <v>1.5913039082863365E-5</v>
      </c>
    </row>
    <row r="24" spans="2:37" s="134" customFormat="1">
      <c r="B24" s="85" t="s">
        <v>315</v>
      </c>
      <c r="C24" s="79" t="s">
        <v>316</v>
      </c>
      <c r="D24" s="92" t="s">
        <v>126</v>
      </c>
      <c r="E24" s="92" t="s">
        <v>288</v>
      </c>
      <c r="F24" s="79" t="s">
        <v>317</v>
      </c>
      <c r="G24" s="92" t="s">
        <v>294</v>
      </c>
      <c r="H24" s="79" t="s">
        <v>318</v>
      </c>
      <c r="I24" s="79" t="s">
        <v>166</v>
      </c>
      <c r="J24" s="79"/>
      <c r="K24" s="86">
        <v>1.5</v>
      </c>
      <c r="L24" s="92" t="s">
        <v>170</v>
      </c>
      <c r="M24" s="93">
        <v>8.0000000000000002E-3</v>
      </c>
      <c r="N24" s="93">
        <v>-5.3E-3</v>
      </c>
      <c r="O24" s="86">
        <v>1995346.9999999998</v>
      </c>
      <c r="P24" s="88">
        <v>104.27</v>
      </c>
      <c r="Q24" s="79"/>
      <c r="R24" s="86">
        <v>2080.5483199999994</v>
      </c>
      <c r="S24" s="87">
        <v>3.0957690756198216E-3</v>
      </c>
      <c r="T24" s="87">
        <f t="shared" si="0"/>
        <v>1.5499822855219569E-2</v>
      </c>
      <c r="U24" s="87">
        <f>R24/'סכום נכסי הקרן'!$C$42</f>
        <v>5.7707828329302377E-4</v>
      </c>
    </row>
    <row r="25" spans="2:37" s="134" customFormat="1">
      <c r="B25" s="85" t="s">
        <v>319</v>
      </c>
      <c r="C25" s="79" t="s">
        <v>320</v>
      </c>
      <c r="D25" s="92" t="s">
        <v>126</v>
      </c>
      <c r="E25" s="92" t="s">
        <v>288</v>
      </c>
      <c r="F25" s="79" t="s">
        <v>293</v>
      </c>
      <c r="G25" s="92" t="s">
        <v>294</v>
      </c>
      <c r="H25" s="79" t="s">
        <v>318</v>
      </c>
      <c r="I25" s="79" t="s">
        <v>166</v>
      </c>
      <c r="J25" s="79"/>
      <c r="K25" s="86">
        <v>2.0299999999999998</v>
      </c>
      <c r="L25" s="92" t="s">
        <v>170</v>
      </c>
      <c r="M25" s="93">
        <v>3.4000000000000002E-2</v>
      </c>
      <c r="N25" s="93">
        <v>-3.0999999999999999E-3</v>
      </c>
      <c r="O25" s="86">
        <v>407610.99999999994</v>
      </c>
      <c r="P25" s="88">
        <v>114.75</v>
      </c>
      <c r="Q25" s="79"/>
      <c r="R25" s="86">
        <v>467.73360999999994</v>
      </c>
      <c r="S25" s="87">
        <v>2.1788699154614869E-4</v>
      </c>
      <c r="T25" s="87">
        <f t="shared" si="0"/>
        <v>3.4845564646306111E-3</v>
      </c>
      <c r="U25" s="87">
        <f>R25/'סכום נכסי הקרן'!$C$42</f>
        <v>1.2973450609272497E-4</v>
      </c>
    </row>
    <row r="26" spans="2:37" s="134" customFormat="1">
      <c r="B26" s="85" t="s">
        <v>321</v>
      </c>
      <c r="C26" s="79" t="s">
        <v>322</v>
      </c>
      <c r="D26" s="92" t="s">
        <v>126</v>
      </c>
      <c r="E26" s="92" t="s">
        <v>288</v>
      </c>
      <c r="F26" s="79" t="s">
        <v>323</v>
      </c>
      <c r="G26" s="92" t="s">
        <v>324</v>
      </c>
      <c r="H26" s="79" t="s">
        <v>318</v>
      </c>
      <c r="I26" s="79" t="s">
        <v>166</v>
      </c>
      <c r="J26" s="79"/>
      <c r="K26" s="86">
        <v>6.6800000000000006</v>
      </c>
      <c r="L26" s="92" t="s">
        <v>170</v>
      </c>
      <c r="M26" s="93">
        <v>8.3000000000000001E-3</v>
      </c>
      <c r="N26" s="93">
        <v>0.01</v>
      </c>
      <c r="O26" s="86">
        <v>2174999.9999999995</v>
      </c>
      <c r="P26" s="88">
        <v>100.28</v>
      </c>
      <c r="Q26" s="79"/>
      <c r="R26" s="86">
        <v>2181.0900099999994</v>
      </c>
      <c r="S26" s="87">
        <v>1.4202486316639042E-3</v>
      </c>
      <c r="T26" s="87">
        <f t="shared" si="0"/>
        <v>1.6248845778447998E-2</v>
      </c>
      <c r="U26" s="87">
        <f>R26/'סכום נכסי הקרן'!$C$42</f>
        <v>6.049653673404538E-4</v>
      </c>
    </row>
    <row r="27" spans="2:37" s="134" customFormat="1">
      <c r="B27" s="85" t="s">
        <v>325</v>
      </c>
      <c r="C27" s="79" t="s">
        <v>326</v>
      </c>
      <c r="D27" s="92" t="s">
        <v>126</v>
      </c>
      <c r="E27" s="92" t="s">
        <v>288</v>
      </c>
      <c r="F27" s="79" t="s">
        <v>323</v>
      </c>
      <c r="G27" s="92" t="s">
        <v>324</v>
      </c>
      <c r="H27" s="79" t="s">
        <v>318</v>
      </c>
      <c r="I27" s="79" t="s">
        <v>166</v>
      </c>
      <c r="J27" s="79"/>
      <c r="K27" s="86">
        <v>10.24</v>
      </c>
      <c r="L27" s="92" t="s">
        <v>170</v>
      </c>
      <c r="M27" s="93">
        <v>1.6500000000000001E-2</v>
      </c>
      <c r="N27" s="93">
        <v>1.7399999999999999E-2</v>
      </c>
      <c r="O27" s="86">
        <v>320999.99999999994</v>
      </c>
      <c r="P27" s="88">
        <v>100.87</v>
      </c>
      <c r="Q27" s="79"/>
      <c r="R27" s="86">
        <v>323.79269999999997</v>
      </c>
      <c r="S27" s="87">
        <v>7.5910751658330659E-4</v>
      </c>
      <c r="T27" s="87">
        <f t="shared" si="0"/>
        <v>2.4122148202802875E-3</v>
      </c>
      <c r="U27" s="87">
        <f>R27/'סכום נכסי הקרן'!$C$42</f>
        <v>8.9809851404370691E-5</v>
      </c>
    </row>
    <row r="28" spans="2:37" s="134" customFormat="1">
      <c r="B28" s="85" t="s">
        <v>327</v>
      </c>
      <c r="C28" s="79" t="s">
        <v>328</v>
      </c>
      <c r="D28" s="92" t="s">
        <v>126</v>
      </c>
      <c r="E28" s="92" t="s">
        <v>288</v>
      </c>
      <c r="F28" s="79" t="s">
        <v>329</v>
      </c>
      <c r="G28" s="92" t="s">
        <v>330</v>
      </c>
      <c r="H28" s="79" t="s">
        <v>318</v>
      </c>
      <c r="I28" s="79" t="s">
        <v>290</v>
      </c>
      <c r="J28" s="79"/>
      <c r="K28" s="86">
        <v>3.48</v>
      </c>
      <c r="L28" s="92" t="s">
        <v>170</v>
      </c>
      <c r="M28" s="93">
        <v>6.5000000000000006E-3</v>
      </c>
      <c r="N28" s="93">
        <v>2.5999999999999999E-3</v>
      </c>
      <c r="O28" s="86">
        <v>0.35999999999999993</v>
      </c>
      <c r="P28" s="88">
        <v>101.56</v>
      </c>
      <c r="Q28" s="79"/>
      <c r="R28" s="86">
        <v>3.5999999999999991E-4</v>
      </c>
      <c r="S28" s="87">
        <v>3.4066857437913972E-10</v>
      </c>
      <c r="T28" s="87">
        <f t="shared" si="0"/>
        <v>2.6819546435139007E-9</v>
      </c>
      <c r="U28" s="87">
        <f>R28/'סכום נכסי הקרן'!$C$42</f>
        <v>9.9852610962425784E-11</v>
      </c>
    </row>
    <row r="29" spans="2:37" s="134" customFormat="1">
      <c r="B29" s="85" t="s">
        <v>331</v>
      </c>
      <c r="C29" s="79" t="s">
        <v>332</v>
      </c>
      <c r="D29" s="92" t="s">
        <v>126</v>
      </c>
      <c r="E29" s="92" t="s">
        <v>288</v>
      </c>
      <c r="F29" s="79" t="s">
        <v>329</v>
      </c>
      <c r="G29" s="92" t="s">
        <v>330</v>
      </c>
      <c r="H29" s="79" t="s">
        <v>318</v>
      </c>
      <c r="I29" s="79" t="s">
        <v>166</v>
      </c>
      <c r="J29" s="79"/>
      <c r="K29" s="86">
        <v>5.73</v>
      </c>
      <c r="L29" s="92" t="s">
        <v>170</v>
      </c>
      <c r="M29" s="93">
        <v>1.34E-2</v>
      </c>
      <c r="N29" s="93">
        <v>1.23E-2</v>
      </c>
      <c r="O29" s="86">
        <v>7629212.1599999992</v>
      </c>
      <c r="P29" s="88">
        <v>102.49</v>
      </c>
      <c r="Q29" s="79"/>
      <c r="R29" s="86">
        <v>7819.1796499999982</v>
      </c>
      <c r="S29" s="87">
        <v>1.7486390836687399E-3</v>
      </c>
      <c r="T29" s="87">
        <f t="shared" si="0"/>
        <v>5.8251903252185822E-2</v>
      </c>
      <c r="U29" s="87">
        <f>R29/'סכום נכסי הקרן'!$C$42</f>
        <v>2.168793065657685E-3</v>
      </c>
    </row>
    <row r="30" spans="2:37" s="134" customFormat="1">
      <c r="B30" s="85" t="s">
        <v>333</v>
      </c>
      <c r="C30" s="79" t="s">
        <v>334</v>
      </c>
      <c r="D30" s="92" t="s">
        <v>126</v>
      </c>
      <c r="E30" s="92" t="s">
        <v>288</v>
      </c>
      <c r="F30" s="79" t="s">
        <v>310</v>
      </c>
      <c r="G30" s="92" t="s">
        <v>294</v>
      </c>
      <c r="H30" s="79" t="s">
        <v>318</v>
      </c>
      <c r="I30" s="79" t="s">
        <v>166</v>
      </c>
      <c r="J30" s="79"/>
      <c r="K30" s="86">
        <v>3.4699999999999998</v>
      </c>
      <c r="L30" s="92" t="s">
        <v>170</v>
      </c>
      <c r="M30" s="93">
        <v>4.2000000000000003E-2</v>
      </c>
      <c r="N30" s="93">
        <v>1E-3</v>
      </c>
      <c r="O30" s="86">
        <v>940999.99999999988</v>
      </c>
      <c r="P30" s="88">
        <v>118.95</v>
      </c>
      <c r="Q30" s="79"/>
      <c r="R30" s="86">
        <v>1119.3194699999997</v>
      </c>
      <c r="S30" s="87">
        <v>9.4313714877913336E-4</v>
      </c>
      <c r="T30" s="87">
        <f t="shared" si="0"/>
        <v>8.3387890281722728E-3</v>
      </c>
      <c r="U30" s="87">
        <f>R30/'סכום נכסי הקרן'!$C$42</f>
        <v>3.1046380994605171E-4</v>
      </c>
    </row>
    <row r="31" spans="2:37" s="134" customFormat="1">
      <c r="B31" s="85" t="s">
        <v>335</v>
      </c>
      <c r="C31" s="79" t="s">
        <v>336</v>
      </c>
      <c r="D31" s="92" t="s">
        <v>126</v>
      </c>
      <c r="E31" s="92" t="s">
        <v>288</v>
      </c>
      <c r="F31" s="79" t="s">
        <v>310</v>
      </c>
      <c r="G31" s="92" t="s">
        <v>294</v>
      </c>
      <c r="H31" s="79" t="s">
        <v>318</v>
      </c>
      <c r="I31" s="79" t="s">
        <v>166</v>
      </c>
      <c r="J31" s="79"/>
      <c r="K31" s="86">
        <v>1.48</v>
      </c>
      <c r="L31" s="92" t="s">
        <v>170</v>
      </c>
      <c r="M31" s="93">
        <v>4.0999999999999995E-2</v>
      </c>
      <c r="N31" s="93">
        <v>-2E-3</v>
      </c>
      <c r="O31" s="86">
        <v>0.59999999999999987</v>
      </c>
      <c r="P31" s="88">
        <v>131.94</v>
      </c>
      <c r="Q31" s="79"/>
      <c r="R31" s="86">
        <v>7.899999999999998E-4</v>
      </c>
      <c r="S31" s="87">
        <v>2.567027000246691E-10</v>
      </c>
      <c r="T31" s="87">
        <f t="shared" si="0"/>
        <v>5.8854004677110599E-9</v>
      </c>
      <c r="U31" s="87">
        <f>R31/'סכום נכסי הקרן'!$C$42</f>
        <v>2.1912100738976769E-10</v>
      </c>
    </row>
    <row r="32" spans="2:37" s="134" customFormat="1">
      <c r="B32" s="85" t="s">
        <v>337</v>
      </c>
      <c r="C32" s="79" t="s">
        <v>338</v>
      </c>
      <c r="D32" s="92" t="s">
        <v>126</v>
      </c>
      <c r="E32" s="92" t="s">
        <v>288</v>
      </c>
      <c r="F32" s="79" t="s">
        <v>310</v>
      </c>
      <c r="G32" s="92" t="s">
        <v>294</v>
      </c>
      <c r="H32" s="79" t="s">
        <v>318</v>
      </c>
      <c r="I32" s="79" t="s">
        <v>166</v>
      </c>
      <c r="J32" s="79"/>
      <c r="K32" s="86">
        <v>2.5800000000000005</v>
      </c>
      <c r="L32" s="92" t="s">
        <v>170</v>
      </c>
      <c r="M32" s="93">
        <v>0.04</v>
      </c>
      <c r="N32" s="93">
        <v>-1.2000000000000001E-3</v>
      </c>
      <c r="O32" s="86">
        <v>4008483.9999999995</v>
      </c>
      <c r="P32" s="88">
        <v>119.31</v>
      </c>
      <c r="Q32" s="79"/>
      <c r="R32" s="86">
        <v>4782.5223499999984</v>
      </c>
      <c r="S32" s="87">
        <v>1.3800159398760269E-3</v>
      </c>
      <c r="T32" s="87">
        <f t="shared" si="0"/>
        <v>3.5629188956365306E-2</v>
      </c>
      <c r="U32" s="87">
        <f>R32/'סכום נכסי הקרן'!$C$42</f>
        <v>1.3265203989823785E-3</v>
      </c>
    </row>
    <row r="33" spans="2:21" s="134" customFormat="1">
      <c r="B33" s="85" t="s">
        <v>339</v>
      </c>
      <c r="C33" s="79" t="s">
        <v>340</v>
      </c>
      <c r="D33" s="92" t="s">
        <v>126</v>
      </c>
      <c r="E33" s="92" t="s">
        <v>288</v>
      </c>
      <c r="F33" s="79" t="s">
        <v>341</v>
      </c>
      <c r="G33" s="92" t="s">
        <v>330</v>
      </c>
      <c r="H33" s="79" t="s">
        <v>342</v>
      </c>
      <c r="I33" s="79" t="s">
        <v>290</v>
      </c>
      <c r="J33" s="79"/>
      <c r="K33" s="86">
        <v>1.3299999999999998</v>
      </c>
      <c r="L33" s="92" t="s">
        <v>170</v>
      </c>
      <c r="M33" s="93">
        <v>1.6399999999999998E-2</v>
      </c>
      <c r="N33" s="93">
        <v>-5.0000000000000001E-4</v>
      </c>
      <c r="O33" s="86">
        <v>0.41999999999999993</v>
      </c>
      <c r="P33" s="88">
        <v>102.39</v>
      </c>
      <c r="Q33" s="79"/>
      <c r="R33" s="86">
        <v>4.2999999999999994E-4</v>
      </c>
      <c r="S33" s="87">
        <v>8.067675674343729E-10</v>
      </c>
      <c r="T33" s="87">
        <f t="shared" si="0"/>
        <v>3.2034458241971592E-9</v>
      </c>
      <c r="U33" s="87">
        <f>R33/'סכום נכסי הקרן'!$C$42</f>
        <v>1.1926839642734192E-10</v>
      </c>
    </row>
    <row r="34" spans="2:21" s="134" customFormat="1">
      <c r="B34" s="85" t="s">
        <v>343</v>
      </c>
      <c r="C34" s="79" t="s">
        <v>344</v>
      </c>
      <c r="D34" s="92" t="s">
        <v>126</v>
      </c>
      <c r="E34" s="92" t="s">
        <v>288</v>
      </c>
      <c r="F34" s="79" t="s">
        <v>341</v>
      </c>
      <c r="G34" s="92" t="s">
        <v>330</v>
      </c>
      <c r="H34" s="79" t="s">
        <v>342</v>
      </c>
      <c r="I34" s="79" t="s">
        <v>290</v>
      </c>
      <c r="J34" s="79"/>
      <c r="K34" s="86">
        <v>5.44</v>
      </c>
      <c r="L34" s="92" t="s">
        <v>170</v>
      </c>
      <c r="M34" s="93">
        <v>2.3399999999999997E-2</v>
      </c>
      <c r="N34" s="93">
        <v>1.2800000000000001E-2</v>
      </c>
      <c r="O34" s="86">
        <v>1121712.7999999998</v>
      </c>
      <c r="P34" s="88">
        <v>107.17</v>
      </c>
      <c r="Q34" s="79"/>
      <c r="R34" s="86">
        <v>1202.1395699999998</v>
      </c>
      <c r="S34" s="87">
        <v>5.4079804503038501E-4</v>
      </c>
      <c r="T34" s="87">
        <f t="shared" si="0"/>
        <v>8.9557883386480672E-3</v>
      </c>
      <c r="U34" s="87">
        <f>R34/'סכום נכסי הקרן'!$C$42</f>
        <v>3.3343548557152172E-4</v>
      </c>
    </row>
    <row r="35" spans="2:21" s="134" customFormat="1">
      <c r="B35" s="85" t="s">
        <v>345</v>
      </c>
      <c r="C35" s="79" t="s">
        <v>346</v>
      </c>
      <c r="D35" s="92" t="s">
        <v>126</v>
      </c>
      <c r="E35" s="92" t="s">
        <v>288</v>
      </c>
      <c r="F35" s="79" t="s">
        <v>341</v>
      </c>
      <c r="G35" s="92" t="s">
        <v>330</v>
      </c>
      <c r="H35" s="79" t="s">
        <v>342</v>
      </c>
      <c r="I35" s="79" t="s">
        <v>290</v>
      </c>
      <c r="J35" s="79"/>
      <c r="K35" s="86">
        <v>2.3199999999999998</v>
      </c>
      <c r="L35" s="92" t="s">
        <v>170</v>
      </c>
      <c r="M35" s="93">
        <v>0.03</v>
      </c>
      <c r="N35" s="93">
        <v>4.0000000000000002E-4</v>
      </c>
      <c r="O35" s="86">
        <v>673849.18</v>
      </c>
      <c r="P35" s="88">
        <v>108.9</v>
      </c>
      <c r="Q35" s="79"/>
      <c r="R35" s="86">
        <v>733.82174999999984</v>
      </c>
      <c r="S35" s="87">
        <v>1.2447840809609956E-3</v>
      </c>
      <c r="T35" s="87">
        <f t="shared" si="0"/>
        <v>5.4668795831222129E-3</v>
      </c>
      <c r="U35" s="87">
        <f>R35/'סכום נכסי הקרן'!$C$42</f>
        <v>2.0353893810699022E-4</v>
      </c>
    </row>
    <row r="36" spans="2:21" s="134" customFormat="1">
      <c r="B36" s="85" t="s">
        <v>347</v>
      </c>
      <c r="C36" s="79" t="s">
        <v>348</v>
      </c>
      <c r="D36" s="92" t="s">
        <v>126</v>
      </c>
      <c r="E36" s="92" t="s">
        <v>288</v>
      </c>
      <c r="F36" s="79" t="s">
        <v>349</v>
      </c>
      <c r="G36" s="92" t="s">
        <v>330</v>
      </c>
      <c r="H36" s="79" t="s">
        <v>342</v>
      </c>
      <c r="I36" s="79" t="s">
        <v>166</v>
      </c>
      <c r="J36" s="79"/>
      <c r="K36" s="86">
        <v>2.48</v>
      </c>
      <c r="L36" s="92" t="s">
        <v>170</v>
      </c>
      <c r="M36" s="93">
        <v>4.8000000000000001E-2</v>
      </c>
      <c r="N36" s="93">
        <v>4.0000000000000002E-4</v>
      </c>
      <c r="O36" s="86">
        <v>1338037.9999999998</v>
      </c>
      <c r="P36" s="88">
        <v>115.81</v>
      </c>
      <c r="Q36" s="79"/>
      <c r="R36" s="86">
        <v>1549.5817999999997</v>
      </c>
      <c r="S36" s="87">
        <v>9.8418001303376252E-4</v>
      </c>
      <c r="T36" s="87">
        <f t="shared" si="0"/>
        <v>1.1544189177818413E-2</v>
      </c>
      <c r="U36" s="87">
        <f>R36/'סכום נכסי הקרן'!$C$42</f>
        <v>4.2980496841626525E-4</v>
      </c>
    </row>
    <row r="37" spans="2:21" s="134" customFormat="1">
      <c r="B37" s="85" t="s">
        <v>350</v>
      </c>
      <c r="C37" s="79" t="s">
        <v>351</v>
      </c>
      <c r="D37" s="92" t="s">
        <v>126</v>
      </c>
      <c r="E37" s="92" t="s">
        <v>288</v>
      </c>
      <c r="F37" s="79" t="s">
        <v>349</v>
      </c>
      <c r="G37" s="92" t="s">
        <v>330</v>
      </c>
      <c r="H37" s="79" t="s">
        <v>342</v>
      </c>
      <c r="I37" s="79" t="s">
        <v>166</v>
      </c>
      <c r="J37" s="79"/>
      <c r="K37" s="86">
        <v>6.4399999999999986</v>
      </c>
      <c r="L37" s="92" t="s">
        <v>170</v>
      </c>
      <c r="M37" s="93">
        <v>3.2000000000000001E-2</v>
      </c>
      <c r="N37" s="93">
        <v>1.4299999999999995E-2</v>
      </c>
      <c r="O37" s="86">
        <v>1428068.9999999998</v>
      </c>
      <c r="P37" s="88">
        <v>112.5</v>
      </c>
      <c r="Q37" s="79"/>
      <c r="R37" s="86">
        <v>1606.5776000000001</v>
      </c>
      <c r="S37" s="87">
        <v>8.6569783513253974E-4</v>
      </c>
      <c r="T37" s="87">
        <f t="shared" si="0"/>
        <v>1.1968800706903943E-2</v>
      </c>
      <c r="U37" s="87">
        <f>R37/'סכום נכסי הקרן'!$C$42</f>
        <v>4.4561380020485488E-4</v>
      </c>
    </row>
    <row r="38" spans="2:21" s="134" customFormat="1">
      <c r="B38" s="85" t="s">
        <v>352</v>
      </c>
      <c r="C38" s="79" t="s">
        <v>353</v>
      </c>
      <c r="D38" s="92" t="s">
        <v>126</v>
      </c>
      <c r="E38" s="92" t="s">
        <v>288</v>
      </c>
      <c r="F38" s="79" t="s">
        <v>354</v>
      </c>
      <c r="G38" s="92" t="s">
        <v>355</v>
      </c>
      <c r="H38" s="79" t="s">
        <v>342</v>
      </c>
      <c r="I38" s="79" t="s">
        <v>166</v>
      </c>
      <c r="J38" s="79"/>
      <c r="K38" s="86">
        <v>2.1300000000000003</v>
      </c>
      <c r="L38" s="92" t="s">
        <v>170</v>
      </c>
      <c r="M38" s="93">
        <v>3.7000000000000005E-2</v>
      </c>
      <c r="N38" s="93">
        <v>-1E-4</v>
      </c>
      <c r="O38" s="86">
        <v>2162506.9999999995</v>
      </c>
      <c r="P38" s="88">
        <v>113.5</v>
      </c>
      <c r="Q38" s="79"/>
      <c r="R38" s="86">
        <v>2454.4455399999997</v>
      </c>
      <c r="S38" s="87">
        <v>7.2084008565667158E-4</v>
      </c>
      <c r="T38" s="87">
        <f t="shared" si="0"/>
        <v>1.8285310036819401E-2</v>
      </c>
      <c r="U38" s="87">
        <f>R38/'סכום נכסי הקרן'!$C$42</f>
        <v>6.8078554342800306E-4</v>
      </c>
    </row>
    <row r="39" spans="2:21" s="134" customFormat="1">
      <c r="B39" s="85" t="s">
        <v>356</v>
      </c>
      <c r="C39" s="79" t="s">
        <v>357</v>
      </c>
      <c r="D39" s="92" t="s">
        <v>126</v>
      </c>
      <c r="E39" s="92" t="s">
        <v>288</v>
      </c>
      <c r="F39" s="79" t="s">
        <v>354</v>
      </c>
      <c r="G39" s="92" t="s">
        <v>355</v>
      </c>
      <c r="H39" s="79" t="s">
        <v>342</v>
      </c>
      <c r="I39" s="79" t="s">
        <v>166</v>
      </c>
      <c r="J39" s="79"/>
      <c r="K39" s="86">
        <v>5.61</v>
      </c>
      <c r="L39" s="92" t="s">
        <v>170</v>
      </c>
      <c r="M39" s="93">
        <v>2.2000000000000002E-2</v>
      </c>
      <c r="N39" s="93">
        <v>1.3100000000000001E-2</v>
      </c>
      <c r="O39" s="86">
        <v>844464.99999999988</v>
      </c>
      <c r="P39" s="88">
        <v>106.26</v>
      </c>
      <c r="Q39" s="79"/>
      <c r="R39" s="86">
        <v>897.32857999999987</v>
      </c>
      <c r="S39" s="87">
        <v>9.577866717497889E-4</v>
      </c>
      <c r="T39" s="87">
        <f t="shared" si="0"/>
        <v>6.6849848663575974E-3</v>
      </c>
      <c r="U39" s="87">
        <f>R39/'סכום נכסי הקרן'!$C$42</f>
        <v>2.4889056001168328E-4</v>
      </c>
    </row>
    <row r="40" spans="2:21" s="134" customFormat="1">
      <c r="B40" s="85" t="s">
        <v>358</v>
      </c>
      <c r="C40" s="79" t="s">
        <v>359</v>
      </c>
      <c r="D40" s="92" t="s">
        <v>126</v>
      </c>
      <c r="E40" s="92" t="s">
        <v>288</v>
      </c>
      <c r="F40" s="79" t="s">
        <v>360</v>
      </c>
      <c r="G40" s="92" t="s">
        <v>330</v>
      </c>
      <c r="H40" s="79" t="s">
        <v>342</v>
      </c>
      <c r="I40" s="79" t="s">
        <v>290</v>
      </c>
      <c r="J40" s="79"/>
      <c r="K40" s="86">
        <v>6.9799999999999995</v>
      </c>
      <c r="L40" s="92" t="s">
        <v>170</v>
      </c>
      <c r="M40" s="93">
        <v>1.8200000000000001E-2</v>
      </c>
      <c r="N40" s="93">
        <v>1.7899999999999999E-2</v>
      </c>
      <c r="O40" s="86">
        <v>422999.99999999994</v>
      </c>
      <c r="P40" s="88">
        <v>100.65</v>
      </c>
      <c r="Q40" s="79"/>
      <c r="R40" s="86">
        <v>425.74947999999995</v>
      </c>
      <c r="S40" s="87">
        <v>1.6083650190114067E-3</v>
      </c>
      <c r="T40" s="87">
        <f t="shared" si="0"/>
        <v>3.1717799857211909E-3</v>
      </c>
      <c r="U40" s="87">
        <f>R40/'סכום נכסי הקרן'!$C$42</f>
        <v>1.1808943664970857E-4</v>
      </c>
    </row>
    <row r="41" spans="2:21" s="134" customFormat="1">
      <c r="B41" s="85" t="s">
        <v>361</v>
      </c>
      <c r="C41" s="79" t="s">
        <v>362</v>
      </c>
      <c r="D41" s="92" t="s">
        <v>126</v>
      </c>
      <c r="E41" s="92" t="s">
        <v>288</v>
      </c>
      <c r="F41" s="79" t="s">
        <v>317</v>
      </c>
      <c r="G41" s="92" t="s">
        <v>294</v>
      </c>
      <c r="H41" s="79" t="s">
        <v>342</v>
      </c>
      <c r="I41" s="79" t="s">
        <v>166</v>
      </c>
      <c r="J41" s="79"/>
      <c r="K41" s="86">
        <v>1.3200000000000003</v>
      </c>
      <c r="L41" s="92" t="s">
        <v>170</v>
      </c>
      <c r="M41" s="93">
        <v>3.1E-2</v>
      </c>
      <c r="N41" s="93">
        <v>-4.3E-3</v>
      </c>
      <c r="O41" s="86">
        <v>629901.19999999984</v>
      </c>
      <c r="P41" s="88">
        <v>113.33</v>
      </c>
      <c r="Q41" s="79"/>
      <c r="R41" s="86">
        <v>713.86706999999979</v>
      </c>
      <c r="S41" s="87">
        <v>1.2206152788419463E-3</v>
      </c>
      <c r="T41" s="87">
        <f t="shared" si="0"/>
        <v>5.3182197312171189E-3</v>
      </c>
      <c r="U41" s="87">
        <f>R41/'סכום נכסי הקרן'!$C$42</f>
        <v>1.9800414116554659E-4</v>
      </c>
    </row>
    <row r="42" spans="2:21" s="134" customFormat="1">
      <c r="B42" s="85" t="s">
        <v>363</v>
      </c>
      <c r="C42" s="79" t="s">
        <v>364</v>
      </c>
      <c r="D42" s="92" t="s">
        <v>126</v>
      </c>
      <c r="E42" s="92" t="s">
        <v>288</v>
      </c>
      <c r="F42" s="79" t="s">
        <v>317</v>
      </c>
      <c r="G42" s="92" t="s">
        <v>294</v>
      </c>
      <c r="H42" s="79" t="s">
        <v>342</v>
      </c>
      <c r="I42" s="79" t="s">
        <v>166</v>
      </c>
      <c r="J42" s="79"/>
      <c r="K42" s="86">
        <v>0.77999999999999992</v>
      </c>
      <c r="L42" s="92" t="s">
        <v>170</v>
      </c>
      <c r="M42" s="93">
        <v>2.7999999999999997E-2</v>
      </c>
      <c r="N42" s="93">
        <v>-5.0000000000000001E-3</v>
      </c>
      <c r="O42" s="86">
        <v>1738763.9999999998</v>
      </c>
      <c r="P42" s="88">
        <v>105.47</v>
      </c>
      <c r="Q42" s="79"/>
      <c r="R42" s="86">
        <v>1833.8745199999998</v>
      </c>
      <c r="S42" s="87">
        <v>1.767875607630857E-3</v>
      </c>
      <c r="T42" s="87">
        <f t="shared" si="0"/>
        <v>1.366213412371063E-2</v>
      </c>
      <c r="U42" s="87">
        <f>R42/'סכום נכסי הקרן'!$C$42</f>
        <v>5.0865877499851485E-4</v>
      </c>
    </row>
    <row r="43" spans="2:21" s="134" customFormat="1">
      <c r="B43" s="85" t="s">
        <v>365</v>
      </c>
      <c r="C43" s="79" t="s">
        <v>366</v>
      </c>
      <c r="D43" s="92" t="s">
        <v>126</v>
      </c>
      <c r="E43" s="92" t="s">
        <v>288</v>
      </c>
      <c r="F43" s="79" t="s">
        <v>367</v>
      </c>
      <c r="G43" s="92" t="s">
        <v>330</v>
      </c>
      <c r="H43" s="79" t="s">
        <v>342</v>
      </c>
      <c r="I43" s="79" t="s">
        <v>166</v>
      </c>
      <c r="J43" s="79"/>
      <c r="K43" s="86">
        <v>4.5999999999999996</v>
      </c>
      <c r="L43" s="92" t="s">
        <v>170</v>
      </c>
      <c r="M43" s="93">
        <v>4.7500000000000001E-2</v>
      </c>
      <c r="N43" s="93">
        <v>8.9000000000000017E-3</v>
      </c>
      <c r="O43" s="86">
        <v>2596086.9999999995</v>
      </c>
      <c r="P43" s="88">
        <v>144.4</v>
      </c>
      <c r="Q43" s="79"/>
      <c r="R43" s="86">
        <v>3748.7496299999993</v>
      </c>
      <c r="S43" s="87">
        <v>1.3755560854130237E-3</v>
      </c>
      <c r="T43" s="87">
        <f t="shared" si="0"/>
        <v>2.7927712437637548E-2</v>
      </c>
      <c r="U43" s="87">
        <f>R43/'סכום נכסי הקרן'!$C$42</f>
        <v>1.0397845511109101E-3</v>
      </c>
    </row>
    <row r="44" spans="2:21" s="134" customFormat="1">
      <c r="B44" s="85" t="s">
        <v>368</v>
      </c>
      <c r="C44" s="79" t="s">
        <v>369</v>
      </c>
      <c r="D44" s="92" t="s">
        <v>126</v>
      </c>
      <c r="E44" s="92" t="s">
        <v>288</v>
      </c>
      <c r="F44" s="79" t="s">
        <v>370</v>
      </c>
      <c r="G44" s="92" t="s">
        <v>294</v>
      </c>
      <c r="H44" s="79" t="s">
        <v>342</v>
      </c>
      <c r="I44" s="79" t="s">
        <v>166</v>
      </c>
      <c r="J44" s="79"/>
      <c r="K44" s="86">
        <v>2.14</v>
      </c>
      <c r="L44" s="92" t="s">
        <v>170</v>
      </c>
      <c r="M44" s="93">
        <v>3.85E-2</v>
      </c>
      <c r="N44" s="93">
        <v>-2.2999999999999995E-3</v>
      </c>
      <c r="O44" s="86">
        <v>1922902.9999999998</v>
      </c>
      <c r="P44" s="88">
        <v>119.12</v>
      </c>
      <c r="Q44" s="79"/>
      <c r="R44" s="86">
        <v>2290.5620799999997</v>
      </c>
      <c r="S44" s="87">
        <v>4.5145668450202259E-3</v>
      </c>
      <c r="T44" s="87">
        <f t="shared" si="0"/>
        <v>1.7064398907535722E-2</v>
      </c>
      <c r="U44" s="87">
        <f>R44/'סכום נכסי הקרן'!$C$42</f>
        <v>6.3532945627645782E-4</v>
      </c>
    </row>
    <row r="45" spans="2:21" s="134" customFormat="1">
      <c r="B45" s="85" t="s">
        <v>371</v>
      </c>
      <c r="C45" s="79" t="s">
        <v>372</v>
      </c>
      <c r="D45" s="92" t="s">
        <v>126</v>
      </c>
      <c r="E45" s="92" t="s">
        <v>288</v>
      </c>
      <c r="F45" s="79" t="s">
        <v>373</v>
      </c>
      <c r="G45" s="92" t="s">
        <v>294</v>
      </c>
      <c r="H45" s="79" t="s">
        <v>342</v>
      </c>
      <c r="I45" s="79" t="s">
        <v>290</v>
      </c>
      <c r="J45" s="79"/>
      <c r="K45" s="86">
        <v>2.78</v>
      </c>
      <c r="L45" s="92" t="s">
        <v>170</v>
      </c>
      <c r="M45" s="93">
        <v>3.5499999999999997E-2</v>
      </c>
      <c r="N45" s="93">
        <v>-1.2999999999999999E-3</v>
      </c>
      <c r="O45" s="86">
        <v>689117.60999999987</v>
      </c>
      <c r="P45" s="88">
        <v>120.06</v>
      </c>
      <c r="Q45" s="79"/>
      <c r="R45" s="86">
        <v>827.35456999999985</v>
      </c>
      <c r="S45" s="87">
        <v>1.933730821642724E-3</v>
      </c>
      <c r="T45" s="87">
        <f t="shared" si="0"/>
        <v>6.1636873078998516E-3</v>
      </c>
      <c r="U45" s="87">
        <f>R45/'סכום נכסי הקרן'!$C$42</f>
        <v>2.2948198335054188E-4</v>
      </c>
    </row>
    <row r="46" spans="2:21" s="134" customFormat="1">
      <c r="B46" s="85" t="s">
        <v>374</v>
      </c>
      <c r="C46" s="79" t="s">
        <v>375</v>
      </c>
      <c r="D46" s="92" t="s">
        <v>126</v>
      </c>
      <c r="E46" s="92" t="s">
        <v>288</v>
      </c>
      <c r="F46" s="79" t="s">
        <v>373</v>
      </c>
      <c r="G46" s="92" t="s">
        <v>294</v>
      </c>
      <c r="H46" s="79" t="s">
        <v>342</v>
      </c>
      <c r="I46" s="79" t="s">
        <v>290</v>
      </c>
      <c r="J46" s="79"/>
      <c r="K46" s="86">
        <v>1.1699999999999997</v>
      </c>
      <c r="L46" s="92" t="s">
        <v>170</v>
      </c>
      <c r="M46" s="93">
        <v>4.6500000000000007E-2</v>
      </c>
      <c r="N46" s="93">
        <v>-6.5999999999999982E-3</v>
      </c>
      <c r="O46" s="86">
        <v>50520.80999999999</v>
      </c>
      <c r="P46" s="88">
        <v>132.82</v>
      </c>
      <c r="Q46" s="79"/>
      <c r="R46" s="86">
        <v>67.101740000000007</v>
      </c>
      <c r="S46" s="87">
        <v>1.539767783395012E-4</v>
      </c>
      <c r="T46" s="87">
        <f t="shared" si="0"/>
        <v>4.9989950883572924E-4</v>
      </c>
      <c r="U46" s="87">
        <f>R46/'סכום נכסי הקרן'!$C$42</f>
        <v>1.861189983089402E-5</v>
      </c>
    </row>
    <row r="47" spans="2:21" s="134" customFormat="1">
      <c r="B47" s="85" t="s">
        <v>376</v>
      </c>
      <c r="C47" s="79" t="s">
        <v>377</v>
      </c>
      <c r="D47" s="92" t="s">
        <v>126</v>
      </c>
      <c r="E47" s="92" t="s">
        <v>288</v>
      </c>
      <c r="F47" s="79" t="s">
        <v>373</v>
      </c>
      <c r="G47" s="92" t="s">
        <v>294</v>
      </c>
      <c r="H47" s="79" t="s">
        <v>342</v>
      </c>
      <c r="I47" s="79" t="s">
        <v>290</v>
      </c>
      <c r="J47" s="79"/>
      <c r="K47" s="86">
        <v>5.6099999999999985</v>
      </c>
      <c r="L47" s="92" t="s">
        <v>170</v>
      </c>
      <c r="M47" s="93">
        <v>1.4999999999999999E-2</v>
      </c>
      <c r="N47" s="93">
        <v>6.2999999999999974E-3</v>
      </c>
      <c r="O47" s="86">
        <v>2102643.3399999994</v>
      </c>
      <c r="P47" s="88">
        <v>106.12</v>
      </c>
      <c r="Q47" s="79"/>
      <c r="R47" s="86">
        <v>2231.3252000000002</v>
      </c>
      <c r="S47" s="87">
        <v>3.7709936972096974E-3</v>
      </c>
      <c r="T47" s="87">
        <f t="shared" si="0"/>
        <v>1.6623091614804405E-2</v>
      </c>
      <c r="U47" s="87">
        <f>R47/'סכום נכסי הקרן'!$C$42</f>
        <v>6.1889901979515825E-4</v>
      </c>
    </row>
    <row r="48" spans="2:21" s="134" customFormat="1">
      <c r="B48" s="85" t="s">
        <v>378</v>
      </c>
      <c r="C48" s="79" t="s">
        <v>379</v>
      </c>
      <c r="D48" s="92" t="s">
        <v>126</v>
      </c>
      <c r="E48" s="92" t="s">
        <v>288</v>
      </c>
      <c r="F48" s="79" t="s">
        <v>380</v>
      </c>
      <c r="G48" s="92" t="s">
        <v>381</v>
      </c>
      <c r="H48" s="79" t="s">
        <v>342</v>
      </c>
      <c r="I48" s="79" t="s">
        <v>290</v>
      </c>
      <c r="J48" s="79"/>
      <c r="K48" s="86">
        <v>1.6999999999999997</v>
      </c>
      <c r="L48" s="92" t="s">
        <v>170</v>
      </c>
      <c r="M48" s="93">
        <v>4.6500000000000007E-2</v>
      </c>
      <c r="N48" s="93">
        <v>1.4999999999999996E-3</v>
      </c>
      <c r="O48" s="86">
        <v>12957.659999999998</v>
      </c>
      <c r="P48" s="88">
        <v>134.52000000000001</v>
      </c>
      <c r="Q48" s="79"/>
      <c r="R48" s="86">
        <v>17.43064</v>
      </c>
      <c r="S48" s="87">
        <v>1.2787479996340302E-4</v>
      </c>
      <c r="T48" s="87">
        <f t="shared" si="0"/>
        <v>1.2985607190949764E-4</v>
      </c>
      <c r="U48" s="87">
        <f>R48/'סכום נכסי הקרן'!$C$42</f>
        <v>4.8347080965169385E-6</v>
      </c>
    </row>
    <row r="49" spans="2:21" s="134" customFormat="1">
      <c r="B49" s="85" t="s">
        <v>382</v>
      </c>
      <c r="C49" s="79" t="s">
        <v>383</v>
      </c>
      <c r="D49" s="92" t="s">
        <v>126</v>
      </c>
      <c r="E49" s="92" t="s">
        <v>288</v>
      </c>
      <c r="F49" s="79" t="s">
        <v>384</v>
      </c>
      <c r="G49" s="92" t="s">
        <v>330</v>
      </c>
      <c r="H49" s="79" t="s">
        <v>342</v>
      </c>
      <c r="I49" s="79" t="s">
        <v>290</v>
      </c>
      <c r="J49" s="79"/>
      <c r="K49" s="86">
        <v>2.37</v>
      </c>
      <c r="L49" s="92" t="s">
        <v>170</v>
      </c>
      <c r="M49" s="93">
        <v>3.6400000000000002E-2</v>
      </c>
      <c r="N49" s="93">
        <v>3.7000000000000006E-3</v>
      </c>
      <c r="O49" s="86">
        <v>145.88999999999996</v>
      </c>
      <c r="P49" s="88">
        <v>118.16</v>
      </c>
      <c r="Q49" s="79"/>
      <c r="R49" s="86">
        <v>0.17238999999999996</v>
      </c>
      <c r="S49" s="87">
        <v>1.9848979591836729E-6</v>
      </c>
      <c r="T49" s="87">
        <f t="shared" si="0"/>
        <v>1.2842837805426705E-6</v>
      </c>
      <c r="U49" s="87">
        <f>R49/'סכום נכסי הקרן'!$C$42</f>
        <v>4.7815532232812722E-8</v>
      </c>
    </row>
    <row r="50" spans="2:21" s="134" customFormat="1">
      <c r="B50" s="85" t="s">
        <v>385</v>
      </c>
      <c r="C50" s="79" t="s">
        <v>386</v>
      </c>
      <c r="D50" s="92" t="s">
        <v>126</v>
      </c>
      <c r="E50" s="92" t="s">
        <v>288</v>
      </c>
      <c r="F50" s="79" t="s">
        <v>387</v>
      </c>
      <c r="G50" s="92" t="s">
        <v>388</v>
      </c>
      <c r="H50" s="79" t="s">
        <v>342</v>
      </c>
      <c r="I50" s="79" t="s">
        <v>166</v>
      </c>
      <c r="J50" s="79"/>
      <c r="K50" s="86">
        <v>7.91</v>
      </c>
      <c r="L50" s="92" t="s">
        <v>170</v>
      </c>
      <c r="M50" s="93">
        <v>3.85E-2</v>
      </c>
      <c r="N50" s="93">
        <v>1.5200000000000002E-2</v>
      </c>
      <c r="O50" s="86">
        <v>3131938.24</v>
      </c>
      <c r="P50" s="88">
        <v>122.89</v>
      </c>
      <c r="Q50" s="79"/>
      <c r="R50" s="86">
        <v>3848.8390699999995</v>
      </c>
      <c r="S50" s="87">
        <v>1.150820625878423E-3</v>
      </c>
      <c r="T50" s="87">
        <f t="shared" si="0"/>
        <v>2.8673366155345069E-2</v>
      </c>
      <c r="U50" s="87">
        <f>R50/'סכום נכסי הקרן'!$C$42</f>
        <v>1.0675461953158186E-3</v>
      </c>
    </row>
    <row r="51" spans="2:21" s="134" customFormat="1">
      <c r="B51" s="85" t="s">
        <v>389</v>
      </c>
      <c r="C51" s="79" t="s">
        <v>390</v>
      </c>
      <c r="D51" s="92" t="s">
        <v>126</v>
      </c>
      <c r="E51" s="92" t="s">
        <v>288</v>
      </c>
      <c r="F51" s="79" t="s">
        <v>387</v>
      </c>
      <c r="G51" s="92" t="s">
        <v>388</v>
      </c>
      <c r="H51" s="79" t="s">
        <v>342</v>
      </c>
      <c r="I51" s="79" t="s">
        <v>166</v>
      </c>
      <c r="J51" s="79"/>
      <c r="K51" s="86">
        <v>6.11</v>
      </c>
      <c r="L51" s="92" t="s">
        <v>170</v>
      </c>
      <c r="M51" s="93">
        <v>4.4999999999999998E-2</v>
      </c>
      <c r="N51" s="93">
        <v>1.1899999999999999E-2</v>
      </c>
      <c r="O51" s="86">
        <v>2895369.9999999995</v>
      </c>
      <c r="P51" s="88">
        <v>124.25</v>
      </c>
      <c r="Q51" s="79"/>
      <c r="R51" s="86">
        <v>3597.4973199999995</v>
      </c>
      <c r="S51" s="87">
        <v>9.8432287919975069E-4</v>
      </c>
      <c r="T51" s="87">
        <f t="shared" si="0"/>
        <v>2.6800901784452262E-2</v>
      </c>
      <c r="U51" s="87">
        <f>R51/'סכום נכסי הקרן'!$C$42</f>
        <v>9.9783194536758177E-4</v>
      </c>
    </row>
    <row r="52" spans="2:21" s="134" customFormat="1">
      <c r="B52" s="85" t="s">
        <v>391</v>
      </c>
      <c r="C52" s="79" t="s">
        <v>392</v>
      </c>
      <c r="D52" s="92" t="s">
        <v>126</v>
      </c>
      <c r="E52" s="92" t="s">
        <v>288</v>
      </c>
      <c r="F52" s="79" t="s">
        <v>293</v>
      </c>
      <c r="G52" s="92" t="s">
        <v>294</v>
      </c>
      <c r="H52" s="79" t="s">
        <v>342</v>
      </c>
      <c r="I52" s="79" t="s">
        <v>290</v>
      </c>
      <c r="J52" s="79"/>
      <c r="K52" s="86">
        <v>4.6499999999999995</v>
      </c>
      <c r="L52" s="92" t="s">
        <v>170</v>
      </c>
      <c r="M52" s="93">
        <v>1.6399999999999998E-2</v>
      </c>
      <c r="N52" s="93">
        <v>1.4100000000000001E-2</v>
      </c>
      <c r="O52" s="86">
        <f>1100000/50000</f>
        <v>22</v>
      </c>
      <c r="P52" s="88">
        <v>5085000</v>
      </c>
      <c r="Q52" s="79"/>
      <c r="R52" s="86">
        <v>1118.7000299999997</v>
      </c>
      <c r="S52" s="87">
        <f>8960.57347670251%/50000</f>
        <v>1.792114695340502E-3</v>
      </c>
      <c r="T52" s="87">
        <f t="shared" si="0"/>
        <v>8.3341742782156673E-3</v>
      </c>
      <c r="U52" s="87">
        <f>R52/'סכום נכסי הקרן'!$C$42</f>
        <v>3.1029199688678902E-4</v>
      </c>
    </row>
    <row r="53" spans="2:21" s="134" customFormat="1">
      <c r="B53" s="85" t="s">
        <v>393</v>
      </c>
      <c r="C53" s="79" t="s">
        <v>394</v>
      </c>
      <c r="D53" s="92" t="s">
        <v>126</v>
      </c>
      <c r="E53" s="92" t="s">
        <v>288</v>
      </c>
      <c r="F53" s="79" t="s">
        <v>293</v>
      </c>
      <c r="G53" s="92" t="s">
        <v>294</v>
      </c>
      <c r="H53" s="79" t="s">
        <v>342</v>
      </c>
      <c r="I53" s="79" t="s">
        <v>290</v>
      </c>
      <c r="J53" s="79"/>
      <c r="K53" s="86">
        <v>8.6000000000000014</v>
      </c>
      <c r="L53" s="92" t="s">
        <v>170</v>
      </c>
      <c r="M53" s="93">
        <v>2.7799999999999998E-2</v>
      </c>
      <c r="N53" s="93">
        <v>2.7000000000000003E-2</v>
      </c>
      <c r="O53" s="86">
        <f>350000/50000</f>
        <v>7</v>
      </c>
      <c r="P53" s="88">
        <v>5086469</v>
      </c>
      <c r="Q53" s="79"/>
      <c r="R53" s="86">
        <v>356.05280999999997</v>
      </c>
      <c r="S53" s="87">
        <f>8369.20133907221%/50000</f>
        <v>1.6738402678144419E-3</v>
      </c>
      <c r="T53" s="87">
        <f t="shared" si="0"/>
        <v>2.6525485753213134E-3</v>
      </c>
      <c r="U53" s="87">
        <f>R53/'סכום נכסי הקרן'!$C$42</f>
        <v>9.8757785330579189E-5</v>
      </c>
    </row>
    <row r="54" spans="2:21" s="134" customFormat="1">
      <c r="B54" s="85" t="s">
        <v>395</v>
      </c>
      <c r="C54" s="79" t="s">
        <v>396</v>
      </c>
      <c r="D54" s="92" t="s">
        <v>126</v>
      </c>
      <c r="E54" s="92" t="s">
        <v>288</v>
      </c>
      <c r="F54" s="79" t="s">
        <v>397</v>
      </c>
      <c r="G54" s="92" t="s">
        <v>330</v>
      </c>
      <c r="H54" s="79" t="s">
        <v>342</v>
      </c>
      <c r="I54" s="79" t="s">
        <v>290</v>
      </c>
      <c r="J54" s="79"/>
      <c r="K54" s="86">
        <v>1.6800000000000002</v>
      </c>
      <c r="L54" s="92" t="s">
        <v>170</v>
      </c>
      <c r="M54" s="93">
        <v>5.0999999999999997E-2</v>
      </c>
      <c r="N54" s="93">
        <v>-5.5999999999999991E-3</v>
      </c>
      <c r="O54" s="86">
        <v>0.69999999999999984</v>
      </c>
      <c r="P54" s="88">
        <v>123.7</v>
      </c>
      <c r="Q54" s="79"/>
      <c r="R54" s="86">
        <v>8.5999999999999987E-4</v>
      </c>
      <c r="S54" s="87">
        <v>1.5180483456933694E-9</v>
      </c>
      <c r="T54" s="87">
        <f t="shared" si="0"/>
        <v>6.4068916483943185E-9</v>
      </c>
      <c r="U54" s="87">
        <f>R54/'סכום נכסי הקרן'!$C$42</f>
        <v>2.3853679285468385E-10</v>
      </c>
    </row>
    <row r="55" spans="2:21" s="134" customFormat="1">
      <c r="B55" s="85" t="s">
        <v>398</v>
      </c>
      <c r="C55" s="79" t="s">
        <v>399</v>
      </c>
      <c r="D55" s="92" t="s">
        <v>126</v>
      </c>
      <c r="E55" s="92" t="s">
        <v>288</v>
      </c>
      <c r="F55" s="79" t="s">
        <v>397</v>
      </c>
      <c r="G55" s="92" t="s">
        <v>330</v>
      </c>
      <c r="H55" s="79" t="s">
        <v>342</v>
      </c>
      <c r="I55" s="79" t="s">
        <v>290</v>
      </c>
      <c r="J55" s="79"/>
      <c r="K55" s="86">
        <v>1.95</v>
      </c>
      <c r="L55" s="92" t="s">
        <v>170</v>
      </c>
      <c r="M55" s="93">
        <v>3.4000000000000002E-2</v>
      </c>
      <c r="N55" s="93">
        <v>6.0999999999999995E-3</v>
      </c>
      <c r="O55" s="86">
        <v>88.989999999999981</v>
      </c>
      <c r="P55" s="88">
        <v>109.59</v>
      </c>
      <c r="Q55" s="79"/>
      <c r="R55" s="86">
        <v>9.7529999999999992E-2</v>
      </c>
      <c r="S55" s="87">
        <v>1.2680850856450471E-6</v>
      </c>
      <c r="T55" s="87">
        <f t="shared" si="0"/>
        <v>7.2658621217197439E-7</v>
      </c>
      <c r="U55" s="87">
        <f>R55/'סכום נכסי הקרן'!$C$42</f>
        <v>2.7051736519903855E-8</v>
      </c>
    </row>
    <row r="56" spans="2:21" s="134" customFormat="1">
      <c r="B56" s="85" t="s">
        <v>400</v>
      </c>
      <c r="C56" s="79" t="s">
        <v>401</v>
      </c>
      <c r="D56" s="92" t="s">
        <v>126</v>
      </c>
      <c r="E56" s="92" t="s">
        <v>288</v>
      </c>
      <c r="F56" s="79" t="s">
        <v>397</v>
      </c>
      <c r="G56" s="92" t="s">
        <v>330</v>
      </c>
      <c r="H56" s="79" t="s">
        <v>342</v>
      </c>
      <c r="I56" s="79" t="s">
        <v>290</v>
      </c>
      <c r="J56" s="79"/>
      <c r="K56" s="86">
        <v>3.04</v>
      </c>
      <c r="L56" s="92" t="s">
        <v>170</v>
      </c>
      <c r="M56" s="93">
        <v>2.5499999999999998E-2</v>
      </c>
      <c r="N56" s="93">
        <v>3.4000000000000002E-3</v>
      </c>
      <c r="O56" s="86">
        <v>975941.9099999998</v>
      </c>
      <c r="P56" s="88">
        <v>109.01</v>
      </c>
      <c r="Q56" s="79"/>
      <c r="R56" s="86">
        <v>1063.8743199999999</v>
      </c>
      <c r="S56" s="87">
        <v>1.112840207147922E-3</v>
      </c>
      <c r="T56" s="87">
        <f t="shared" si="0"/>
        <v>7.9257296462199832E-3</v>
      </c>
      <c r="U56" s="87">
        <f>R56/'סכום נכסי הקרן'!$C$42</f>
        <v>2.9508507941076469E-4</v>
      </c>
    </row>
    <row r="57" spans="2:21" s="134" customFormat="1">
      <c r="B57" s="85" t="s">
        <v>402</v>
      </c>
      <c r="C57" s="79" t="s">
        <v>403</v>
      </c>
      <c r="D57" s="92" t="s">
        <v>126</v>
      </c>
      <c r="E57" s="92" t="s">
        <v>288</v>
      </c>
      <c r="F57" s="79" t="s">
        <v>397</v>
      </c>
      <c r="G57" s="92" t="s">
        <v>330</v>
      </c>
      <c r="H57" s="79" t="s">
        <v>342</v>
      </c>
      <c r="I57" s="79" t="s">
        <v>290</v>
      </c>
      <c r="J57" s="79"/>
      <c r="K57" s="86">
        <v>7.1700000000000008</v>
      </c>
      <c r="L57" s="92" t="s">
        <v>170</v>
      </c>
      <c r="M57" s="93">
        <v>2.35E-2</v>
      </c>
      <c r="N57" s="93">
        <v>1.8000000000000002E-2</v>
      </c>
      <c r="O57" s="86">
        <f>1764040-18185.98</f>
        <v>1745854.02</v>
      </c>
      <c r="P57" s="88">
        <v>105.47</v>
      </c>
      <c r="Q57" s="140">
        <v>39.45825</v>
      </c>
      <c r="R57" s="86">
        <v>1881.5506599999997</v>
      </c>
      <c r="S57" s="87">
        <v>2.1773500735237663E-3</v>
      </c>
      <c r="T57" s="87">
        <f t="shared" si="0"/>
        <v>1.4017315359982347E-2</v>
      </c>
      <c r="U57" s="87">
        <f>R57/'סכום נכסי הקרן'!$C$42</f>
        <v>5.2188262794187633E-4</v>
      </c>
    </row>
    <row r="58" spans="2:21" s="134" customFormat="1">
      <c r="B58" s="85" t="s">
        <v>404</v>
      </c>
      <c r="C58" s="79" t="s">
        <v>405</v>
      </c>
      <c r="D58" s="92" t="s">
        <v>126</v>
      </c>
      <c r="E58" s="92" t="s">
        <v>288</v>
      </c>
      <c r="F58" s="79" t="s">
        <v>397</v>
      </c>
      <c r="G58" s="92" t="s">
        <v>330</v>
      </c>
      <c r="H58" s="79" t="s">
        <v>342</v>
      </c>
      <c r="I58" s="79" t="s">
        <v>290</v>
      </c>
      <c r="J58" s="79"/>
      <c r="K58" s="86">
        <v>5.9700000000000006</v>
      </c>
      <c r="L58" s="92" t="s">
        <v>170</v>
      </c>
      <c r="M58" s="93">
        <v>1.7600000000000001E-2</v>
      </c>
      <c r="N58" s="93">
        <v>1.3600000000000001E-2</v>
      </c>
      <c r="O58" s="86">
        <v>1887893.4099999997</v>
      </c>
      <c r="P58" s="88">
        <v>104.69</v>
      </c>
      <c r="Q58" s="79"/>
      <c r="R58" s="86">
        <v>1976.4356999999998</v>
      </c>
      <c r="S58" s="87">
        <v>1.7042430521912167E-3</v>
      </c>
      <c r="T58" s="87">
        <f t="shared" si="0"/>
        <v>1.4724196953393465E-2</v>
      </c>
      <c r="U58" s="87">
        <f>R58/'סכום נכסי הקרן'!$C$42</f>
        <v>5.4820073623430474E-4</v>
      </c>
    </row>
    <row r="59" spans="2:21" s="134" customFormat="1">
      <c r="B59" s="85" t="s">
        <v>406</v>
      </c>
      <c r="C59" s="79" t="s">
        <v>407</v>
      </c>
      <c r="D59" s="92" t="s">
        <v>126</v>
      </c>
      <c r="E59" s="92" t="s">
        <v>288</v>
      </c>
      <c r="F59" s="79" t="s">
        <v>397</v>
      </c>
      <c r="G59" s="92" t="s">
        <v>330</v>
      </c>
      <c r="H59" s="79" t="s">
        <v>342</v>
      </c>
      <c r="I59" s="79" t="s">
        <v>290</v>
      </c>
      <c r="J59" s="79"/>
      <c r="K59" s="86">
        <v>6.4400000000000013</v>
      </c>
      <c r="L59" s="92" t="s">
        <v>170</v>
      </c>
      <c r="M59" s="93">
        <v>2.1499999999999998E-2</v>
      </c>
      <c r="N59" s="93">
        <v>1.66E-2</v>
      </c>
      <c r="O59" s="86">
        <v>2090739.8699999996</v>
      </c>
      <c r="P59" s="88">
        <v>106.26</v>
      </c>
      <c r="Q59" s="79"/>
      <c r="R59" s="86">
        <v>2221.6201899999996</v>
      </c>
      <c r="S59" s="87">
        <v>2.6110630819849113E-3</v>
      </c>
      <c r="T59" s="87">
        <f t="shared" si="0"/>
        <v>1.6550790513040928E-2</v>
      </c>
      <c r="U59" s="87">
        <f>R59/'סכום נכסי הקרן'!$C$42</f>
        <v>6.1620715705094573E-4</v>
      </c>
    </row>
    <row r="60" spans="2:21" s="134" customFormat="1">
      <c r="B60" s="85" t="s">
        <v>408</v>
      </c>
      <c r="C60" s="79" t="s">
        <v>409</v>
      </c>
      <c r="D60" s="92" t="s">
        <v>126</v>
      </c>
      <c r="E60" s="92" t="s">
        <v>288</v>
      </c>
      <c r="F60" s="79" t="s">
        <v>310</v>
      </c>
      <c r="G60" s="92" t="s">
        <v>294</v>
      </c>
      <c r="H60" s="79" t="s">
        <v>342</v>
      </c>
      <c r="I60" s="79" t="s">
        <v>290</v>
      </c>
      <c r="J60" s="79"/>
      <c r="K60" s="86">
        <v>1.68</v>
      </c>
      <c r="L60" s="92" t="s">
        <v>170</v>
      </c>
      <c r="M60" s="93">
        <v>6.5000000000000002E-2</v>
      </c>
      <c r="N60" s="93">
        <v>-2.7000000000000001E-3</v>
      </c>
      <c r="O60" s="86">
        <v>1160361.9999999998</v>
      </c>
      <c r="P60" s="88">
        <v>124.62</v>
      </c>
      <c r="Q60" s="86">
        <v>21.003339999999998</v>
      </c>
      <c r="R60" s="86">
        <v>1467.0465599999995</v>
      </c>
      <c r="S60" s="87">
        <v>7.3673777777777763E-4</v>
      </c>
      <c r="T60" s="87">
        <f t="shared" si="0"/>
        <v>1.0929312038453039E-2</v>
      </c>
      <c r="U60" s="87">
        <f>R60/'סכום נכסי הקרן'!$C$42</f>
        <v>4.0691230394290285E-4</v>
      </c>
    </row>
    <row r="61" spans="2:21" s="134" customFormat="1">
      <c r="B61" s="85" t="s">
        <v>410</v>
      </c>
      <c r="C61" s="79" t="s">
        <v>411</v>
      </c>
      <c r="D61" s="92" t="s">
        <v>126</v>
      </c>
      <c r="E61" s="92" t="s">
        <v>288</v>
      </c>
      <c r="F61" s="79" t="s">
        <v>412</v>
      </c>
      <c r="G61" s="92" t="s">
        <v>330</v>
      </c>
      <c r="H61" s="79" t="s">
        <v>342</v>
      </c>
      <c r="I61" s="79" t="s">
        <v>290</v>
      </c>
      <c r="J61" s="79"/>
      <c r="K61" s="86">
        <v>8.16</v>
      </c>
      <c r="L61" s="92" t="s">
        <v>170</v>
      </c>
      <c r="M61" s="93">
        <v>3.5000000000000003E-2</v>
      </c>
      <c r="N61" s="93">
        <v>2.07E-2</v>
      </c>
      <c r="O61" s="86">
        <v>204197.39999999997</v>
      </c>
      <c r="P61" s="88">
        <v>114.24</v>
      </c>
      <c r="Q61" s="79"/>
      <c r="R61" s="86">
        <v>233.27512999999996</v>
      </c>
      <c r="S61" s="87">
        <v>7.5389291704524837E-4</v>
      </c>
      <c r="T61" s="87">
        <f t="shared" si="0"/>
        <v>1.7378703281105802E-3</v>
      </c>
      <c r="U61" s="87">
        <f>R61/'סכום נכסי הקרן'!$C$42</f>
        <v>6.4703141119720287E-5</v>
      </c>
    </row>
    <row r="62" spans="2:21" s="134" customFormat="1">
      <c r="B62" s="85" t="s">
        <v>413</v>
      </c>
      <c r="C62" s="79" t="s">
        <v>414</v>
      </c>
      <c r="D62" s="92" t="s">
        <v>126</v>
      </c>
      <c r="E62" s="92" t="s">
        <v>288</v>
      </c>
      <c r="F62" s="79" t="s">
        <v>412</v>
      </c>
      <c r="G62" s="92" t="s">
        <v>330</v>
      </c>
      <c r="H62" s="79" t="s">
        <v>342</v>
      </c>
      <c r="I62" s="79" t="s">
        <v>290</v>
      </c>
      <c r="J62" s="79"/>
      <c r="K62" s="86">
        <v>1.4099999999999997</v>
      </c>
      <c r="L62" s="92" t="s">
        <v>170</v>
      </c>
      <c r="M62" s="93">
        <v>3.9E-2</v>
      </c>
      <c r="N62" s="93">
        <v>-2.3999999999999998E-3</v>
      </c>
      <c r="O62" s="86">
        <v>0.4</v>
      </c>
      <c r="P62" s="88">
        <v>114.27</v>
      </c>
      <c r="Q62" s="79"/>
      <c r="R62" s="86">
        <v>4.4999999999999993E-4</v>
      </c>
      <c r="S62" s="87">
        <v>2.8759331567275507E-9</v>
      </c>
      <c r="T62" s="87">
        <f t="shared" si="0"/>
        <v>3.3524433043923761E-9</v>
      </c>
      <c r="U62" s="87">
        <f>R62/'סכום נכסי הקרן'!$C$42</f>
        <v>1.2481576370303223E-10</v>
      </c>
    </row>
    <row r="63" spans="2:21" s="134" customFormat="1">
      <c r="B63" s="85" t="s">
        <v>415</v>
      </c>
      <c r="C63" s="79" t="s">
        <v>416</v>
      </c>
      <c r="D63" s="92" t="s">
        <v>126</v>
      </c>
      <c r="E63" s="92" t="s">
        <v>288</v>
      </c>
      <c r="F63" s="79" t="s">
        <v>412</v>
      </c>
      <c r="G63" s="92" t="s">
        <v>330</v>
      </c>
      <c r="H63" s="79" t="s">
        <v>342</v>
      </c>
      <c r="I63" s="79" t="s">
        <v>290</v>
      </c>
      <c r="J63" s="79"/>
      <c r="K63" s="86">
        <v>4.1100000000000003</v>
      </c>
      <c r="L63" s="92" t="s">
        <v>170</v>
      </c>
      <c r="M63" s="93">
        <v>0.04</v>
      </c>
      <c r="N63" s="93">
        <v>4.4000000000000011E-3</v>
      </c>
      <c r="O63" s="86">
        <v>1120385.3799999997</v>
      </c>
      <c r="P63" s="88">
        <v>115.51</v>
      </c>
      <c r="Q63" s="79"/>
      <c r="R63" s="86">
        <v>1294.1571799999997</v>
      </c>
      <c r="S63" s="87">
        <v>1.6383800788445455E-3</v>
      </c>
      <c r="T63" s="87">
        <f t="shared" si="0"/>
        <v>9.6413079398273756E-3</v>
      </c>
      <c r="U63" s="87">
        <f>R63/'סכום נכסי הקרן'!$C$42</f>
        <v>3.5895825949658344E-4</v>
      </c>
    </row>
    <row r="64" spans="2:21" s="134" customFormat="1">
      <c r="B64" s="85" t="s">
        <v>417</v>
      </c>
      <c r="C64" s="79" t="s">
        <v>418</v>
      </c>
      <c r="D64" s="92" t="s">
        <v>126</v>
      </c>
      <c r="E64" s="92" t="s">
        <v>288</v>
      </c>
      <c r="F64" s="79" t="s">
        <v>412</v>
      </c>
      <c r="G64" s="92" t="s">
        <v>330</v>
      </c>
      <c r="H64" s="79" t="s">
        <v>342</v>
      </c>
      <c r="I64" s="79" t="s">
        <v>290</v>
      </c>
      <c r="J64" s="79"/>
      <c r="K64" s="86">
        <v>6.8100000000000005</v>
      </c>
      <c r="L64" s="92" t="s">
        <v>170</v>
      </c>
      <c r="M64" s="93">
        <v>0.04</v>
      </c>
      <c r="N64" s="93">
        <v>1.4800000000000004E-2</v>
      </c>
      <c r="O64" s="86">
        <v>1218873.2999999998</v>
      </c>
      <c r="P64" s="88">
        <v>119.27</v>
      </c>
      <c r="Q64" s="79"/>
      <c r="R64" s="86">
        <v>1453.7501499999996</v>
      </c>
      <c r="S64" s="87">
        <v>1.6828503143387211E-3</v>
      </c>
      <c r="T64" s="87">
        <f t="shared" si="0"/>
        <v>1.0830255459170915E-2</v>
      </c>
      <c r="U64" s="87">
        <f>R64/'סכום נכסי הקרן'!$C$42</f>
        <v>4.0322430045699477E-4</v>
      </c>
    </row>
    <row r="65" spans="2:21" s="134" customFormat="1">
      <c r="B65" s="85" t="s">
        <v>419</v>
      </c>
      <c r="C65" s="79" t="s">
        <v>420</v>
      </c>
      <c r="D65" s="92" t="s">
        <v>126</v>
      </c>
      <c r="E65" s="92" t="s">
        <v>288</v>
      </c>
      <c r="F65" s="79" t="s">
        <v>421</v>
      </c>
      <c r="G65" s="92" t="s">
        <v>422</v>
      </c>
      <c r="H65" s="79" t="s">
        <v>423</v>
      </c>
      <c r="I65" s="79" t="s">
        <v>290</v>
      </c>
      <c r="J65" s="79"/>
      <c r="K65" s="86">
        <v>8.19</v>
      </c>
      <c r="L65" s="92" t="s">
        <v>170</v>
      </c>
      <c r="M65" s="93">
        <v>5.1500000000000004E-2</v>
      </c>
      <c r="N65" s="93">
        <v>2.5100000000000001E-2</v>
      </c>
      <c r="O65" s="86">
        <v>1795388.9999999998</v>
      </c>
      <c r="P65" s="88">
        <v>150.72999999999999</v>
      </c>
      <c r="Q65" s="79"/>
      <c r="R65" s="86">
        <v>2706.1897599999993</v>
      </c>
      <c r="S65" s="87">
        <v>5.0559782507683692E-4</v>
      </c>
      <c r="T65" s="87">
        <f t="shared" si="0"/>
        <v>2.0160772758504912E-2</v>
      </c>
      <c r="U65" s="87">
        <f>R65/'סכום נכסי הקרן'!$C$42</f>
        <v>7.5061142582161222E-4</v>
      </c>
    </row>
    <row r="66" spans="2:21" s="134" customFormat="1">
      <c r="B66" s="85" t="s">
        <v>424</v>
      </c>
      <c r="C66" s="79" t="s">
        <v>425</v>
      </c>
      <c r="D66" s="92" t="s">
        <v>126</v>
      </c>
      <c r="E66" s="92" t="s">
        <v>288</v>
      </c>
      <c r="F66" s="79" t="s">
        <v>360</v>
      </c>
      <c r="G66" s="92" t="s">
        <v>330</v>
      </c>
      <c r="H66" s="79" t="s">
        <v>423</v>
      </c>
      <c r="I66" s="79" t="s">
        <v>166</v>
      </c>
      <c r="J66" s="79"/>
      <c r="K66" s="86">
        <v>2.9899999999999993</v>
      </c>
      <c r="L66" s="92" t="s">
        <v>170</v>
      </c>
      <c r="M66" s="93">
        <v>2.8500000000000001E-2</v>
      </c>
      <c r="N66" s="93">
        <v>5.1999999999999989E-3</v>
      </c>
      <c r="O66" s="86">
        <v>0.5099999999999999</v>
      </c>
      <c r="P66" s="88">
        <v>108.92</v>
      </c>
      <c r="Q66" s="79"/>
      <c r="R66" s="86">
        <v>5.6000000000000006E-4</v>
      </c>
      <c r="S66" s="87">
        <v>1.1118842194700643E-9</v>
      </c>
      <c r="T66" s="87">
        <f t="shared" si="0"/>
        <v>4.1719294454660691E-9</v>
      </c>
      <c r="U66" s="87">
        <f>R66/'סכום נכסי הקרן'!$C$42</f>
        <v>1.5532628371932906E-10</v>
      </c>
    </row>
    <row r="67" spans="2:21" s="134" customFormat="1">
      <c r="B67" s="85" t="s">
        <v>426</v>
      </c>
      <c r="C67" s="79" t="s">
        <v>427</v>
      </c>
      <c r="D67" s="92" t="s">
        <v>126</v>
      </c>
      <c r="E67" s="92" t="s">
        <v>288</v>
      </c>
      <c r="F67" s="79" t="s">
        <v>360</v>
      </c>
      <c r="G67" s="92" t="s">
        <v>330</v>
      </c>
      <c r="H67" s="79" t="s">
        <v>423</v>
      </c>
      <c r="I67" s="79" t="s">
        <v>166</v>
      </c>
      <c r="J67" s="79"/>
      <c r="K67" s="86">
        <v>0.5</v>
      </c>
      <c r="L67" s="92" t="s">
        <v>170</v>
      </c>
      <c r="M67" s="93">
        <v>4.8499999999999995E-2</v>
      </c>
      <c r="N67" s="93">
        <v>1.2199999999999999E-2</v>
      </c>
      <c r="O67" s="86">
        <v>0.33</v>
      </c>
      <c r="P67" s="88">
        <v>123.77</v>
      </c>
      <c r="Q67" s="79"/>
      <c r="R67" s="86">
        <v>4.1999999999999991E-4</v>
      </c>
      <c r="S67" s="87">
        <v>2.6350957074346824E-9</v>
      </c>
      <c r="T67" s="87">
        <f t="shared" si="0"/>
        <v>3.1289470840995508E-9</v>
      </c>
      <c r="U67" s="87">
        <f>R67/'סכום נכסי הקרן'!$C$42</f>
        <v>1.1649471278949675E-10</v>
      </c>
    </row>
    <row r="68" spans="2:21" s="134" customFormat="1">
      <c r="B68" s="85" t="s">
        <v>428</v>
      </c>
      <c r="C68" s="79" t="s">
        <v>429</v>
      </c>
      <c r="D68" s="92" t="s">
        <v>126</v>
      </c>
      <c r="E68" s="92" t="s">
        <v>288</v>
      </c>
      <c r="F68" s="79" t="s">
        <v>360</v>
      </c>
      <c r="G68" s="92" t="s">
        <v>330</v>
      </c>
      <c r="H68" s="79" t="s">
        <v>423</v>
      </c>
      <c r="I68" s="79" t="s">
        <v>166</v>
      </c>
      <c r="J68" s="79"/>
      <c r="K68" s="86">
        <v>1.2</v>
      </c>
      <c r="L68" s="92" t="s">
        <v>170</v>
      </c>
      <c r="M68" s="93">
        <v>3.7699999999999997E-2</v>
      </c>
      <c r="N68" s="93">
        <v>-5.3E-3</v>
      </c>
      <c r="O68" s="86">
        <v>0.89999999999999991</v>
      </c>
      <c r="P68" s="88">
        <v>115.93</v>
      </c>
      <c r="Q68" s="79"/>
      <c r="R68" s="86">
        <v>1.0499999999999997E-3</v>
      </c>
      <c r="S68" s="87">
        <v>2.4812931518418107E-9</v>
      </c>
      <c r="T68" s="87">
        <f t="shared" si="0"/>
        <v>7.8223677102488772E-9</v>
      </c>
      <c r="U68" s="87">
        <f>R68/'סכום נכסי הקרן'!$C$42</f>
        <v>2.9123678197374186E-10</v>
      </c>
    </row>
    <row r="69" spans="2:21" s="134" customFormat="1">
      <c r="B69" s="85" t="s">
        <v>430</v>
      </c>
      <c r="C69" s="79" t="s">
        <v>431</v>
      </c>
      <c r="D69" s="92" t="s">
        <v>126</v>
      </c>
      <c r="E69" s="92" t="s">
        <v>288</v>
      </c>
      <c r="F69" s="79" t="s">
        <v>360</v>
      </c>
      <c r="G69" s="92" t="s">
        <v>330</v>
      </c>
      <c r="H69" s="79" t="s">
        <v>423</v>
      </c>
      <c r="I69" s="79" t="s">
        <v>166</v>
      </c>
      <c r="J69" s="79"/>
      <c r="K69" s="86">
        <v>4.8400000000000007</v>
      </c>
      <c r="L69" s="92" t="s">
        <v>170</v>
      </c>
      <c r="M69" s="93">
        <v>2.5000000000000001E-2</v>
      </c>
      <c r="N69" s="93">
        <v>1.1899999999999999E-2</v>
      </c>
      <c r="O69" s="86">
        <v>488940.80999999994</v>
      </c>
      <c r="P69" s="88">
        <v>107.88</v>
      </c>
      <c r="Q69" s="79"/>
      <c r="R69" s="86">
        <v>527.46932999999979</v>
      </c>
      <c r="S69" s="87">
        <v>1.0446389659982628E-3</v>
      </c>
      <c r="T69" s="87">
        <f t="shared" si="0"/>
        <v>3.9295800525129604E-3</v>
      </c>
      <c r="U69" s="87">
        <f>R69/'סכום נכסי הקרן'!$C$42</f>
        <v>1.4630330500861493E-4</v>
      </c>
    </row>
    <row r="70" spans="2:21" s="134" customFormat="1">
      <c r="B70" s="85" t="s">
        <v>432</v>
      </c>
      <c r="C70" s="79" t="s">
        <v>433</v>
      </c>
      <c r="D70" s="92" t="s">
        <v>126</v>
      </c>
      <c r="E70" s="92" t="s">
        <v>288</v>
      </c>
      <c r="F70" s="79" t="s">
        <v>360</v>
      </c>
      <c r="G70" s="92" t="s">
        <v>330</v>
      </c>
      <c r="H70" s="79" t="s">
        <v>423</v>
      </c>
      <c r="I70" s="79" t="s">
        <v>166</v>
      </c>
      <c r="J70" s="79"/>
      <c r="K70" s="86">
        <v>5.71</v>
      </c>
      <c r="L70" s="92" t="s">
        <v>170</v>
      </c>
      <c r="M70" s="93">
        <v>1.34E-2</v>
      </c>
      <c r="N70" s="93">
        <v>1.24E-2</v>
      </c>
      <c r="O70" s="86">
        <v>409907.69999999995</v>
      </c>
      <c r="P70" s="88">
        <v>102.39</v>
      </c>
      <c r="Q70" s="79"/>
      <c r="R70" s="86">
        <v>419.70447999999993</v>
      </c>
      <c r="S70" s="87">
        <v>1.1972844731273247E-3</v>
      </c>
      <c r="T70" s="87">
        <f t="shared" si="0"/>
        <v>3.1267454973321865E-3</v>
      </c>
      <c r="U70" s="87">
        <f>R70/'סכום נכסי הקרן'!$C$42</f>
        <v>1.1641274489063116E-4</v>
      </c>
    </row>
    <row r="71" spans="2:21" s="134" customFormat="1">
      <c r="B71" s="85" t="s">
        <v>434</v>
      </c>
      <c r="C71" s="79" t="s">
        <v>435</v>
      </c>
      <c r="D71" s="92" t="s">
        <v>126</v>
      </c>
      <c r="E71" s="92" t="s">
        <v>288</v>
      </c>
      <c r="F71" s="79" t="s">
        <v>360</v>
      </c>
      <c r="G71" s="92" t="s">
        <v>330</v>
      </c>
      <c r="H71" s="79" t="s">
        <v>423</v>
      </c>
      <c r="I71" s="79" t="s">
        <v>166</v>
      </c>
      <c r="J71" s="79"/>
      <c r="K71" s="86">
        <v>5.69</v>
      </c>
      <c r="L71" s="92" t="s">
        <v>170</v>
      </c>
      <c r="M71" s="93">
        <v>1.95E-2</v>
      </c>
      <c r="N71" s="93">
        <v>1.5800000000000002E-2</v>
      </c>
      <c r="O71" s="86">
        <v>144979.99999999997</v>
      </c>
      <c r="P71" s="88">
        <v>103.8</v>
      </c>
      <c r="Q71" s="79"/>
      <c r="R71" s="86">
        <v>150.48924999999997</v>
      </c>
      <c r="S71" s="87">
        <v>2.0381051722998756E-4</v>
      </c>
      <c r="T71" s="87">
        <f t="shared" si="0"/>
        <v>1.1211259523234009E-3</v>
      </c>
      <c r="U71" s="87">
        <f>R71/'סכום נכסי הקרן'!$C$42</f>
        <v>4.1740957039658985E-5</v>
      </c>
    </row>
    <row r="72" spans="2:21" s="134" customFormat="1">
      <c r="B72" s="85" t="s">
        <v>436</v>
      </c>
      <c r="C72" s="79" t="s">
        <v>437</v>
      </c>
      <c r="D72" s="92" t="s">
        <v>126</v>
      </c>
      <c r="E72" s="92" t="s">
        <v>288</v>
      </c>
      <c r="F72" s="79" t="s">
        <v>438</v>
      </c>
      <c r="G72" s="92" t="s">
        <v>330</v>
      </c>
      <c r="H72" s="79" t="s">
        <v>423</v>
      </c>
      <c r="I72" s="79" t="s">
        <v>290</v>
      </c>
      <c r="J72" s="79"/>
      <c r="K72" s="86">
        <v>1.27</v>
      </c>
      <c r="L72" s="92" t="s">
        <v>170</v>
      </c>
      <c r="M72" s="93">
        <v>4.8000000000000001E-2</v>
      </c>
      <c r="N72" s="93">
        <v>1.1000000000000001E-3</v>
      </c>
      <c r="O72" s="86">
        <v>0.43999999999999995</v>
      </c>
      <c r="P72" s="88">
        <v>112.94</v>
      </c>
      <c r="Q72" s="79"/>
      <c r="R72" s="86">
        <v>4.999999999999999E-4</v>
      </c>
      <c r="S72" s="87">
        <v>3.8461538461538455E-9</v>
      </c>
      <c r="T72" s="87">
        <f t="shared" si="0"/>
        <v>3.7249370048804178E-9</v>
      </c>
      <c r="U72" s="87">
        <f>R72/'סכום נכסי הקרן'!$C$42</f>
        <v>1.3868418189225805E-10</v>
      </c>
    </row>
    <row r="73" spans="2:21" s="134" customFormat="1">
      <c r="B73" s="85" t="s">
        <v>439</v>
      </c>
      <c r="C73" s="79" t="s">
        <v>440</v>
      </c>
      <c r="D73" s="92" t="s">
        <v>126</v>
      </c>
      <c r="E73" s="92" t="s">
        <v>288</v>
      </c>
      <c r="F73" s="79" t="s">
        <v>438</v>
      </c>
      <c r="G73" s="92" t="s">
        <v>330</v>
      </c>
      <c r="H73" s="79" t="s">
        <v>423</v>
      </c>
      <c r="I73" s="79" t="s">
        <v>290</v>
      </c>
      <c r="J73" s="79"/>
      <c r="K73" s="86">
        <v>3.7199999999999998</v>
      </c>
      <c r="L73" s="92" t="s">
        <v>170</v>
      </c>
      <c r="M73" s="93">
        <v>3.2899999999999999E-2</v>
      </c>
      <c r="N73" s="93">
        <v>6.0000000000000001E-3</v>
      </c>
      <c r="O73" s="86">
        <v>0.6399999999999999</v>
      </c>
      <c r="P73" s="88">
        <v>112.7</v>
      </c>
      <c r="Q73" s="79"/>
      <c r="R73" s="86">
        <v>7.2999999999999985E-4</v>
      </c>
      <c r="S73" s="87">
        <v>3.1999999999999997E-9</v>
      </c>
      <c r="T73" s="87">
        <f t="shared" si="0"/>
        <v>5.4384080271254102E-9</v>
      </c>
      <c r="U73" s="87">
        <f>R73/'סכום נכסי הקרן'!$C$42</f>
        <v>2.0247890556269674E-10</v>
      </c>
    </row>
    <row r="74" spans="2:21" s="134" customFormat="1">
      <c r="B74" s="85" t="s">
        <v>441</v>
      </c>
      <c r="C74" s="79" t="s">
        <v>442</v>
      </c>
      <c r="D74" s="92" t="s">
        <v>126</v>
      </c>
      <c r="E74" s="92" t="s">
        <v>288</v>
      </c>
      <c r="F74" s="79" t="s">
        <v>443</v>
      </c>
      <c r="G74" s="92" t="s">
        <v>330</v>
      </c>
      <c r="H74" s="79" t="s">
        <v>423</v>
      </c>
      <c r="I74" s="79" t="s">
        <v>166</v>
      </c>
      <c r="J74" s="79"/>
      <c r="K74" s="86">
        <v>0.99</v>
      </c>
      <c r="L74" s="92" t="s">
        <v>170</v>
      </c>
      <c r="M74" s="93">
        <v>6.5000000000000002E-2</v>
      </c>
      <c r="N74" s="93">
        <v>-2.4000000000000002E-3</v>
      </c>
      <c r="O74" s="86">
        <v>46289.609999999993</v>
      </c>
      <c r="P74" s="88">
        <v>121</v>
      </c>
      <c r="Q74" s="79"/>
      <c r="R74" s="86">
        <v>56.010429999999992</v>
      </c>
      <c r="S74" s="87">
        <v>2.3489299536792589E-4</v>
      </c>
      <c r="T74" s="87">
        <f t="shared" si="0"/>
        <v>4.1727064673252861E-4</v>
      </c>
      <c r="U74" s="87">
        <f>R74/'סכום נכסי הקרן'!$C$42</f>
        <v>1.5535521323967173E-5</v>
      </c>
    </row>
    <row r="75" spans="2:21" s="134" customFormat="1">
      <c r="B75" s="85" t="s">
        <v>444</v>
      </c>
      <c r="C75" s="79" t="s">
        <v>445</v>
      </c>
      <c r="D75" s="92" t="s">
        <v>126</v>
      </c>
      <c r="E75" s="92" t="s">
        <v>288</v>
      </c>
      <c r="F75" s="79" t="s">
        <v>443</v>
      </c>
      <c r="G75" s="92" t="s">
        <v>330</v>
      </c>
      <c r="H75" s="79" t="s">
        <v>423</v>
      </c>
      <c r="I75" s="79" t="s">
        <v>166</v>
      </c>
      <c r="J75" s="79"/>
      <c r="K75" s="86">
        <v>6.4099999999999993</v>
      </c>
      <c r="L75" s="92" t="s">
        <v>170</v>
      </c>
      <c r="M75" s="93">
        <v>0.04</v>
      </c>
      <c r="N75" s="93">
        <v>2.3099999999999999E-2</v>
      </c>
      <c r="O75" s="86">
        <v>309906.99999999994</v>
      </c>
      <c r="P75" s="88">
        <v>112.32</v>
      </c>
      <c r="Q75" s="79"/>
      <c r="R75" s="86">
        <v>348.08753999999993</v>
      </c>
      <c r="S75" s="87">
        <v>1.0477614957869036E-4</v>
      </c>
      <c r="T75" s="87">
        <f t="shared" ref="T75:T136" si="1">R75/$R$11</f>
        <v>2.5932083173675854E-3</v>
      </c>
      <c r="U75" s="87">
        <f>R75/'סכום נכסי הקרן'!$C$42</f>
        <v>9.6548471423577297E-5</v>
      </c>
    </row>
    <row r="76" spans="2:21" s="134" customFormat="1">
      <c r="B76" s="85" t="s">
        <v>446</v>
      </c>
      <c r="C76" s="79" t="s">
        <v>447</v>
      </c>
      <c r="D76" s="92" t="s">
        <v>126</v>
      </c>
      <c r="E76" s="92" t="s">
        <v>288</v>
      </c>
      <c r="F76" s="79" t="s">
        <v>443</v>
      </c>
      <c r="G76" s="92" t="s">
        <v>330</v>
      </c>
      <c r="H76" s="79" t="s">
        <v>423</v>
      </c>
      <c r="I76" s="79" t="s">
        <v>166</v>
      </c>
      <c r="J76" s="79"/>
      <c r="K76" s="86">
        <v>6.7</v>
      </c>
      <c r="L76" s="92" t="s">
        <v>170</v>
      </c>
      <c r="M76" s="93">
        <v>2.7799999999999998E-2</v>
      </c>
      <c r="N76" s="93">
        <v>2.5299999999999993E-2</v>
      </c>
      <c r="O76" s="86">
        <v>575518.99999999988</v>
      </c>
      <c r="P76" s="88">
        <v>104.02</v>
      </c>
      <c r="Q76" s="79"/>
      <c r="R76" s="86">
        <v>598.65487999999993</v>
      </c>
      <c r="S76" s="87">
        <v>4.5659514240061936E-4</v>
      </c>
      <c r="T76" s="87">
        <f t="shared" si="1"/>
        <v>4.4599034313284923E-3</v>
      </c>
      <c r="U76" s="87">
        <f>R76/'סכום נכסי הקרן'!$C$42</f>
        <v>1.6604792453721583E-4</v>
      </c>
    </row>
    <row r="77" spans="2:21" s="134" customFormat="1">
      <c r="B77" s="85" t="s">
        <v>448</v>
      </c>
      <c r="C77" s="79" t="s">
        <v>449</v>
      </c>
      <c r="D77" s="92" t="s">
        <v>126</v>
      </c>
      <c r="E77" s="92" t="s">
        <v>288</v>
      </c>
      <c r="F77" s="79" t="s">
        <v>443</v>
      </c>
      <c r="G77" s="92" t="s">
        <v>330</v>
      </c>
      <c r="H77" s="79" t="s">
        <v>423</v>
      </c>
      <c r="I77" s="79" t="s">
        <v>166</v>
      </c>
      <c r="J77" s="79"/>
      <c r="K77" s="86">
        <v>1.5700000000000003</v>
      </c>
      <c r="L77" s="92" t="s">
        <v>170</v>
      </c>
      <c r="M77" s="93">
        <v>5.0999999999999997E-2</v>
      </c>
      <c r="N77" s="93">
        <v>2.4000000000000002E-3</v>
      </c>
      <c r="O77" s="86">
        <v>46895.999999999993</v>
      </c>
      <c r="P77" s="88">
        <v>131.21</v>
      </c>
      <c r="Q77" s="79"/>
      <c r="R77" s="86">
        <v>61.532239999999987</v>
      </c>
      <c r="S77" s="87">
        <v>2.7594119684622083E-5</v>
      </c>
      <c r="T77" s="87">
        <f t="shared" si="1"/>
        <v>4.5840743553836609E-4</v>
      </c>
      <c r="U77" s="87">
        <f>R77/'סכום נכסי הקרן'!$C$42</f>
        <v>1.706709672879615E-5</v>
      </c>
    </row>
    <row r="78" spans="2:21" s="134" customFormat="1">
      <c r="B78" s="85" t="s">
        <v>450</v>
      </c>
      <c r="C78" s="79" t="s">
        <v>451</v>
      </c>
      <c r="D78" s="92" t="s">
        <v>126</v>
      </c>
      <c r="E78" s="92" t="s">
        <v>288</v>
      </c>
      <c r="F78" s="79" t="s">
        <v>370</v>
      </c>
      <c r="G78" s="92" t="s">
        <v>294</v>
      </c>
      <c r="H78" s="79" t="s">
        <v>423</v>
      </c>
      <c r="I78" s="79" t="s">
        <v>290</v>
      </c>
      <c r="J78" s="79"/>
      <c r="K78" s="86">
        <v>1.49</v>
      </c>
      <c r="L78" s="92" t="s">
        <v>170</v>
      </c>
      <c r="M78" s="93">
        <v>6.4000000000000001E-2</v>
      </c>
      <c r="N78" s="93">
        <v>-2.3E-3</v>
      </c>
      <c r="O78" s="86">
        <v>786203.99999999988</v>
      </c>
      <c r="P78" s="88">
        <v>126.64</v>
      </c>
      <c r="Q78" s="79"/>
      <c r="R78" s="86">
        <v>995.6487699999999</v>
      </c>
      <c r="S78" s="87">
        <v>6.2796824710927999E-4</v>
      </c>
      <c r="T78" s="87">
        <f t="shared" si="1"/>
        <v>7.4174578944733449E-3</v>
      </c>
      <c r="U78" s="87">
        <f>R78/'סכום נכסי הקרן'!$C$42</f>
        <v>2.7616147023896601E-4</v>
      </c>
    </row>
    <row r="79" spans="2:21" s="134" customFormat="1">
      <c r="B79" s="85" t="s">
        <v>452</v>
      </c>
      <c r="C79" s="79" t="s">
        <v>453</v>
      </c>
      <c r="D79" s="92" t="s">
        <v>126</v>
      </c>
      <c r="E79" s="92" t="s">
        <v>288</v>
      </c>
      <c r="F79" s="79" t="s">
        <v>380</v>
      </c>
      <c r="G79" s="92" t="s">
        <v>381</v>
      </c>
      <c r="H79" s="79" t="s">
        <v>423</v>
      </c>
      <c r="I79" s="79" t="s">
        <v>290</v>
      </c>
      <c r="J79" s="79"/>
      <c r="K79" s="86">
        <v>4.3099999999999987</v>
      </c>
      <c r="L79" s="92" t="s">
        <v>170</v>
      </c>
      <c r="M79" s="93">
        <v>3.85E-2</v>
      </c>
      <c r="N79" s="93">
        <v>3.9999999999999992E-3</v>
      </c>
      <c r="O79" s="86">
        <v>926049.99999999988</v>
      </c>
      <c r="P79" s="88">
        <v>121.27</v>
      </c>
      <c r="Q79" s="79"/>
      <c r="R79" s="86">
        <v>1123.0208500000001</v>
      </c>
      <c r="S79" s="87">
        <v>3.8658403732914405E-3</v>
      </c>
      <c r="T79" s="87">
        <f t="shared" si="1"/>
        <v>8.3663638428345243E-3</v>
      </c>
      <c r="U79" s="87">
        <f>R79/'סכום נכסי הקרן'!$C$42</f>
        <v>3.1149045566039655E-4</v>
      </c>
    </row>
    <row r="80" spans="2:21" s="134" customFormat="1">
      <c r="B80" s="85" t="s">
        <v>454</v>
      </c>
      <c r="C80" s="79" t="s">
        <v>455</v>
      </c>
      <c r="D80" s="92" t="s">
        <v>126</v>
      </c>
      <c r="E80" s="92" t="s">
        <v>288</v>
      </c>
      <c r="F80" s="79" t="s">
        <v>380</v>
      </c>
      <c r="G80" s="92" t="s">
        <v>381</v>
      </c>
      <c r="H80" s="79" t="s">
        <v>423</v>
      </c>
      <c r="I80" s="79" t="s">
        <v>290</v>
      </c>
      <c r="J80" s="79"/>
      <c r="K80" s="86">
        <v>5.1499999999999995</v>
      </c>
      <c r="L80" s="92" t="s">
        <v>170</v>
      </c>
      <c r="M80" s="93">
        <v>3.85E-2</v>
      </c>
      <c r="N80" s="93">
        <v>8.4000000000000012E-3</v>
      </c>
      <c r="O80" s="86">
        <v>646341.99999999988</v>
      </c>
      <c r="P80" s="88">
        <v>121.97</v>
      </c>
      <c r="Q80" s="79"/>
      <c r="R80" s="86">
        <v>788.3433399999999</v>
      </c>
      <c r="S80" s="87">
        <v>2.5853679999999993E-3</v>
      </c>
      <c r="T80" s="87">
        <f t="shared" si="1"/>
        <v>5.8730585594340499E-3</v>
      </c>
      <c r="U80" s="87">
        <f>R80/'סכום נכסי הקרן'!$C$42</f>
        <v>2.1866150231622045E-4</v>
      </c>
    </row>
    <row r="81" spans="2:21" s="134" customFormat="1">
      <c r="B81" s="85" t="s">
        <v>456</v>
      </c>
      <c r="C81" s="79" t="s">
        <v>457</v>
      </c>
      <c r="D81" s="92" t="s">
        <v>126</v>
      </c>
      <c r="E81" s="92" t="s">
        <v>288</v>
      </c>
      <c r="F81" s="79" t="s">
        <v>458</v>
      </c>
      <c r="G81" s="92" t="s">
        <v>330</v>
      </c>
      <c r="H81" s="79" t="s">
        <v>423</v>
      </c>
      <c r="I81" s="79" t="s">
        <v>166</v>
      </c>
      <c r="J81" s="79"/>
      <c r="K81" s="86">
        <v>6.26</v>
      </c>
      <c r="L81" s="92" t="s">
        <v>170</v>
      </c>
      <c r="M81" s="93">
        <v>1.5800000000000002E-2</v>
      </c>
      <c r="N81" s="93">
        <v>1.2899999999999998E-2</v>
      </c>
      <c r="O81" s="86">
        <v>1282699.7999999998</v>
      </c>
      <c r="P81" s="88">
        <v>103.65</v>
      </c>
      <c r="Q81" s="79"/>
      <c r="R81" s="86">
        <v>1329.5182699999998</v>
      </c>
      <c r="S81" s="87">
        <v>3.1730830884317386E-3</v>
      </c>
      <c r="T81" s="87">
        <f t="shared" si="1"/>
        <v>9.90474360517519E-3</v>
      </c>
      <c r="U81" s="87">
        <f>R81/'סכום נכסי הקרן'!$C$42</f>
        <v>3.6876630717152051E-4</v>
      </c>
    </row>
    <row r="82" spans="2:21" s="134" customFormat="1">
      <c r="B82" s="85" t="s">
        <v>459</v>
      </c>
      <c r="C82" s="79" t="s">
        <v>460</v>
      </c>
      <c r="D82" s="92" t="s">
        <v>126</v>
      </c>
      <c r="E82" s="92" t="s">
        <v>288</v>
      </c>
      <c r="F82" s="79" t="s">
        <v>458</v>
      </c>
      <c r="G82" s="92" t="s">
        <v>330</v>
      </c>
      <c r="H82" s="79" t="s">
        <v>423</v>
      </c>
      <c r="I82" s="79" t="s">
        <v>166</v>
      </c>
      <c r="J82" s="79"/>
      <c r="K82" s="86">
        <v>7.16</v>
      </c>
      <c r="L82" s="92" t="s">
        <v>170</v>
      </c>
      <c r="M82" s="93">
        <v>2.4E-2</v>
      </c>
      <c r="N82" s="93">
        <v>2.3000000000000003E-2</v>
      </c>
      <c r="O82" s="86">
        <v>630949.99999999988</v>
      </c>
      <c r="P82" s="88">
        <v>102.27</v>
      </c>
      <c r="Q82" s="79"/>
      <c r="R82" s="86">
        <v>645.27253999999994</v>
      </c>
      <c r="S82" s="87">
        <v>1.36956914984701E-3</v>
      </c>
      <c r="T82" s="87">
        <f t="shared" si="1"/>
        <v>4.8071991249583595E-3</v>
      </c>
      <c r="U82" s="87">
        <f>R82/'סכום נכסי הקרן'!$C$42</f>
        <v>1.7897818861487873E-4</v>
      </c>
    </row>
    <row r="83" spans="2:21" s="134" customFormat="1">
      <c r="B83" s="85" t="s">
        <v>461</v>
      </c>
      <c r="C83" s="79" t="s">
        <v>462</v>
      </c>
      <c r="D83" s="92" t="s">
        <v>126</v>
      </c>
      <c r="E83" s="92" t="s">
        <v>288</v>
      </c>
      <c r="F83" s="79" t="s">
        <v>463</v>
      </c>
      <c r="G83" s="92" t="s">
        <v>381</v>
      </c>
      <c r="H83" s="79" t="s">
        <v>423</v>
      </c>
      <c r="I83" s="79" t="s">
        <v>166</v>
      </c>
      <c r="J83" s="79"/>
      <c r="K83" s="86">
        <v>2.7200000000000006</v>
      </c>
      <c r="L83" s="92" t="s">
        <v>170</v>
      </c>
      <c r="M83" s="93">
        <v>3.7499999999999999E-2</v>
      </c>
      <c r="N83" s="93">
        <v>1.1000000000000001E-3</v>
      </c>
      <c r="O83" s="86">
        <v>1274374.9999999998</v>
      </c>
      <c r="P83" s="88">
        <v>119.58</v>
      </c>
      <c r="Q83" s="79"/>
      <c r="R83" s="86">
        <v>1523.8976299999997</v>
      </c>
      <c r="S83" s="87">
        <v>1.644988838633749E-3</v>
      </c>
      <c r="T83" s="87">
        <f t="shared" si="1"/>
        <v>1.1352845347273134E-2</v>
      </c>
      <c r="U83" s="87">
        <f>R83/'סכום נכסי הקרן'!$C$42</f>
        <v>4.2268099220820187E-4</v>
      </c>
    </row>
    <row r="84" spans="2:21" s="134" customFormat="1">
      <c r="B84" s="85" t="s">
        <v>464</v>
      </c>
      <c r="C84" s="79" t="s">
        <v>465</v>
      </c>
      <c r="D84" s="92" t="s">
        <v>126</v>
      </c>
      <c r="E84" s="92" t="s">
        <v>288</v>
      </c>
      <c r="F84" s="79" t="s">
        <v>463</v>
      </c>
      <c r="G84" s="92" t="s">
        <v>381</v>
      </c>
      <c r="H84" s="79" t="s">
        <v>423</v>
      </c>
      <c r="I84" s="79" t="s">
        <v>166</v>
      </c>
      <c r="J84" s="79"/>
      <c r="K84" s="86">
        <v>6.3400000000000007</v>
      </c>
      <c r="L84" s="92" t="s">
        <v>170</v>
      </c>
      <c r="M84" s="93">
        <v>2.4799999999999999E-2</v>
      </c>
      <c r="N84" s="93">
        <v>1.2800000000000001E-2</v>
      </c>
      <c r="O84" s="86">
        <v>843957.99999999988</v>
      </c>
      <c r="P84" s="88">
        <v>108.66</v>
      </c>
      <c r="Q84" s="79"/>
      <c r="R84" s="86">
        <v>917.04479999999978</v>
      </c>
      <c r="S84" s="87">
        <v>1.9928818886620135E-3</v>
      </c>
      <c r="T84" s="87">
        <f t="shared" si="1"/>
        <v>6.8318682213063236E-3</v>
      </c>
      <c r="U84" s="87">
        <f>R84/'סכום נכסי הקרן'!$C$42</f>
        <v>2.5435921569309875E-4</v>
      </c>
    </row>
    <row r="85" spans="2:21" s="134" customFormat="1">
      <c r="B85" s="85" t="s">
        <v>466</v>
      </c>
      <c r="C85" s="79" t="s">
        <v>467</v>
      </c>
      <c r="D85" s="92" t="s">
        <v>126</v>
      </c>
      <c r="E85" s="92" t="s">
        <v>288</v>
      </c>
      <c r="F85" s="79" t="s">
        <v>468</v>
      </c>
      <c r="G85" s="92" t="s">
        <v>330</v>
      </c>
      <c r="H85" s="79" t="s">
        <v>423</v>
      </c>
      <c r="I85" s="79" t="s">
        <v>290</v>
      </c>
      <c r="J85" s="79"/>
      <c r="K85" s="86">
        <v>4.8900000000000006</v>
      </c>
      <c r="L85" s="92" t="s">
        <v>170</v>
      </c>
      <c r="M85" s="93">
        <v>2.8500000000000001E-2</v>
      </c>
      <c r="N85" s="93">
        <v>1.04E-2</v>
      </c>
      <c r="O85" s="86">
        <v>1947982.9999999998</v>
      </c>
      <c r="P85" s="88">
        <v>112.89</v>
      </c>
      <c r="Q85" s="79"/>
      <c r="R85" s="86">
        <v>2199.0779599999996</v>
      </c>
      <c r="S85" s="87">
        <v>2.8520980966325032E-3</v>
      </c>
      <c r="T85" s="87">
        <f t="shared" si="1"/>
        <v>1.6382853739641878E-2</v>
      </c>
      <c r="U85" s="87">
        <f>R85/'סכום נכסי הקרן'!$C$42</f>
        <v>6.0995465559979148E-4</v>
      </c>
    </row>
    <row r="86" spans="2:21" s="134" customFormat="1">
      <c r="B86" s="85" t="s">
        <v>469</v>
      </c>
      <c r="C86" s="79" t="s">
        <v>470</v>
      </c>
      <c r="D86" s="92" t="s">
        <v>126</v>
      </c>
      <c r="E86" s="92" t="s">
        <v>288</v>
      </c>
      <c r="F86" s="79" t="s">
        <v>471</v>
      </c>
      <c r="G86" s="92" t="s">
        <v>330</v>
      </c>
      <c r="H86" s="79" t="s">
        <v>423</v>
      </c>
      <c r="I86" s="79" t="s">
        <v>290</v>
      </c>
      <c r="J86" s="79"/>
      <c r="K86" s="86">
        <v>6.96</v>
      </c>
      <c r="L86" s="92" t="s">
        <v>170</v>
      </c>
      <c r="M86" s="93">
        <v>1.3999999999999999E-2</v>
      </c>
      <c r="N86" s="93">
        <v>1.4499999999999999E-2</v>
      </c>
      <c r="O86" s="86">
        <v>459999.99999999994</v>
      </c>
      <c r="P86" s="88">
        <v>100.34</v>
      </c>
      <c r="Q86" s="79"/>
      <c r="R86" s="86">
        <v>461.56399999999996</v>
      </c>
      <c r="S86" s="87">
        <v>1.813880126182965E-3</v>
      </c>
      <c r="T86" s="87">
        <f t="shared" si="1"/>
        <v>3.4385936474412506E-3</v>
      </c>
      <c r="U86" s="87">
        <f>R86/'סכום נכסי הקרן'!$C$42</f>
        <v>1.2802325146183638E-4</v>
      </c>
    </row>
    <row r="87" spans="2:21" s="134" customFormat="1">
      <c r="B87" s="85" t="s">
        <v>472</v>
      </c>
      <c r="C87" s="79" t="s">
        <v>473</v>
      </c>
      <c r="D87" s="92" t="s">
        <v>126</v>
      </c>
      <c r="E87" s="92" t="s">
        <v>288</v>
      </c>
      <c r="F87" s="79" t="s">
        <v>299</v>
      </c>
      <c r="G87" s="92" t="s">
        <v>294</v>
      </c>
      <c r="H87" s="79" t="s">
        <v>423</v>
      </c>
      <c r="I87" s="79" t="s">
        <v>166</v>
      </c>
      <c r="J87" s="79"/>
      <c r="K87" s="86">
        <v>4.12</v>
      </c>
      <c r="L87" s="92" t="s">
        <v>170</v>
      </c>
      <c r="M87" s="93">
        <v>1.06E-2</v>
      </c>
      <c r="N87" s="93">
        <v>1.3699999999999999E-2</v>
      </c>
      <c r="O87" s="86">
        <f>850000/50000</f>
        <v>17</v>
      </c>
      <c r="P87" s="88">
        <v>5033000</v>
      </c>
      <c r="Q87" s="79"/>
      <c r="R87" s="86">
        <v>855.60996999999986</v>
      </c>
      <c r="S87" s="87">
        <f>6259.66566021062%/50000</f>
        <v>1.2519331320421242E-3</v>
      </c>
      <c r="T87" s="87">
        <f t="shared" si="1"/>
        <v>6.374186477995248E-3</v>
      </c>
      <c r="U87" s="87">
        <f>R87/'סכום נכסי הקרן'!$C$42</f>
        <v>2.3731913741661891E-4</v>
      </c>
    </row>
    <row r="88" spans="2:21" s="134" customFormat="1">
      <c r="B88" s="85" t="s">
        <v>474</v>
      </c>
      <c r="C88" s="79" t="s">
        <v>475</v>
      </c>
      <c r="D88" s="92" t="s">
        <v>126</v>
      </c>
      <c r="E88" s="92" t="s">
        <v>288</v>
      </c>
      <c r="F88" s="79" t="s">
        <v>397</v>
      </c>
      <c r="G88" s="92" t="s">
        <v>330</v>
      </c>
      <c r="H88" s="79" t="s">
        <v>423</v>
      </c>
      <c r="I88" s="79" t="s">
        <v>290</v>
      </c>
      <c r="J88" s="79"/>
      <c r="K88" s="86">
        <v>2.4299999999999997</v>
      </c>
      <c r="L88" s="92" t="s">
        <v>170</v>
      </c>
      <c r="M88" s="93">
        <v>4.9000000000000002E-2</v>
      </c>
      <c r="N88" s="93">
        <v>3.4000000000000002E-3</v>
      </c>
      <c r="O88" s="86">
        <v>0.35999999999999993</v>
      </c>
      <c r="P88" s="88">
        <v>117.47</v>
      </c>
      <c r="Q88" s="79"/>
      <c r="R88" s="86">
        <v>4.1999999999999991E-4</v>
      </c>
      <c r="S88" s="87">
        <v>4.5111881130544084E-10</v>
      </c>
      <c r="T88" s="87">
        <f t="shared" si="1"/>
        <v>3.1289470840995508E-9</v>
      </c>
      <c r="U88" s="87">
        <f>R88/'סכום נכסי הקרן'!$C$42</f>
        <v>1.1649471278949675E-10</v>
      </c>
    </row>
    <row r="89" spans="2:21" s="134" customFormat="1">
      <c r="B89" s="85" t="s">
        <v>476</v>
      </c>
      <c r="C89" s="79" t="s">
        <v>477</v>
      </c>
      <c r="D89" s="92" t="s">
        <v>126</v>
      </c>
      <c r="E89" s="92" t="s">
        <v>288</v>
      </c>
      <c r="F89" s="79" t="s">
        <v>397</v>
      </c>
      <c r="G89" s="92" t="s">
        <v>330</v>
      </c>
      <c r="H89" s="79" t="s">
        <v>423</v>
      </c>
      <c r="I89" s="79" t="s">
        <v>290</v>
      </c>
      <c r="J89" s="79"/>
      <c r="K89" s="86">
        <v>5.87</v>
      </c>
      <c r="L89" s="92" t="s">
        <v>170</v>
      </c>
      <c r="M89" s="93">
        <v>2.3E-2</v>
      </c>
      <c r="N89" s="93">
        <v>1.8100000000000002E-2</v>
      </c>
      <c r="O89" s="86">
        <v>100588.49</v>
      </c>
      <c r="P89" s="88">
        <v>105.3</v>
      </c>
      <c r="Q89" s="79"/>
      <c r="R89" s="86">
        <v>105.91967999999999</v>
      </c>
      <c r="S89" s="87">
        <v>7.1320581919964338E-5</v>
      </c>
      <c r="T89" s="87">
        <f t="shared" si="1"/>
        <v>7.8908827115418457E-4</v>
      </c>
      <c r="U89" s="87">
        <f>R89/'סכום נכסי הקרן'!$C$42</f>
        <v>2.9378768334179532E-5</v>
      </c>
    </row>
    <row r="90" spans="2:21" s="134" customFormat="1">
      <c r="B90" s="85" t="s">
        <v>478</v>
      </c>
      <c r="C90" s="79" t="s">
        <v>479</v>
      </c>
      <c r="D90" s="92" t="s">
        <v>126</v>
      </c>
      <c r="E90" s="92" t="s">
        <v>288</v>
      </c>
      <c r="F90" s="79" t="s">
        <v>397</v>
      </c>
      <c r="G90" s="92" t="s">
        <v>330</v>
      </c>
      <c r="H90" s="79" t="s">
        <v>423</v>
      </c>
      <c r="I90" s="79" t="s">
        <v>290</v>
      </c>
      <c r="J90" s="79"/>
      <c r="K90" s="86">
        <v>2.3199999999999994</v>
      </c>
      <c r="L90" s="92" t="s">
        <v>170</v>
      </c>
      <c r="M90" s="93">
        <v>5.8499999999999996E-2</v>
      </c>
      <c r="N90" s="93">
        <v>3.3999999999999985E-3</v>
      </c>
      <c r="O90" s="86">
        <v>0.55000000000000004</v>
      </c>
      <c r="P90" s="88">
        <v>125.02</v>
      </c>
      <c r="Q90" s="79"/>
      <c r="R90" s="86">
        <v>6.8000000000000005E-4</v>
      </c>
      <c r="S90" s="87">
        <v>4.6698089131598388E-10</v>
      </c>
      <c r="T90" s="87">
        <f t="shared" si="1"/>
        <v>5.0659143266373694E-9</v>
      </c>
      <c r="U90" s="87">
        <f>R90/'סכום נכסי הקרן'!$C$42</f>
        <v>1.8861048737347097E-10</v>
      </c>
    </row>
    <row r="91" spans="2:21" s="134" customFormat="1">
      <c r="B91" s="85" t="s">
        <v>480</v>
      </c>
      <c r="C91" s="79" t="s">
        <v>481</v>
      </c>
      <c r="D91" s="92" t="s">
        <v>126</v>
      </c>
      <c r="E91" s="92" t="s">
        <v>288</v>
      </c>
      <c r="F91" s="79" t="s">
        <v>397</v>
      </c>
      <c r="G91" s="92" t="s">
        <v>330</v>
      </c>
      <c r="H91" s="79" t="s">
        <v>423</v>
      </c>
      <c r="I91" s="79" t="s">
        <v>290</v>
      </c>
      <c r="J91" s="79"/>
      <c r="K91" s="86">
        <v>7.2700000000000005</v>
      </c>
      <c r="L91" s="92" t="s">
        <v>170</v>
      </c>
      <c r="M91" s="93">
        <v>2.2499999999999999E-2</v>
      </c>
      <c r="N91" s="93">
        <v>2.41E-2</v>
      </c>
      <c r="O91" s="86">
        <v>331999.99999999994</v>
      </c>
      <c r="P91" s="88">
        <v>100.94</v>
      </c>
      <c r="Q91" s="79"/>
      <c r="R91" s="86">
        <v>335.12078999999994</v>
      </c>
      <c r="S91" s="87">
        <v>1.7656475193184172E-3</v>
      </c>
      <c r="T91" s="87">
        <f t="shared" si="1"/>
        <v>2.4966076635515189E-3</v>
      </c>
      <c r="U91" s="87">
        <f>R91/'סכום נכסי הקרן'!$C$42</f>
        <v>9.2951905192474414E-5</v>
      </c>
    </row>
    <row r="92" spans="2:21" s="134" customFormat="1">
      <c r="B92" s="85" t="s">
        <v>482</v>
      </c>
      <c r="C92" s="79" t="s">
        <v>483</v>
      </c>
      <c r="D92" s="92" t="s">
        <v>126</v>
      </c>
      <c r="E92" s="92" t="s">
        <v>288</v>
      </c>
      <c r="F92" s="79" t="s">
        <v>484</v>
      </c>
      <c r="G92" s="92" t="s">
        <v>381</v>
      </c>
      <c r="H92" s="79" t="s">
        <v>423</v>
      </c>
      <c r="I92" s="79" t="s">
        <v>166</v>
      </c>
      <c r="J92" s="79"/>
      <c r="K92" s="86">
        <v>2.21</v>
      </c>
      <c r="L92" s="92" t="s">
        <v>170</v>
      </c>
      <c r="M92" s="93">
        <v>4.0500000000000001E-2</v>
      </c>
      <c r="N92" s="93">
        <v>2.9999999999999997E-4</v>
      </c>
      <c r="O92" s="86">
        <v>98201.999999999985</v>
      </c>
      <c r="P92" s="88">
        <v>132.85</v>
      </c>
      <c r="Q92" s="79"/>
      <c r="R92" s="86">
        <v>130.46136999999999</v>
      </c>
      <c r="S92" s="87">
        <v>6.75137568509255E-4</v>
      </c>
      <c r="T92" s="87">
        <f t="shared" si="1"/>
        <v>9.719207696407921E-4</v>
      </c>
      <c r="U92" s="87">
        <f>R92/'סכום נכסי הקרן'!$C$42</f>
        <v>3.6185856733986353E-5</v>
      </c>
    </row>
    <row r="93" spans="2:21" s="134" customFormat="1">
      <c r="B93" s="85" t="s">
        <v>485</v>
      </c>
      <c r="C93" s="79" t="s">
        <v>486</v>
      </c>
      <c r="D93" s="92" t="s">
        <v>126</v>
      </c>
      <c r="E93" s="92" t="s">
        <v>288</v>
      </c>
      <c r="F93" s="79" t="s">
        <v>484</v>
      </c>
      <c r="G93" s="92" t="s">
        <v>381</v>
      </c>
      <c r="H93" s="79" t="s">
        <v>423</v>
      </c>
      <c r="I93" s="79" t="s">
        <v>166</v>
      </c>
      <c r="J93" s="79"/>
      <c r="K93" s="86">
        <v>0.7899999999999997</v>
      </c>
      <c r="L93" s="92" t="s">
        <v>170</v>
      </c>
      <c r="M93" s="93">
        <v>4.2800000000000005E-2</v>
      </c>
      <c r="N93" s="93">
        <v>4.3999999999999985E-3</v>
      </c>
      <c r="O93" s="86">
        <v>14999.999999999998</v>
      </c>
      <c r="P93" s="88">
        <v>125.45</v>
      </c>
      <c r="Q93" s="79"/>
      <c r="R93" s="86">
        <v>18.817490000000003</v>
      </c>
      <c r="S93" s="87">
        <v>2.0970704261677703E-4</v>
      </c>
      <c r="T93" s="87">
        <f t="shared" si="1"/>
        <v>1.4018792967993447E-4</v>
      </c>
      <c r="U93" s="87">
        <f>R93/'סכום נכסי הקרן'!$C$42</f>
        <v>5.2193764118314954E-6</v>
      </c>
    </row>
    <row r="94" spans="2:21" s="134" customFormat="1">
      <c r="B94" s="85" t="s">
        <v>487</v>
      </c>
      <c r="C94" s="79" t="s">
        <v>488</v>
      </c>
      <c r="D94" s="92" t="s">
        <v>126</v>
      </c>
      <c r="E94" s="92" t="s">
        <v>288</v>
      </c>
      <c r="F94" s="79" t="s">
        <v>489</v>
      </c>
      <c r="G94" s="92" t="s">
        <v>330</v>
      </c>
      <c r="H94" s="79" t="s">
        <v>423</v>
      </c>
      <c r="I94" s="79" t="s">
        <v>166</v>
      </c>
      <c r="J94" s="79"/>
      <c r="K94" s="86">
        <v>6.8999999999999977</v>
      </c>
      <c r="L94" s="92" t="s">
        <v>170</v>
      </c>
      <c r="M94" s="93">
        <v>1.9599999999999999E-2</v>
      </c>
      <c r="N94" s="93">
        <v>1.8499999999999996E-2</v>
      </c>
      <c r="O94" s="86">
        <v>338693.2</v>
      </c>
      <c r="P94" s="88">
        <v>102.53</v>
      </c>
      <c r="Q94" s="79"/>
      <c r="R94" s="86">
        <v>347.26213999999999</v>
      </c>
      <c r="S94" s="87">
        <v>5.2584550730748968E-4</v>
      </c>
      <c r="T94" s="87">
        <f t="shared" si="1"/>
        <v>2.5870591913599293E-3</v>
      </c>
      <c r="U94" s="87">
        <f>R94/'סכום נכסי הקרן'!$C$42</f>
        <v>9.6319531576109571E-5</v>
      </c>
    </row>
    <row r="95" spans="2:21" s="134" customFormat="1">
      <c r="B95" s="85" t="s">
        <v>490</v>
      </c>
      <c r="C95" s="79" t="s">
        <v>491</v>
      </c>
      <c r="D95" s="92" t="s">
        <v>126</v>
      </c>
      <c r="E95" s="92" t="s">
        <v>288</v>
      </c>
      <c r="F95" s="79" t="s">
        <v>489</v>
      </c>
      <c r="G95" s="92" t="s">
        <v>330</v>
      </c>
      <c r="H95" s="79" t="s">
        <v>423</v>
      </c>
      <c r="I95" s="79" t="s">
        <v>166</v>
      </c>
      <c r="J95" s="79"/>
      <c r="K95" s="86">
        <v>4.12</v>
      </c>
      <c r="L95" s="92" t="s">
        <v>170</v>
      </c>
      <c r="M95" s="93">
        <v>2.75E-2</v>
      </c>
      <c r="N95" s="93">
        <v>7.9000000000000008E-3</v>
      </c>
      <c r="O95" s="86">
        <v>0.4</v>
      </c>
      <c r="P95" s="88">
        <v>108.86</v>
      </c>
      <c r="Q95" s="79"/>
      <c r="R95" s="86">
        <v>4.2999999999999994E-4</v>
      </c>
      <c r="S95" s="87">
        <v>8.5988958832809608E-10</v>
      </c>
      <c r="T95" s="87">
        <f t="shared" si="1"/>
        <v>3.2034458241971592E-9</v>
      </c>
      <c r="U95" s="87">
        <f>R95/'סכום נכסי הקרן'!$C$42</f>
        <v>1.1926839642734192E-10</v>
      </c>
    </row>
    <row r="96" spans="2:21" s="134" customFormat="1">
      <c r="B96" s="85" t="s">
        <v>492</v>
      </c>
      <c r="C96" s="79" t="s">
        <v>493</v>
      </c>
      <c r="D96" s="92" t="s">
        <v>126</v>
      </c>
      <c r="E96" s="92" t="s">
        <v>288</v>
      </c>
      <c r="F96" s="79" t="s">
        <v>310</v>
      </c>
      <c r="G96" s="92" t="s">
        <v>294</v>
      </c>
      <c r="H96" s="79" t="s">
        <v>423</v>
      </c>
      <c r="I96" s="79" t="s">
        <v>166</v>
      </c>
      <c r="J96" s="79"/>
      <c r="K96" s="86">
        <v>4.4600000000000009</v>
      </c>
      <c r="L96" s="92" t="s">
        <v>170</v>
      </c>
      <c r="M96" s="93">
        <v>1.4199999999999999E-2</v>
      </c>
      <c r="N96" s="93">
        <v>1.44E-2</v>
      </c>
      <c r="O96" s="86">
        <f>4000000/50000</f>
        <v>80</v>
      </c>
      <c r="P96" s="88">
        <v>5070000</v>
      </c>
      <c r="Q96" s="79"/>
      <c r="R96" s="86">
        <v>4056.0002299999996</v>
      </c>
      <c r="S96" s="87">
        <f>18874.1565611287%/50000</f>
        <v>3.7748313122257398E-3</v>
      </c>
      <c r="T96" s="87">
        <f t="shared" si="1"/>
        <v>3.0216690697060976E-2</v>
      </c>
      <c r="U96" s="87">
        <f>R96/'סכום נכסי הקרן'!$C$42</f>
        <v>1.1250061473047209E-3</v>
      </c>
    </row>
    <row r="97" spans="2:21" s="134" customFormat="1">
      <c r="B97" s="85" t="s">
        <v>494</v>
      </c>
      <c r="C97" s="79" t="s">
        <v>495</v>
      </c>
      <c r="D97" s="92" t="s">
        <v>126</v>
      </c>
      <c r="E97" s="92" t="s">
        <v>288</v>
      </c>
      <c r="F97" s="79" t="s">
        <v>310</v>
      </c>
      <c r="G97" s="92" t="s">
        <v>294</v>
      </c>
      <c r="H97" s="79" t="s">
        <v>423</v>
      </c>
      <c r="I97" s="79" t="s">
        <v>166</v>
      </c>
      <c r="J97" s="79"/>
      <c r="K97" s="86">
        <v>5.07</v>
      </c>
      <c r="L97" s="92" t="s">
        <v>170</v>
      </c>
      <c r="M97" s="93">
        <v>1.5900000000000001E-2</v>
      </c>
      <c r="N97" s="93">
        <v>1.5600000000000001E-2</v>
      </c>
      <c r="O97" s="86">
        <f>1250000/50000</f>
        <v>25</v>
      </c>
      <c r="P97" s="88">
        <v>5039000</v>
      </c>
      <c r="Q97" s="79"/>
      <c r="R97" s="86">
        <v>1259.7499799999998</v>
      </c>
      <c r="S97" s="87">
        <f>8350.0334001336%/50000</f>
        <v>1.67000668002672E-3</v>
      </c>
      <c r="T97" s="87">
        <f t="shared" si="1"/>
        <v>9.3849786347987331E-3</v>
      </c>
      <c r="U97" s="87">
        <f>R97/'סכום נכסי הקרן'!$C$42</f>
        <v>3.4941479073017685E-4</v>
      </c>
    </row>
    <row r="98" spans="2:21" s="134" customFormat="1">
      <c r="B98" s="85" t="s">
        <v>496</v>
      </c>
      <c r="C98" s="79" t="s">
        <v>497</v>
      </c>
      <c r="D98" s="92" t="s">
        <v>126</v>
      </c>
      <c r="E98" s="92" t="s">
        <v>288</v>
      </c>
      <c r="F98" s="79" t="s">
        <v>498</v>
      </c>
      <c r="G98" s="92" t="s">
        <v>499</v>
      </c>
      <c r="H98" s="79" t="s">
        <v>423</v>
      </c>
      <c r="I98" s="79" t="s">
        <v>290</v>
      </c>
      <c r="J98" s="79"/>
      <c r="K98" s="86">
        <v>4.9399999999999995</v>
      </c>
      <c r="L98" s="92" t="s">
        <v>170</v>
      </c>
      <c r="M98" s="93">
        <v>1.9400000000000001E-2</v>
      </c>
      <c r="N98" s="93">
        <v>8.8999999999999999E-3</v>
      </c>
      <c r="O98" s="86">
        <v>1905793.6299999997</v>
      </c>
      <c r="P98" s="88">
        <v>106.94</v>
      </c>
      <c r="Q98" s="79"/>
      <c r="R98" s="86">
        <v>2038.0555099999997</v>
      </c>
      <c r="S98" s="87">
        <v>2.8770557592992935E-3</v>
      </c>
      <c r="T98" s="87">
        <f t="shared" si="1"/>
        <v>1.5183256774398865E-2</v>
      </c>
      <c r="U98" s="87">
        <f>R98/'סכום נכסי הקרן'!$C$42</f>
        <v>5.6529212211071749E-4</v>
      </c>
    </row>
    <row r="99" spans="2:21" s="134" customFormat="1">
      <c r="B99" s="85" t="s">
        <v>500</v>
      </c>
      <c r="C99" s="79" t="s">
        <v>501</v>
      </c>
      <c r="D99" s="92" t="s">
        <v>126</v>
      </c>
      <c r="E99" s="92" t="s">
        <v>288</v>
      </c>
      <c r="F99" s="79" t="s">
        <v>498</v>
      </c>
      <c r="G99" s="92" t="s">
        <v>499</v>
      </c>
      <c r="H99" s="79" t="s">
        <v>423</v>
      </c>
      <c r="I99" s="79" t="s">
        <v>290</v>
      </c>
      <c r="J99" s="79"/>
      <c r="K99" s="86">
        <v>6.84</v>
      </c>
      <c r="L99" s="92" t="s">
        <v>170</v>
      </c>
      <c r="M99" s="93">
        <v>1.23E-2</v>
      </c>
      <c r="N99" s="93">
        <v>1.4000000000000002E-2</v>
      </c>
      <c r="O99" s="86">
        <v>808922.99999999988</v>
      </c>
      <c r="P99" s="88">
        <v>100.07</v>
      </c>
      <c r="Q99" s="79"/>
      <c r="R99" s="86">
        <v>809.48924999999986</v>
      </c>
      <c r="S99" s="87">
        <v>7.6343667921565208E-4</v>
      </c>
      <c r="T99" s="87">
        <f t="shared" si="1"/>
        <v>6.0305929247557915E-3</v>
      </c>
      <c r="U99" s="87">
        <f>R99/'סכום נכסי הקרן'!$C$42</f>
        <v>2.2452670877365509E-4</v>
      </c>
    </row>
    <row r="100" spans="2:21" s="134" customFormat="1">
      <c r="B100" s="85" t="s">
        <v>502</v>
      </c>
      <c r="C100" s="79" t="s">
        <v>503</v>
      </c>
      <c r="D100" s="92" t="s">
        <v>126</v>
      </c>
      <c r="E100" s="92" t="s">
        <v>288</v>
      </c>
      <c r="F100" s="79" t="s">
        <v>504</v>
      </c>
      <c r="G100" s="92" t="s">
        <v>381</v>
      </c>
      <c r="H100" s="79" t="s">
        <v>423</v>
      </c>
      <c r="I100" s="79" t="s">
        <v>166</v>
      </c>
      <c r="J100" s="79"/>
      <c r="K100" s="86">
        <v>1</v>
      </c>
      <c r="L100" s="92" t="s">
        <v>170</v>
      </c>
      <c r="M100" s="93">
        <v>3.6000000000000004E-2</v>
      </c>
      <c r="N100" s="93">
        <v>-9.8000000000000014E-3</v>
      </c>
      <c r="O100" s="86">
        <v>1608383.9999999998</v>
      </c>
      <c r="P100" s="88">
        <v>111.75</v>
      </c>
      <c r="Q100" s="79"/>
      <c r="R100" s="86">
        <v>1797.3691299999996</v>
      </c>
      <c r="S100" s="87">
        <v>3.8876899872374981E-3</v>
      </c>
      <c r="T100" s="87">
        <f t="shared" si="1"/>
        <v>1.3390173567533444E-2</v>
      </c>
      <c r="U100" s="87">
        <f>R100/'סכום נכסי הקרן'!$C$42</f>
        <v>4.9853333470489911E-4</v>
      </c>
    </row>
    <row r="101" spans="2:21" s="134" customFormat="1">
      <c r="B101" s="85" t="s">
        <v>505</v>
      </c>
      <c r="C101" s="79" t="s">
        <v>506</v>
      </c>
      <c r="D101" s="92" t="s">
        <v>126</v>
      </c>
      <c r="E101" s="92" t="s">
        <v>288</v>
      </c>
      <c r="F101" s="79" t="s">
        <v>504</v>
      </c>
      <c r="G101" s="92" t="s">
        <v>381</v>
      </c>
      <c r="H101" s="79" t="s">
        <v>423</v>
      </c>
      <c r="I101" s="79" t="s">
        <v>166</v>
      </c>
      <c r="J101" s="79"/>
      <c r="K101" s="86">
        <v>7.410000000000001</v>
      </c>
      <c r="L101" s="92" t="s">
        <v>170</v>
      </c>
      <c r="M101" s="93">
        <v>2.2499999999999999E-2</v>
      </c>
      <c r="N101" s="93">
        <v>1.47E-2</v>
      </c>
      <c r="O101" s="86">
        <v>364517.99999999994</v>
      </c>
      <c r="P101" s="88">
        <v>108.5</v>
      </c>
      <c r="Q101" s="79"/>
      <c r="R101" s="86">
        <v>395.5020199999999</v>
      </c>
      <c r="S101" s="87">
        <v>8.9098905864468027E-4</v>
      </c>
      <c r="T101" s="87">
        <f t="shared" si="1"/>
        <v>2.9464402196059101E-3</v>
      </c>
      <c r="U101" s="87">
        <f>R101/'סכום נכסי הקרן'!$C$42</f>
        <v>1.0969974816087095E-4</v>
      </c>
    </row>
    <row r="102" spans="2:21" s="134" customFormat="1">
      <c r="B102" s="85" t="s">
        <v>507</v>
      </c>
      <c r="C102" s="79" t="s">
        <v>508</v>
      </c>
      <c r="D102" s="92" t="s">
        <v>126</v>
      </c>
      <c r="E102" s="92" t="s">
        <v>288</v>
      </c>
      <c r="F102" s="79" t="s">
        <v>509</v>
      </c>
      <c r="G102" s="92" t="s">
        <v>294</v>
      </c>
      <c r="H102" s="79" t="s">
        <v>510</v>
      </c>
      <c r="I102" s="79" t="s">
        <v>166</v>
      </c>
      <c r="J102" s="79"/>
      <c r="K102" s="86">
        <v>1.74</v>
      </c>
      <c r="L102" s="92" t="s">
        <v>170</v>
      </c>
      <c r="M102" s="93">
        <v>4.1500000000000002E-2</v>
      </c>
      <c r="N102" s="93">
        <v>2.0000000000000001E-4</v>
      </c>
      <c r="O102" s="86">
        <v>499.99999999999994</v>
      </c>
      <c r="P102" s="88">
        <v>112.45</v>
      </c>
      <c r="Q102" s="79"/>
      <c r="R102" s="86">
        <v>0.56224999999999992</v>
      </c>
      <c r="S102" s="87">
        <v>1.6617092341182138E-6</v>
      </c>
      <c r="T102" s="87">
        <f t="shared" si="1"/>
        <v>4.1886916619880296E-6</v>
      </c>
      <c r="U102" s="87">
        <f>R102/'סכום נכסי הקרן'!$C$42</f>
        <v>1.5595036253784417E-7</v>
      </c>
    </row>
    <row r="103" spans="2:21" s="134" customFormat="1">
      <c r="B103" s="85" t="s">
        <v>511</v>
      </c>
      <c r="C103" s="79" t="s">
        <v>512</v>
      </c>
      <c r="D103" s="92" t="s">
        <v>126</v>
      </c>
      <c r="E103" s="92" t="s">
        <v>288</v>
      </c>
      <c r="F103" s="79" t="s">
        <v>317</v>
      </c>
      <c r="G103" s="92" t="s">
        <v>294</v>
      </c>
      <c r="H103" s="79" t="s">
        <v>510</v>
      </c>
      <c r="I103" s="79" t="s">
        <v>166</v>
      </c>
      <c r="J103" s="79"/>
      <c r="K103" s="86">
        <v>2.6699999999999995</v>
      </c>
      <c r="L103" s="92" t="s">
        <v>170</v>
      </c>
      <c r="M103" s="93">
        <v>2.7999999999999997E-2</v>
      </c>
      <c r="N103" s="93">
        <v>1.0200000000000001E-2</v>
      </c>
      <c r="O103" s="86">
        <f>2950000/50000</f>
        <v>59</v>
      </c>
      <c r="P103" s="88">
        <v>5355000</v>
      </c>
      <c r="Q103" s="79"/>
      <c r="R103" s="86">
        <v>3159.4500399999997</v>
      </c>
      <c r="S103" s="87">
        <f>16678.9167184938%/50000</f>
        <v>3.3357833436987601E-3</v>
      </c>
      <c r="T103" s="87">
        <f t="shared" si="1"/>
        <v>2.3537504738133836E-2</v>
      </c>
      <c r="U103" s="87">
        <f>R103/'סכום נכסי הקרן'!$C$42</f>
        <v>8.76331488053724E-4</v>
      </c>
    </row>
    <row r="104" spans="2:21" s="134" customFormat="1">
      <c r="B104" s="85" t="s">
        <v>513</v>
      </c>
      <c r="C104" s="79" t="s">
        <v>514</v>
      </c>
      <c r="D104" s="92" t="s">
        <v>126</v>
      </c>
      <c r="E104" s="92" t="s">
        <v>288</v>
      </c>
      <c r="F104" s="79" t="s">
        <v>317</v>
      </c>
      <c r="G104" s="92" t="s">
        <v>294</v>
      </c>
      <c r="H104" s="79" t="s">
        <v>510</v>
      </c>
      <c r="I104" s="79" t="s">
        <v>166</v>
      </c>
      <c r="J104" s="79"/>
      <c r="K104" s="86">
        <v>3.93</v>
      </c>
      <c r="L104" s="92" t="s">
        <v>170</v>
      </c>
      <c r="M104" s="93">
        <v>1.49E-2</v>
      </c>
      <c r="N104" s="93">
        <v>1.3399999999999999E-2</v>
      </c>
      <c r="O104" s="86">
        <f>200000/50000</f>
        <v>4</v>
      </c>
      <c r="P104" s="88">
        <v>5089000</v>
      </c>
      <c r="Q104" s="86">
        <v>3.0487399999999991</v>
      </c>
      <c r="R104" s="86">
        <v>206.60873999999995</v>
      </c>
      <c r="S104" s="87">
        <f>3306.87830687831%/50000</f>
        <v>6.6137566137566199E-4</v>
      </c>
      <c r="T104" s="87">
        <f t="shared" si="1"/>
        <v>1.5392090823154339E-3</v>
      </c>
      <c r="U104" s="87">
        <f>R104/'סכום נכסי הקרן'!$C$42</f>
        <v>5.7306728157380498E-5</v>
      </c>
    </row>
    <row r="105" spans="2:21" s="134" customFormat="1">
      <c r="B105" s="85" t="s">
        <v>515</v>
      </c>
      <c r="C105" s="79" t="s">
        <v>516</v>
      </c>
      <c r="D105" s="92" t="s">
        <v>126</v>
      </c>
      <c r="E105" s="92" t="s">
        <v>288</v>
      </c>
      <c r="F105" s="79" t="s">
        <v>317</v>
      </c>
      <c r="G105" s="92" t="s">
        <v>294</v>
      </c>
      <c r="H105" s="79" t="s">
        <v>510</v>
      </c>
      <c r="I105" s="79" t="s">
        <v>166</v>
      </c>
      <c r="J105" s="79"/>
      <c r="K105" s="86">
        <v>5.4799999999999995</v>
      </c>
      <c r="L105" s="92" t="s">
        <v>170</v>
      </c>
      <c r="M105" s="93">
        <v>2.2000000000000002E-2</v>
      </c>
      <c r="N105" s="93">
        <v>1.6700000000000003E-2</v>
      </c>
      <c r="O105" s="86">
        <f>250000/50000</f>
        <v>5</v>
      </c>
      <c r="P105" s="88">
        <v>5177777</v>
      </c>
      <c r="Q105" s="79"/>
      <c r="R105" s="86">
        <v>258.88882999999998</v>
      </c>
      <c r="S105" s="87">
        <f>4966.22963845848%/50000</f>
        <v>9.9324592769169605E-4</v>
      </c>
      <c r="T105" s="87">
        <f t="shared" si="1"/>
        <v>1.9286891660343915E-3</v>
      </c>
      <c r="U105" s="87">
        <f>R105/'סכום נכסי הקרן'!$C$42</f>
        <v>7.1807571179187754E-5</v>
      </c>
    </row>
    <row r="106" spans="2:21" s="134" customFormat="1">
      <c r="B106" s="85" t="s">
        <v>517</v>
      </c>
      <c r="C106" s="79" t="s">
        <v>518</v>
      </c>
      <c r="D106" s="92" t="s">
        <v>126</v>
      </c>
      <c r="E106" s="92" t="s">
        <v>288</v>
      </c>
      <c r="F106" s="79" t="s">
        <v>519</v>
      </c>
      <c r="G106" s="92" t="s">
        <v>330</v>
      </c>
      <c r="H106" s="79" t="s">
        <v>510</v>
      </c>
      <c r="I106" s="79" t="s">
        <v>166</v>
      </c>
      <c r="J106" s="79"/>
      <c r="K106" s="86">
        <v>1.74</v>
      </c>
      <c r="L106" s="92" t="s">
        <v>170</v>
      </c>
      <c r="M106" s="93">
        <v>4.5999999999999999E-2</v>
      </c>
      <c r="N106" s="93">
        <v>4.0000000000000002E-4</v>
      </c>
      <c r="O106" s="86">
        <v>164470.52999999997</v>
      </c>
      <c r="P106" s="88">
        <v>131.72999999999999</v>
      </c>
      <c r="Q106" s="79"/>
      <c r="R106" s="86">
        <v>216.65703999999994</v>
      </c>
      <c r="S106" s="87">
        <v>5.7089036460928764E-4</v>
      </c>
      <c r="T106" s="87">
        <f t="shared" si="1"/>
        <v>1.6140676513277136E-3</v>
      </c>
      <c r="U106" s="87">
        <f>R106/'סכום נכסי הקרן'!$C$42</f>
        <v>6.0093808687196447E-5</v>
      </c>
    </row>
    <row r="107" spans="2:21" s="134" customFormat="1">
      <c r="B107" s="85" t="s">
        <v>520</v>
      </c>
      <c r="C107" s="79" t="s">
        <v>521</v>
      </c>
      <c r="D107" s="92" t="s">
        <v>126</v>
      </c>
      <c r="E107" s="92" t="s">
        <v>288</v>
      </c>
      <c r="F107" s="79" t="s">
        <v>468</v>
      </c>
      <c r="G107" s="92" t="s">
        <v>330</v>
      </c>
      <c r="H107" s="79" t="s">
        <v>510</v>
      </c>
      <c r="I107" s="79" t="s">
        <v>290</v>
      </c>
      <c r="J107" s="79"/>
      <c r="K107" s="86">
        <v>7.0599999999999978</v>
      </c>
      <c r="L107" s="92" t="s">
        <v>170</v>
      </c>
      <c r="M107" s="93">
        <v>2.81E-2</v>
      </c>
      <c r="N107" s="93">
        <v>2.5099999999999997E-2</v>
      </c>
      <c r="O107" s="86">
        <v>10596.999999999998</v>
      </c>
      <c r="P107" s="88">
        <v>104.36</v>
      </c>
      <c r="Q107" s="79"/>
      <c r="R107" s="86">
        <v>11.05903</v>
      </c>
      <c r="S107" s="87">
        <v>2.0241785907346598E-5</v>
      </c>
      <c r="T107" s="87">
        <f t="shared" si="1"/>
        <v>8.2388380170165393E-5</v>
      </c>
      <c r="U107" s="87">
        <f>R107/'סכום נכסי הקרן'!$C$42</f>
        <v>3.0674250561438773E-6</v>
      </c>
    </row>
    <row r="108" spans="2:21" s="134" customFormat="1">
      <c r="B108" s="85" t="s">
        <v>522</v>
      </c>
      <c r="C108" s="79" t="s">
        <v>523</v>
      </c>
      <c r="D108" s="92" t="s">
        <v>126</v>
      </c>
      <c r="E108" s="92" t="s">
        <v>288</v>
      </c>
      <c r="F108" s="79" t="s">
        <v>468</v>
      </c>
      <c r="G108" s="92" t="s">
        <v>330</v>
      </c>
      <c r="H108" s="79" t="s">
        <v>510</v>
      </c>
      <c r="I108" s="79" t="s">
        <v>290</v>
      </c>
      <c r="J108" s="79"/>
      <c r="K108" s="86">
        <v>5.1899999999999995</v>
      </c>
      <c r="L108" s="92" t="s">
        <v>170</v>
      </c>
      <c r="M108" s="93">
        <v>3.7000000000000005E-2</v>
      </c>
      <c r="N108" s="93">
        <v>1.6800000000000002E-2</v>
      </c>
      <c r="O108" s="86">
        <v>364055.37999999995</v>
      </c>
      <c r="P108" s="88">
        <v>112.06</v>
      </c>
      <c r="Q108" s="79"/>
      <c r="R108" s="86">
        <v>407.96044999999998</v>
      </c>
      <c r="S108" s="87">
        <v>5.3800569062842287E-4</v>
      </c>
      <c r="T108" s="87">
        <f t="shared" si="1"/>
        <v>3.0392539534653353E-3</v>
      </c>
      <c r="U108" s="87">
        <f>R108/'סכום נכסי הקרן'!$C$42</f>
        <v>1.131553225052949E-4</v>
      </c>
    </row>
    <row r="109" spans="2:21" s="134" customFormat="1">
      <c r="B109" s="85" t="s">
        <v>524</v>
      </c>
      <c r="C109" s="79" t="s">
        <v>525</v>
      </c>
      <c r="D109" s="92" t="s">
        <v>126</v>
      </c>
      <c r="E109" s="92" t="s">
        <v>288</v>
      </c>
      <c r="F109" s="79" t="s">
        <v>526</v>
      </c>
      <c r="G109" s="92" t="s">
        <v>330</v>
      </c>
      <c r="H109" s="79" t="s">
        <v>510</v>
      </c>
      <c r="I109" s="79" t="s">
        <v>166</v>
      </c>
      <c r="J109" s="79"/>
      <c r="K109" s="86">
        <v>2.6499999999999995</v>
      </c>
      <c r="L109" s="92" t="s">
        <v>170</v>
      </c>
      <c r="M109" s="93">
        <v>4.9500000000000002E-2</v>
      </c>
      <c r="N109" s="93">
        <v>4.7000000000000002E-3</v>
      </c>
      <c r="O109" s="86">
        <v>0.2</v>
      </c>
      <c r="P109" s="88">
        <v>115.71</v>
      </c>
      <c r="Q109" s="79"/>
      <c r="R109" s="86">
        <v>2.1999999999999998E-4</v>
      </c>
      <c r="S109" s="87">
        <v>2.6954531612229527E-10</v>
      </c>
      <c r="T109" s="87">
        <f t="shared" si="1"/>
        <v>1.638972282147384E-9</v>
      </c>
      <c r="U109" s="87">
        <f>R109/'סכום נכסי הקרן'!$C$42</f>
        <v>6.1021040032593545E-11</v>
      </c>
    </row>
    <row r="110" spans="2:21" s="134" customFormat="1">
      <c r="B110" s="85" t="s">
        <v>527</v>
      </c>
      <c r="C110" s="79" t="s">
        <v>528</v>
      </c>
      <c r="D110" s="92" t="s">
        <v>126</v>
      </c>
      <c r="E110" s="92" t="s">
        <v>288</v>
      </c>
      <c r="F110" s="79" t="s">
        <v>529</v>
      </c>
      <c r="G110" s="92" t="s">
        <v>355</v>
      </c>
      <c r="H110" s="79" t="s">
        <v>510</v>
      </c>
      <c r="I110" s="79" t="s">
        <v>290</v>
      </c>
      <c r="J110" s="79"/>
      <c r="K110" s="86">
        <v>0.77</v>
      </c>
      <c r="L110" s="92" t="s">
        <v>170</v>
      </c>
      <c r="M110" s="93">
        <v>4.5999999999999999E-2</v>
      </c>
      <c r="N110" s="93">
        <v>0</v>
      </c>
      <c r="O110" s="86">
        <v>0.12999999999999998</v>
      </c>
      <c r="P110" s="88">
        <v>108.23</v>
      </c>
      <c r="Q110" s="79"/>
      <c r="R110" s="86">
        <v>1.2999999999999999E-4</v>
      </c>
      <c r="S110" s="87">
        <v>3.0311424235895622E-10</v>
      </c>
      <c r="T110" s="87">
        <f t="shared" si="1"/>
        <v>9.6848362126890865E-10</v>
      </c>
      <c r="U110" s="87">
        <f>R110/'סכום נכסי הקרן'!$C$42</f>
        <v>3.6057887291987096E-11</v>
      </c>
    </row>
    <row r="111" spans="2:21" s="134" customFormat="1">
      <c r="B111" s="85" t="s">
        <v>530</v>
      </c>
      <c r="C111" s="79" t="s">
        <v>531</v>
      </c>
      <c r="D111" s="92" t="s">
        <v>126</v>
      </c>
      <c r="E111" s="92" t="s">
        <v>288</v>
      </c>
      <c r="F111" s="79" t="s">
        <v>529</v>
      </c>
      <c r="G111" s="92" t="s">
        <v>355</v>
      </c>
      <c r="H111" s="79" t="s">
        <v>510</v>
      </c>
      <c r="I111" s="79" t="s">
        <v>290</v>
      </c>
      <c r="J111" s="79"/>
      <c r="K111" s="86">
        <v>3.35</v>
      </c>
      <c r="L111" s="92" t="s">
        <v>170</v>
      </c>
      <c r="M111" s="93">
        <v>1.9799999999999998E-2</v>
      </c>
      <c r="N111" s="93">
        <v>5.5000000000000005E-3</v>
      </c>
      <c r="O111" s="86">
        <v>799200.1599999998</v>
      </c>
      <c r="P111" s="88">
        <v>105.63</v>
      </c>
      <c r="Q111" s="79"/>
      <c r="R111" s="86">
        <v>844.19512999999984</v>
      </c>
      <c r="S111" s="87">
        <v>9.5635988554336937E-4</v>
      </c>
      <c r="T111" s="87">
        <f t="shared" si="1"/>
        <v>6.2891473581536701E-3</v>
      </c>
      <c r="U111" s="87">
        <f>R111/'סכום נכסי הקרן'!$C$42</f>
        <v>2.3415302192295685E-4</v>
      </c>
    </row>
    <row r="112" spans="2:21" s="134" customFormat="1">
      <c r="B112" s="85" t="s">
        <v>532</v>
      </c>
      <c r="C112" s="79" t="s">
        <v>533</v>
      </c>
      <c r="D112" s="92" t="s">
        <v>126</v>
      </c>
      <c r="E112" s="92" t="s">
        <v>288</v>
      </c>
      <c r="F112" s="79" t="s">
        <v>504</v>
      </c>
      <c r="G112" s="92" t="s">
        <v>381</v>
      </c>
      <c r="H112" s="79" t="s">
        <v>510</v>
      </c>
      <c r="I112" s="79" t="s">
        <v>290</v>
      </c>
      <c r="J112" s="79"/>
      <c r="K112" s="86">
        <v>0.49</v>
      </c>
      <c r="L112" s="92" t="s">
        <v>170</v>
      </c>
      <c r="M112" s="93">
        <v>4.4999999999999998E-2</v>
      </c>
      <c r="N112" s="93">
        <v>6.1000000000000013E-3</v>
      </c>
      <c r="O112" s="86">
        <v>6935.829999999999</v>
      </c>
      <c r="P112" s="88">
        <v>126.67</v>
      </c>
      <c r="Q112" s="79"/>
      <c r="R112" s="86">
        <v>8.7856099999999984</v>
      </c>
      <c r="S112" s="87">
        <v>1.3295669270478496E-4</v>
      </c>
      <c r="T112" s="87">
        <f t="shared" si="1"/>
        <v>6.5451687598894889E-5</v>
      </c>
      <c r="U112" s="87">
        <f>R112/'סכום נכסי הקרן'!$C$42</f>
        <v>2.4368502705488822E-6</v>
      </c>
    </row>
    <row r="113" spans="2:21" s="134" customFormat="1">
      <c r="B113" s="85" t="s">
        <v>534</v>
      </c>
      <c r="C113" s="79" t="s">
        <v>535</v>
      </c>
      <c r="D113" s="92" t="s">
        <v>126</v>
      </c>
      <c r="E113" s="92" t="s">
        <v>288</v>
      </c>
      <c r="F113" s="79" t="s">
        <v>536</v>
      </c>
      <c r="G113" s="92" t="s">
        <v>355</v>
      </c>
      <c r="H113" s="79" t="s">
        <v>510</v>
      </c>
      <c r="I113" s="79" t="s">
        <v>290</v>
      </c>
      <c r="J113" s="79"/>
      <c r="K113" s="86">
        <v>0.25</v>
      </c>
      <c r="L113" s="92" t="s">
        <v>170</v>
      </c>
      <c r="M113" s="93">
        <v>3.3500000000000002E-2</v>
      </c>
      <c r="N113" s="93">
        <v>1.03E-2</v>
      </c>
      <c r="O113" s="86">
        <v>0.15999999999999998</v>
      </c>
      <c r="P113" s="88">
        <v>111.01</v>
      </c>
      <c r="Q113" s="79"/>
      <c r="R113" s="86">
        <v>1.7999999999999996E-4</v>
      </c>
      <c r="S113" s="87">
        <v>8.1441535124886585E-10</v>
      </c>
      <c r="T113" s="87">
        <f t="shared" si="1"/>
        <v>1.3409773217569503E-9</v>
      </c>
      <c r="U113" s="87">
        <f>R113/'סכום נכסי הקרן'!$C$42</f>
        <v>4.9926305481212892E-11</v>
      </c>
    </row>
    <row r="114" spans="2:21" s="134" customFormat="1">
      <c r="B114" s="85" t="s">
        <v>537</v>
      </c>
      <c r="C114" s="79" t="s">
        <v>538</v>
      </c>
      <c r="D114" s="92" t="s">
        <v>126</v>
      </c>
      <c r="E114" s="92" t="s">
        <v>288</v>
      </c>
      <c r="F114" s="79" t="s">
        <v>539</v>
      </c>
      <c r="G114" s="92" t="s">
        <v>330</v>
      </c>
      <c r="H114" s="79" t="s">
        <v>510</v>
      </c>
      <c r="I114" s="79" t="s">
        <v>166</v>
      </c>
      <c r="J114" s="79"/>
      <c r="K114" s="86">
        <v>3.38</v>
      </c>
      <c r="L114" s="92" t="s">
        <v>170</v>
      </c>
      <c r="M114" s="93">
        <v>3.3000000000000002E-2</v>
      </c>
      <c r="N114" s="93">
        <v>9.2000000000000016E-3</v>
      </c>
      <c r="O114" s="86">
        <v>1672.6099999999997</v>
      </c>
      <c r="P114" s="88">
        <v>109.38</v>
      </c>
      <c r="Q114" s="79"/>
      <c r="R114" s="86">
        <v>1.8294999999999997</v>
      </c>
      <c r="S114" s="87">
        <v>2.7875872777217213E-6</v>
      </c>
      <c r="T114" s="87">
        <f t="shared" si="1"/>
        <v>1.3629544500857449E-5</v>
      </c>
      <c r="U114" s="87">
        <f>R114/'סכום נכסי הקרן'!$C$42</f>
        <v>5.074454215437722E-7</v>
      </c>
    </row>
    <row r="115" spans="2:21" s="134" customFormat="1">
      <c r="B115" s="85" t="s">
        <v>540</v>
      </c>
      <c r="C115" s="79" t="s">
        <v>541</v>
      </c>
      <c r="D115" s="92" t="s">
        <v>126</v>
      </c>
      <c r="E115" s="92" t="s">
        <v>288</v>
      </c>
      <c r="F115" s="79" t="s">
        <v>539</v>
      </c>
      <c r="G115" s="92" t="s">
        <v>330</v>
      </c>
      <c r="H115" s="79" t="s">
        <v>510</v>
      </c>
      <c r="I115" s="79" t="s">
        <v>166</v>
      </c>
      <c r="J115" s="79"/>
      <c r="K115" s="86">
        <v>5.419999999999999</v>
      </c>
      <c r="L115" s="92" t="s">
        <v>170</v>
      </c>
      <c r="M115" s="93">
        <v>1.6E-2</v>
      </c>
      <c r="N115" s="93">
        <v>1.1200000000000002E-2</v>
      </c>
      <c r="O115" s="86">
        <v>97878.46</v>
      </c>
      <c r="P115" s="88">
        <v>104.12</v>
      </c>
      <c r="Q115" s="79"/>
      <c r="R115" s="86">
        <v>101.91104999999999</v>
      </c>
      <c r="S115" s="87">
        <v>7.2181741854398628E-4</v>
      </c>
      <c r="T115" s="87">
        <f t="shared" si="1"/>
        <v>7.5922448270243702E-4</v>
      </c>
      <c r="U115" s="87">
        <f>R115/'סכום נכסי הקרן'!$C$42</f>
        <v>2.8266901190062011E-5</v>
      </c>
    </row>
    <row r="116" spans="2:21" s="134" customFormat="1">
      <c r="B116" s="85" t="s">
        <v>542</v>
      </c>
      <c r="C116" s="79" t="s">
        <v>543</v>
      </c>
      <c r="D116" s="92" t="s">
        <v>126</v>
      </c>
      <c r="E116" s="92" t="s">
        <v>288</v>
      </c>
      <c r="F116" s="79" t="s">
        <v>509</v>
      </c>
      <c r="G116" s="92" t="s">
        <v>294</v>
      </c>
      <c r="H116" s="79" t="s">
        <v>544</v>
      </c>
      <c r="I116" s="79" t="s">
        <v>166</v>
      </c>
      <c r="J116" s="79"/>
      <c r="K116" s="86">
        <v>1.87</v>
      </c>
      <c r="L116" s="92" t="s">
        <v>170</v>
      </c>
      <c r="M116" s="93">
        <v>5.2999999999999999E-2</v>
      </c>
      <c r="N116" s="93">
        <v>3.0000000000000003E-4</v>
      </c>
      <c r="O116" s="86">
        <v>3253.9999999999995</v>
      </c>
      <c r="P116" s="88">
        <v>120.78</v>
      </c>
      <c r="Q116" s="79"/>
      <c r="R116" s="86">
        <v>3.9301799999999996</v>
      </c>
      <c r="S116" s="87">
        <v>1.251509580548141E-5</v>
      </c>
      <c r="T116" s="87">
        <f t="shared" si="1"/>
        <v>2.9279345835681844E-5</v>
      </c>
      <c r="U116" s="87">
        <f>R116/'סכום נכסי הקרן'!$C$42</f>
        <v>1.0901075959786295E-6</v>
      </c>
    </row>
    <row r="117" spans="2:21" s="134" customFormat="1">
      <c r="B117" s="85" t="s">
        <v>545</v>
      </c>
      <c r="C117" s="79" t="s">
        <v>546</v>
      </c>
      <c r="D117" s="92" t="s">
        <v>126</v>
      </c>
      <c r="E117" s="92" t="s">
        <v>288</v>
      </c>
      <c r="F117" s="79" t="s">
        <v>547</v>
      </c>
      <c r="G117" s="92" t="s">
        <v>330</v>
      </c>
      <c r="H117" s="79" t="s">
        <v>544</v>
      </c>
      <c r="I117" s="79" t="s">
        <v>166</v>
      </c>
      <c r="J117" s="79"/>
      <c r="K117" s="86">
        <v>1.7099999999999997</v>
      </c>
      <c r="L117" s="92" t="s">
        <v>170</v>
      </c>
      <c r="M117" s="93">
        <v>5.3499999999999999E-2</v>
      </c>
      <c r="N117" s="93">
        <v>6.6999999999999985E-3</v>
      </c>
      <c r="O117" s="86">
        <v>0.69999999999999984</v>
      </c>
      <c r="P117" s="88">
        <v>111.61</v>
      </c>
      <c r="Q117" s="79"/>
      <c r="R117" s="86">
        <v>8.0000000000000004E-4</v>
      </c>
      <c r="S117" s="87">
        <v>2.9795031465681439E-9</v>
      </c>
      <c r="T117" s="87">
        <f t="shared" si="1"/>
        <v>5.9598992078086696E-9</v>
      </c>
      <c r="U117" s="87">
        <f>R117/'סכום נכסי הקרן'!$C$42</f>
        <v>2.2189469102761291E-10</v>
      </c>
    </row>
    <row r="118" spans="2:21" s="134" customFormat="1">
      <c r="B118" s="85" t="s">
        <v>548</v>
      </c>
      <c r="C118" s="79" t="s">
        <v>549</v>
      </c>
      <c r="D118" s="92" t="s">
        <v>126</v>
      </c>
      <c r="E118" s="92" t="s">
        <v>288</v>
      </c>
      <c r="F118" s="79" t="s">
        <v>550</v>
      </c>
      <c r="G118" s="92" t="s">
        <v>330</v>
      </c>
      <c r="H118" s="79" t="s">
        <v>544</v>
      </c>
      <c r="I118" s="79" t="s">
        <v>290</v>
      </c>
      <c r="J118" s="79"/>
      <c r="K118" s="86">
        <v>1.48</v>
      </c>
      <c r="L118" s="92" t="s">
        <v>170</v>
      </c>
      <c r="M118" s="93">
        <v>4.2500000000000003E-2</v>
      </c>
      <c r="N118" s="93">
        <v>1.3000000000000004E-3</v>
      </c>
      <c r="O118" s="86">
        <v>0.53999999999999992</v>
      </c>
      <c r="P118" s="88">
        <v>115.61</v>
      </c>
      <c r="Q118" s="79"/>
      <c r="R118" s="86">
        <v>6.2999999999999992E-4</v>
      </c>
      <c r="S118" s="87">
        <v>3.507692385641027E-9</v>
      </c>
      <c r="T118" s="87">
        <f t="shared" si="1"/>
        <v>4.6934206261493268E-9</v>
      </c>
      <c r="U118" s="87">
        <f>R118/'סכום נכסי הקרן'!$C$42</f>
        <v>1.7474206918424513E-10</v>
      </c>
    </row>
    <row r="119" spans="2:21" s="134" customFormat="1">
      <c r="B119" s="85" t="s">
        <v>551</v>
      </c>
      <c r="C119" s="79" t="s">
        <v>552</v>
      </c>
      <c r="D119" s="92" t="s">
        <v>126</v>
      </c>
      <c r="E119" s="92" t="s">
        <v>288</v>
      </c>
      <c r="F119" s="79" t="s">
        <v>550</v>
      </c>
      <c r="G119" s="92" t="s">
        <v>330</v>
      </c>
      <c r="H119" s="79" t="s">
        <v>544</v>
      </c>
      <c r="I119" s="79" t="s">
        <v>290</v>
      </c>
      <c r="J119" s="79"/>
      <c r="K119" s="86">
        <v>2.1</v>
      </c>
      <c r="L119" s="92" t="s">
        <v>170</v>
      </c>
      <c r="M119" s="93">
        <v>4.5999999999999999E-2</v>
      </c>
      <c r="N119" s="93">
        <v>4.8000000000000004E-3</v>
      </c>
      <c r="O119" s="86">
        <v>0.61999999999999988</v>
      </c>
      <c r="P119" s="88">
        <v>112.06</v>
      </c>
      <c r="Q119" s="79"/>
      <c r="R119" s="86">
        <v>6.9999999999999988E-4</v>
      </c>
      <c r="S119" s="87">
        <v>1.7559905049628254E-9</v>
      </c>
      <c r="T119" s="87">
        <f t="shared" si="1"/>
        <v>5.2149118068325854E-9</v>
      </c>
      <c r="U119" s="87">
        <f>R119/'סכום נכסי הקרן'!$C$42</f>
        <v>1.9415785464916126E-10</v>
      </c>
    </row>
    <row r="120" spans="2:21" s="134" customFormat="1">
      <c r="B120" s="85" t="s">
        <v>553</v>
      </c>
      <c r="C120" s="79" t="s">
        <v>554</v>
      </c>
      <c r="D120" s="92" t="s">
        <v>126</v>
      </c>
      <c r="E120" s="92" t="s">
        <v>288</v>
      </c>
      <c r="F120" s="79" t="s">
        <v>555</v>
      </c>
      <c r="G120" s="92" t="s">
        <v>330</v>
      </c>
      <c r="H120" s="79" t="s">
        <v>544</v>
      </c>
      <c r="I120" s="79" t="s">
        <v>166</v>
      </c>
      <c r="J120" s="79"/>
      <c r="K120" s="86">
        <v>7.1499999999999995</v>
      </c>
      <c r="L120" s="92" t="s">
        <v>170</v>
      </c>
      <c r="M120" s="93">
        <v>1.9E-2</v>
      </c>
      <c r="N120" s="93">
        <v>2.5899999999999999E-2</v>
      </c>
      <c r="O120" s="86">
        <v>411252.99999999994</v>
      </c>
      <c r="P120" s="88">
        <v>96.48</v>
      </c>
      <c r="Q120" s="79"/>
      <c r="R120" s="86">
        <v>396.77687999999995</v>
      </c>
      <c r="S120" s="87">
        <v>1.5603771437243889E-3</v>
      </c>
      <c r="T120" s="87">
        <f t="shared" si="1"/>
        <v>2.9559377659859939E-3</v>
      </c>
      <c r="U120" s="87">
        <f>R120/'סכום נכסי הקרן'!$C$42</f>
        <v>1.1005335399312528E-4</v>
      </c>
    </row>
    <row r="121" spans="2:21" s="134" customFormat="1">
      <c r="B121" s="85" t="s">
        <v>556</v>
      </c>
      <c r="C121" s="79" t="s">
        <v>557</v>
      </c>
      <c r="D121" s="92" t="s">
        <v>126</v>
      </c>
      <c r="E121" s="92" t="s">
        <v>288</v>
      </c>
      <c r="F121" s="79" t="s">
        <v>370</v>
      </c>
      <c r="G121" s="92" t="s">
        <v>294</v>
      </c>
      <c r="H121" s="79" t="s">
        <v>544</v>
      </c>
      <c r="I121" s="79" t="s">
        <v>290</v>
      </c>
      <c r="J121" s="79"/>
      <c r="K121" s="86">
        <v>3.05</v>
      </c>
      <c r="L121" s="92" t="s">
        <v>170</v>
      </c>
      <c r="M121" s="93">
        <v>5.0999999999999997E-2</v>
      </c>
      <c r="N121" s="93">
        <v>5.6000000000000008E-3</v>
      </c>
      <c r="O121" s="86">
        <v>2118051.9999999995</v>
      </c>
      <c r="P121" s="88">
        <v>138.74</v>
      </c>
      <c r="Q121" s="86">
        <v>32.688659999999999</v>
      </c>
      <c r="R121" s="86">
        <v>2971.2740499999995</v>
      </c>
      <c r="S121" s="87">
        <v>1.8462114199303697E-3</v>
      </c>
      <c r="T121" s="87">
        <f t="shared" si="1"/>
        <v>2.2135617320971818E-2</v>
      </c>
      <c r="U121" s="87">
        <f>R121/'סכום נכסי הקרן'!$C$42</f>
        <v>8.2413742160389249E-4</v>
      </c>
    </row>
    <row r="122" spans="2:21" s="134" customFormat="1">
      <c r="B122" s="85" t="s">
        <v>558</v>
      </c>
      <c r="C122" s="79" t="s">
        <v>559</v>
      </c>
      <c r="D122" s="92" t="s">
        <v>126</v>
      </c>
      <c r="E122" s="92" t="s">
        <v>288</v>
      </c>
      <c r="F122" s="79" t="s">
        <v>560</v>
      </c>
      <c r="G122" s="92" t="s">
        <v>330</v>
      </c>
      <c r="H122" s="79" t="s">
        <v>544</v>
      </c>
      <c r="I122" s="79" t="s">
        <v>290</v>
      </c>
      <c r="J122" s="79"/>
      <c r="K122" s="86">
        <v>1.2499999999999996</v>
      </c>
      <c r="L122" s="92" t="s">
        <v>170</v>
      </c>
      <c r="M122" s="93">
        <v>5.4000000000000006E-2</v>
      </c>
      <c r="N122" s="93">
        <v>1.6999999999999995E-3</v>
      </c>
      <c r="O122" s="86">
        <v>0.85999999999999988</v>
      </c>
      <c r="P122" s="88">
        <v>130.19999999999999</v>
      </c>
      <c r="Q122" s="79"/>
      <c r="R122" s="86">
        <v>1.1100000000000001E-3</v>
      </c>
      <c r="S122" s="87">
        <v>5.6269759477726593E-9</v>
      </c>
      <c r="T122" s="87">
        <f t="shared" si="1"/>
        <v>8.2693601508345302E-9</v>
      </c>
      <c r="U122" s="87">
        <f>R122/'סכום נכסי הקרן'!$C$42</f>
        <v>3.0787888380081292E-10</v>
      </c>
    </row>
    <row r="123" spans="2:21" s="134" customFormat="1">
      <c r="B123" s="85" t="s">
        <v>561</v>
      </c>
      <c r="C123" s="79" t="s">
        <v>562</v>
      </c>
      <c r="D123" s="92" t="s">
        <v>126</v>
      </c>
      <c r="E123" s="92" t="s">
        <v>288</v>
      </c>
      <c r="F123" s="79" t="s">
        <v>563</v>
      </c>
      <c r="G123" s="92" t="s">
        <v>330</v>
      </c>
      <c r="H123" s="79" t="s">
        <v>544</v>
      </c>
      <c r="I123" s="79" t="s">
        <v>166</v>
      </c>
      <c r="J123" s="79"/>
      <c r="K123" s="86">
        <v>7.0299999999999994</v>
      </c>
      <c r="L123" s="92" t="s">
        <v>170</v>
      </c>
      <c r="M123" s="93">
        <v>2.6000000000000002E-2</v>
      </c>
      <c r="N123" s="93">
        <v>2.4099999999999996E-2</v>
      </c>
      <c r="O123" s="86">
        <v>1745999.9999999998</v>
      </c>
      <c r="P123" s="88">
        <v>102.8</v>
      </c>
      <c r="Q123" s="79"/>
      <c r="R123" s="86">
        <v>1794.8879799999997</v>
      </c>
      <c r="S123" s="87">
        <v>2.8491702158907326E-3</v>
      </c>
      <c r="T123" s="87">
        <f t="shared" si="1"/>
        <v>1.3371689312634128E-2</v>
      </c>
      <c r="U123" s="87">
        <f>R123/'סכום נכסי הקרן'!$C$42</f>
        <v>4.9784514218909526E-4</v>
      </c>
    </row>
    <row r="124" spans="2:21" s="134" customFormat="1">
      <c r="B124" s="85" t="s">
        <v>564</v>
      </c>
      <c r="C124" s="79" t="s">
        <v>565</v>
      </c>
      <c r="D124" s="92" t="s">
        <v>126</v>
      </c>
      <c r="E124" s="92" t="s">
        <v>288</v>
      </c>
      <c r="F124" s="79" t="s">
        <v>563</v>
      </c>
      <c r="G124" s="92" t="s">
        <v>330</v>
      </c>
      <c r="H124" s="79" t="s">
        <v>544</v>
      </c>
      <c r="I124" s="79" t="s">
        <v>166</v>
      </c>
      <c r="J124" s="79"/>
      <c r="K124" s="86">
        <v>3.87</v>
      </c>
      <c r="L124" s="92" t="s">
        <v>170</v>
      </c>
      <c r="M124" s="93">
        <v>4.4000000000000004E-2</v>
      </c>
      <c r="N124" s="93">
        <v>1.3100000000000002E-2</v>
      </c>
      <c r="O124" s="86">
        <v>0.26999999999999996</v>
      </c>
      <c r="P124" s="88">
        <v>113.83</v>
      </c>
      <c r="Q124" s="79"/>
      <c r="R124" s="86">
        <v>3.0999999999999995E-4</v>
      </c>
      <c r="S124" s="87">
        <v>1.9779640157064994E-9</v>
      </c>
      <c r="T124" s="87">
        <f t="shared" si="1"/>
        <v>2.309460943025859E-9</v>
      </c>
      <c r="U124" s="87">
        <f>R124/'סכום נכסי הקרן'!$C$42</f>
        <v>8.5984192773199982E-11</v>
      </c>
    </row>
    <row r="125" spans="2:21" s="134" customFormat="1">
      <c r="B125" s="85" t="s">
        <v>566</v>
      </c>
      <c r="C125" s="79" t="s">
        <v>567</v>
      </c>
      <c r="D125" s="92" t="s">
        <v>126</v>
      </c>
      <c r="E125" s="92" t="s">
        <v>288</v>
      </c>
      <c r="F125" s="79" t="s">
        <v>471</v>
      </c>
      <c r="G125" s="92" t="s">
        <v>330</v>
      </c>
      <c r="H125" s="79" t="s">
        <v>544</v>
      </c>
      <c r="I125" s="79" t="s">
        <v>290</v>
      </c>
      <c r="J125" s="79"/>
      <c r="K125" s="86">
        <v>4.88</v>
      </c>
      <c r="L125" s="92" t="s">
        <v>170</v>
      </c>
      <c r="M125" s="93">
        <v>2.0499999999999997E-2</v>
      </c>
      <c r="N125" s="93">
        <v>1.54E-2</v>
      </c>
      <c r="O125" s="86">
        <v>29694.999999999996</v>
      </c>
      <c r="P125" s="88">
        <v>104.55</v>
      </c>
      <c r="Q125" s="79"/>
      <c r="R125" s="86">
        <v>31.046119999999995</v>
      </c>
      <c r="S125" s="87">
        <v>6.3632915542545859E-5</v>
      </c>
      <c r="T125" s="87">
        <f t="shared" si="1"/>
        <v>2.3128968249191606E-4</v>
      </c>
      <c r="U125" s="87">
        <f>R125/'סכום נכסי הקרן'!$C$42</f>
        <v>8.6112115062577401E-6</v>
      </c>
    </row>
    <row r="126" spans="2:21" s="134" customFormat="1">
      <c r="B126" s="85" t="s">
        <v>568</v>
      </c>
      <c r="C126" s="79" t="s">
        <v>569</v>
      </c>
      <c r="D126" s="92" t="s">
        <v>126</v>
      </c>
      <c r="E126" s="92" t="s">
        <v>288</v>
      </c>
      <c r="F126" s="79" t="s">
        <v>570</v>
      </c>
      <c r="G126" s="92" t="s">
        <v>330</v>
      </c>
      <c r="H126" s="79" t="s">
        <v>544</v>
      </c>
      <c r="I126" s="79" t="s">
        <v>166</v>
      </c>
      <c r="J126" s="79"/>
      <c r="K126" s="86">
        <v>4.12</v>
      </c>
      <c r="L126" s="92" t="s">
        <v>170</v>
      </c>
      <c r="M126" s="93">
        <v>4.3400000000000001E-2</v>
      </c>
      <c r="N126" s="93">
        <v>2.3999999999999994E-2</v>
      </c>
      <c r="O126" s="86">
        <v>105.05999999999999</v>
      </c>
      <c r="P126" s="88">
        <v>108.3</v>
      </c>
      <c r="Q126" s="79"/>
      <c r="R126" s="86">
        <v>0.11605999999999998</v>
      </c>
      <c r="S126" s="87">
        <v>6.5204551643634694E-8</v>
      </c>
      <c r="T126" s="87">
        <f t="shared" si="1"/>
        <v>8.6463237757284264E-7</v>
      </c>
      <c r="U126" s="87">
        <f>R126/'סכום נכסי הקרן'!$C$42</f>
        <v>3.2191372300830937E-8</v>
      </c>
    </row>
    <row r="127" spans="2:21" s="134" customFormat="1">
      <c r="B127" s="85" t="s">
        <v>571</v>
      </c>
      <c r="C127" s="79" t="s">
        <v>572</v>
      </c>
      <c r="D127" s="92" t="s">
        <v>126</v>
      </c>
      <c r="E127" s="92" t="s">
        <v>288</v>
      </c>
      <c r="F127" s="79" t="s">
        <v>573</v>
      </c>
      <c r="G127" s="92" t="s">
        <v>330</v>
      </c>
      <c r="H127" s="79" t="s">
        <v>574</v>
      </c>
      <c r="I127" s="79" t="s">
        <v>166</v>
      </c>
      <c r="J127" s="79"/>
      <c r="K127" s="86">
        <v>0.74999999999999989</v>
      </c>
      <c r="L127" s="92" t="s">
        <v>170</v>
      </c>
      <c r="M127" s="93">
        <v>5.5999999999999994E-2</v>
      </c>
      <c r="N127" s="93">
        <v>7.4999999999999989E-3</v>
      </c>
      <c r="O127" s="86">
        <v>0.7799999999999998</v>
      </c>
      <c r="P127" s="88">
        <v>111.42</v>
      </c>
      <c r="Q127" s="79"/>
      <c r="R127" s="86">
        <v>8.699999999999999E-4</v>
      </c>
      <c r="S127" s="87">
        <v>6.1603588803942616E-9</v>
      </c>
      <c r="T127" s="87">
        <f t="shared" si="1"/>
        <v>6.4813903884919273E-9</v>
      </c>
      <c r="U127" s="87">
        <f>R127/'סכום נכסי הקרן'!$C$42</f>
        <v>2.4131047649252899E-10</v>
      </c>
    </row>
    <row r="128" spans="2:21" s="134" customFormat="1">
      <c r="B128" s="85" t="s">
        <v>575</v>
      </c>
      <c r="C128" s="79" t="s">
        <v>576</v>
      </c>
      <c r="D128" s="92" t="s">
        <v>126</v>
      </c>
      <c r="E128" s="92" t="s">
        <v>288</v>
      </c>
      <c r="F128" s="79" t="s">
        <v>577</v>
      </c>
      <c r="G128" s="92" t="s">
        <v>422</v>
      </c>
      <c r="H128" s="79" t="s">
        <v>574</v>
      </c>
      <c r="I128" s="79" t="s">
        <v>290</v>
      </c>
      <c r="J128" s="79"/>
      <c r="K128" s="86">
        <v>0.98999999999999977</v>
      </c>
      <c r="L128" s="92" t="s">
        <v>170</v>
      </c>
      <c r="M128" s="93">
        <v>4.8000000000000001E-2</v>
      </c>
      <c r="N128" s="93">
        <v>-9.9999999999999991E-5</v>
      </c>
      <c r="O128" s="86">
        <v>0.51999999999999991</v>
      </c>
      <c r="P128" s="88">
        <v>125.33</v>
      </c>
      <c r="Q128" s="79"/>
      <c r="R128" s="86">
        <v>6.4999999999999997E-4</v>
      </c>
      <c r="S128" s="87">
        <v>1.2708618821049974E-9</v>
      </c>
      <c r="T128" s="87">
        <f t="shared" si="1"/>
        <v>4.8424181063445437E-9</v>
      </c>
      <c r="U128" s="87">
        <f>R128/'סכום נכסי הקרן'!$C$42</f>
        <v>1.8028943645993547E-10</v>
      </c>
    </row>
    <row r="129" spans="2:21" s="134" customFormat="1">
      <c r="B129" s="85" t="s">
        <v>578</v>
      </c>
      <c r="C129" s="79" t="s">
        <v>579</v>
      </c>
      <c r="D129" s="92" t="s">
        <v>126</v>
      </c>
      <c r="E129" s="92" t="s">
        <v>288</v>
      </c>
      <c r="F129" s="79" t="s">
        <v>580</v>
      </c>
      <c r="G129" s="92" t="s">
        <v>330</v>
      </c>
      <c r="H129" s="79" t="s">
        <v>574</v>
      </c>
      <c r="I129" s="79" t="s">
        <v>290</v>
      </c>
      <c r="J129" s="79"/>
      <c r="K129" s="86">
        <v>1.5699999999999998</v>
      </c>
      <c r="L129" s="92" t="s">
        <v>170</v>
      </c>
      <c r="M129" s="93">
        <v>5.4000000000000006E-2</v>
      </c>
      <c r="N129" s="93">
        <v>2.2100000000000005E-2</v>
      </c>
      <c r="O129" s="86">
        <v>463.61999999999995</v>
      </c>
      <c r="P129" s="88">
        <v>107.24</v>
      </c>
      <c r="Q129" s="79"/>
      <c r="R129" s="86">
        <v>0.49717999999999996</v>
      </c>
      <c r="S129" s="87">
        <v>9.3660606060606057E-6</v>
      </c>
      <c r="T129" s="87">
        <f t="shared" si="1"/>
        <v>3.7039283601728927E-6</v>
      </c>
      <c r="U129" s="87">
        <f>R129/'סכום נכסי הקרן'!$C$42</f>
        <v>1.3790200310638572E-7</v>
      </c>
    </row>
    <row r="130" spans="2:21" s="134" customFormat="1">
      <c r="B130" s="85" t="s">
        <v>581</v>
      </c>
      <c r="C130" s="79" t="s">
        <v>582</v>
      </c>
      <c r="D130" s="92" t="s">
        <v>126</v>
      </c>
      <c r="E130" s="92" t="s">
        <v>288</v>
      </c>
      <c r="F130" s="79" t="s">
        <v>580</v>
      </c>
      <c r="G130" s="92" t="s">
        <v>330</v>
      </c>
      <c r="H130" s="79" t="s">
        <v>574</v>
      </c>
      <c r="I130" s="79" t="s">
        <v>290</v>
      </c>
      <c r="J130" s="79"/>
      <c r="K130" s="86">
        <v>0.67</v>
      </c>
      <c r="L130" s="92" t="s">
        <v>170</v>
      </c>
      <c r="M130" s="93">
        <v>6.4000000000000001E-2</v>
      </c>
      <c r="N130" s="93">
        <v>2.1000000000000001E-2</v>
      </c>
      <c r="O130" s="86">
        <v>163.04999999999998</v>
      </c>
      <c r="P130" s="88">
        <v>114.97</v>
      </c>
      <c r="Q130" s="79"/>
      <c r="R130" s="86">
        <v>0.18744999999999995</v>
      </c>
      <c r="S130" s="87">
        <v>4.751594064368727E-6</v>
      </c>
      <c r="T130" s="87">
        <f t="shared" si="1"/>
        <v>1.3964788831296685E-6</v>
      </c>
      <c r="U130" s="87">
        <f>R130/'סכום נכסי הקרן'!$C$42</f>
        <v>5.1992699791407534E-8</v>
      </c>
    </row>
    <row r="131" spans="2:21" s="134" customFormat="1">
      <c r="B131" s="85" t="s">
        <v>583</v>
      </c>
      <c r="C131" s="79" t="s">
        <v>584</v>
      </c>
      <c r="D131" s="92" t="s">
        <v>126</v>
      </c>
      <c r="E131" s="92" t="s">
        <v>288</v>
      </c>
      <c r="F131" s="79" t="s">
        <v>580</v>
      </c>
      <c r="G131" s="92" t="s">
        <v>330</v>
      </c>
      <c r="H131" s="79" t="s">
        <v>574</v>
      </c>
      <c r="I131" s="79" t="s">
        <v>290</v>
      </c>
      <c r="J131" s="79"/>
      <c r="K131" s="86">
        <v>2.44</v>
      </c>
      <c r="L131" s="92" t="s">
        <v>170</v>
      </c>
      <c r="M131" s="93">
        <v>2.5000000000000001E-2</v>
      </c>
      <c r="N131" s="93">
        <v>4.3700000000000003E-2</v>
      </c>
      <c r="O131" s="86">
        <v>211845.98999999996</v>
      </c>
      <c r="P131" s="88">
        <v>97.15</v>
      </c>
      <c r="Q131" s="79"/>
      <c r="R131" s="86">
        <v>205.80834999999999</v>
      </c>
      <c r="S131" s="87">
        <v>4.3511373289299021E-4</v>
      </c>
      <c r="T131" s="87">
        <f t="shared" si="1"/>
        <v>1.5332462776567618E-3</v>
      </c>
      <c r="U131" s="87">
        <f>R131/'סכום נכסי הקרן'!$C$42</f>
        <v>5.7084725292691016E-5</v>
      </c>
    </row>
    <row r="132" spans="2:21" s="134" customFormat="1">
      <c r="B132" s="85" t="s">
        <v>585</v>
      </c>
      <c r="C132" s="79" t="s">
        <v>586</v>
      </c>
      <c r="D132" s="92" t="s">
        <v>126</v>
      </c>
      <c r="E132" s="92" t="s">
        <v>288</v>
      </c>
      <c r="F132" s="79" t="s">
        <v>587</v>
      </c>
      <c r="G132" s="92" t="s">
        <v>499</v>
      </c>
      <c r="H132" s="79" t="s">
        <v>574</v>
      </c>
      <c r="I132" s="79" t="s">
        <v>290</v>
      </c>
      <c r="J132" s="79"/>
      <c r="K132" s="86">
        <v>1.47</v>
      </c>
      <c r="L132" s="92" t="s">
        <v>170</v>
      </c>
      <c r="M132" s="93">
        <v>0.05</v>
      </c>
      <c r="N132" s="93">
        <v>7.8000000000000005E-3</v>
      </c>
      <c r="O132" s="86">
        <v>288.74999999999994</v>
      </c>
      <c r="P132" s="88">
        <v>106.37</v>
      </c>
      <c r="Q132" s="79"/>
      <c r="R132" s="86">
        <v>0.30713999999999991</v>
      </c>
      <c r="S132" s="87">
        <v>1.8712120107509632E-6</v>
      </c>
      <c r="T132" s="87">
        <f t="shared" si="1"/>
        <v>2.2881543033579429E-6</v>
      </c>
      <c r="U132" s="87">
        <f>R132/'סכום נכסי הקרן'!$C$42</f>
        <v>8.5190919252776266E-8</v>
      </c>
    </row>
    <row r="133" spans="2:21" s="134" customFormat="1">
      <c r="B133" s="85" t="s">
        <v>588</v>
      </c>
      <c r="C133" s="79" t="s">
        <v>589</v>
      </c>
      <c r="D133" s="92" t="s">
        <v>126</v>
      </c>
      <c r="E133" s="92" t="s">
        <v>288</v>
      </c>
      <c r="F133" s="79" t="s">
        <v>590</v>
      </c>
      <c r="G133" s="92" t="s">
        <v>294</v>
      </c>
      <c r="H133" s="79" t="s">
        <v>574</v>
      </c>
      <c r="I133" s="79" t="s">
        <v>290</v>
      </c>
      <c r="J133" s="79"/>
      <c r="K133" s="86">
        <v>1.73</v>
      </c>
      <c r="L133" s="92" t="s">
        <v>170</v>
      </c>
      <c r="M133" s="93">
        <v>2.4E-2</v>
      </c>
      <c r="N133" s="93">
        <v>1.8999999999999998E-3</v>
      </c>
      <c r="O133" s="86">
        <v>166605.99999999997</v>
      </c>
      <c r="P133" s="88">
        <v>106.54</v>
      </c>
      <c r="Q133" s="79"/>
      <c r="R133" s="86">
        <v>177.50202999999996</v>
      </c>
      <c r="S133" s="87">
        <v>1.2761755942122233E-3</v>
      </c>
      <c r="T133" s="87">
        <f t="shared" si="1"/>
        <v>1.3223677599767882E-3</v>
      </c>
      <c r="U133" s="87">
        <f>R133/'סכום נכסי הקרן'!$C$42</f>
        <v>4.9233447629530083E-5</v>
      </c>
    </row>
    <row r="134" spans="2:21" s="134" customFormat="1">
      <c r="B134" s="85" t="s">
        <v>591</v>
      </c>
      <c r="C134" s="79" t="s">
        <v>592</v>
      </c>
      <c r="D134" s="92" t="s">
        <v>126</v>
      </c>
      <c r="E134" s="92" t="s">
        <v>288</v>
      </c>
      <c r="F134" s="79" t="s">
        <v>593</v>
      </c>
      <c r="G134" s="92" t="s">
        <v>594</v>
      </c>
      <c r="H134" s="79" t="s">
        <v>595</v>
      </c>
      <c r="I134" s="79" t="s">
        <v>166</v>
      </c>
      <c r="J134" s="79"/>
      <c r="K134" s="86">
        <v>2</v>
      </c>
      <c r="L134" s="92" t="s">
        <v>170</v>
      </c>
      <c r="M134" s="93">
        <v>2.8500000000000001E-2</v>
      </c>
      <c r="N134" s="93">
        <v>2.6800000000000001E-2</v>
      </c>
      <c r="O134" s="86">
        <v>249999.99999999997</v>
      </c>
      <c r="P134" s="88">
        <v>102.85</v>
      </c>
      <c r="Q134" s="79"/>
      <c r="R134" s="86">
        <v>257.12498999999997</v>
      </c>
      <c r="S134" s="87">
        <v>6.8579259931031205E-4</v>
      </c>
      <c r="T134" s="87">
        <f t="shared" si="1"/>
        <v>1.9155487802610149E-3</v>
      </c>
      <c r="U134" s="87">
        <f>R134/'סכום נכסי הקרן'!$C$42</f>
        <v>7.1318337764410066E-5</v>
      </c>
    </row>
    <row r="135" spans="2:21" s="134" customFormat="1">
      <c r="B135" s="85" t="s">
        <v>596</v>
      </c>
      <c r="C135" s="79" t="s">
        <v>597</v>
      </c>
      <c r="D135" s="92" t="s">
        <v>126</v>
      </c>
      <c r="E135" s="92" t="s">
        <v>288</v>
      </c>
      <c r="F135" s="79" t="s">
        <v>598</v>
      </c>
      <c r="G135" s="92" t="s">
        <v>330</v>
      </c>
      <c r="H135" s="79" t="s">
        <v>599</v>
      </c>
      <c r="I135" s="79" t="s">
        <v>290</v>
      </c>
      <c r="J135" s="79"/>
      <c r="K135" s="86">
        <v>0.03</v>
      </c>
      <c r="L135" s="92" t="s">
        <v>170</v>
      </c>
      <c r="M135" s="93">
        <v>5.3499999999999999E-2</v>
      </c>
      <c r="N135" s="93">
        <v>3.427</v>
      </c>
      <c r="O135" s="86">
        <v>128144.94999999998</v>
      </c>
      <c r="P135" s="88">
        <v>100.89</v>
      </c>
      <c r="Q135" s="79"/>
      <c r="R135" s="86">
        <v>129.28543999999999</v>
      </c>
      <c r="S135" s="87">
        <v>1.483699251259845E-3</v>
      </c>
      <c r="T135" s="87">
        <f t="shared" si="1"/>
        <v>9.6316023929649409E-4</v>
      </c>
      <c r="U135" s="87">
        <f>R135/'סכום נכסי הקרן'!$C$42</f>
        <v>3.5859690953961232E-5</v>
      </c>
    </row>
    <row r="136" spans="2:21" s="134" customFormat="1">
      <c r="B136" s="85" t="s">
        <v>600</v>
      </c>
      <c r="C136" s="79" t="s">
        <v>601</v>
      </c>
      <c r="D136" s="92" t="s">
        <v>126</v>
      </c>
      <c r="E136" s="92" t="s">
        <v>288</v>
      </c>
      <c r="F136" s="79" t="s">
        <v>602</v>
      </c>
      <c r="G136" s="92" t="s">
        <v>499</v>
      </c>
      <c r="H136" s="79" t="s">
        <v>599</v>
      </c>
      <c r="I136" s="79" t="s">
        <v>290</v>
      </c>
      <c r="J136" s="79"/>
      <c r="K136" s="86">
        <v>0.55999999999999994</v>
      </c>
      <c r="L136" s="92" t="s">
        <v>170</v>
      </c>
      <c r="M136" s="93">
        <v>4.9000000000000002E-2</v>
      </c>
      <c r="N136" s="93">
        <v>2.5297999999999998</v>
      </c>
      <c r="O136" s="86">
        <v>466355.00999999995</v>
      </c>
      <c r="P136" s="88">
        <v>56.27</v>
      </c>
      <c r="Q136" s="79"/>
      <c r="R136" s="86">
        <v>262.41794999999996</v>
      </c>
      <c r="S136" s="87">
        <v>6.1179971434514326E-4</v>
      </c>
      <c r="T136" s="87">
        <f t="shared" si="1"/>
        <v>1.9549806653997187E-3</v>
      </c>
      <c r="U136" s="87">
        <f>R136/'סכום נכסי הקרן'!$C$42</f>
        <v>7.2786437419186949E-5</v>
      </c>
    </row>
    <row r="137" spans="2:21" s="134" customFormat="1">
      <c r="B137" s="82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86"/>
      <c r="P137" s="88"/>
      <c r="Q137" s="79"/>
      <c r="R137" s="79"/>
      <c r="S137" s="79"/>
      <c r="T137" s="87"/>
      <c r="U137" s="79"/>
    </row>
    <row r="138" spans="2:21" s="134" customFormat="1">
      <c r="B138" s="98" t="s">
        <v>47</v>
      </c>
      <c r="C138" s="81"/>
      <c r="D138" s="81"/>
      <c r="E138" s="81"/>
      <c r="F138" s="81"/>
      <c r="G138" s="81"/>
      <c r="H138" s="81"/>
      <c r="I138" s="81"/>
      <c r="J138" s="81"/>
      <c r="K138" s="89">
        <v>4.6006376020321786</v>
      </c>
      <c r="L138" s="81"/>
      <c r="M138" s="81"/>
      <c r="N138" s="103">
        <v>3.1674302103444338E-2</v>
      </c>
      <c r="O138" s="89"/>
      <c r="P138" s="91"/>
      <c r="Q138" s="89">
        <f>SUM(Q139:Q185)</f>
        <v>5.1575099999999994</v>
      </c>
      <c r="R138" s="89">
        <f>SUM(R139:R185)</f>
        <v>10304.203669999997</v>
      </c>
      <c r="S138" s="81"/>
      <c r="T138" s="90">
        <f t="shared" ref="T138:T185" si="2">R138/$R$11</f>
        <v>7.6765019112415206E-2</v>
      </c>
      <c r="U138" s="90">
        <f>R138/'סכום נכסי הקרן'!$C$42</f>
        <v>2.8580601120503056E-3</v>
      </c>
    </row>
    <row r="139" spans="2:21" s="134" customFormat="1">
      <c r="B139" s="85" t="s">
        <v>603</v>
      </c>
      <c r="C139" s="79" t="s">
        <v>604</v>
      </c>
      <c r="D139" s="92" t="s">
        <v>126</v>
      </c>
      <c r="E139" s="92" t="s">
        <v>288</v>
      </c>
      <c r="F139" s="79" t="s">
        <v>605</v>
      </c>
      <c r="G139" s="92" t="s">
        <v>330</v>
      </c>
      <c r="H139" s="79" t="s">
        <v>289</v>
      </c>
      <c r="I139" s="79" t="s">
        <v>166</v>
      </c>
      <c r="J139" s="79"/>
      <c r="K139" s="86">
        <v>4.7800000000000011</v>
      </c>
      <c r="L139" s="92" t="s">
        <v>170</v>
      </c>
      <c r="M139" s="93">
        <v>1.44E-2</v>
      </c>
      <c r="N139" s="93">
        <v>1.8000000000000002E-2</v>
      </c>
      <c r="O139" s="86">
        <v>631220.84999999986</v>
      </c>
      <c r="P139" s="88">
        <v>98.35</v>
      </c>
      <c r="Q139" s="79"/>
      <c r="R139" s="86">
        <v>620.80570999999986</v>
      </c>
      <c r="S139" s="87">
        <v>6.644429999999998E-4</v>
      </c>
      <c r="T139" s="87">
        <f t="shared" si="2"/>
        <v>4.6249243240401227E-3</v>
      </c>
      <c r="U139" s="87">
        <f>R139/'סכום נכסי הקרן'!$C$42</f>
        <v>1.721918640107848E-4</v>
      </c>
    </row>
    <row r="140" spans="2:21" s="134" customFormat="1">
      <c r="B140" s="85" t="s">
        <v>606</v>
      </c>
      <c r="C140" s="79" t="s">
        <v>607</v>
      </c>
      <c r="D140" s="92" t="s">
        <v>126</v>
      </c>
      <c r="E140" s="92" t="s">
        <v>288</v>
      </c>
      <c r="F140" s="79" t="s">
        <v>310</v>
      </c>
      <c r="G140" s="92" t="s">
        <v>294</v>
      </c>
      <c r="H140" s="79" t="s">
        <v>289</v>
      </c>
      <c r="I140" s="79" t="s">
        <v>166</v>
      </c>
      <c r="J140" s="79"/>
      <c r="K140" s="86">
        <v>0.65</v>
      </c>
      <c r="L140" s="92" t="s">
        <v>170</v>
      </c>
      <c r="M140" s="93">
        <v>5.9000000000000004E-2</v>
      </c>
      <c r="N140" s="93">
        <v>2.6000000000000007E-3</v>
      </c>
      <c r="O140" s="86">
        <v>0.49999999999999994</v>
      </c>
      <c r="P140" s="88">
        <v>105.72</v>
      </c>
      <c r="Q140" s="79"/>
      <c r="R140" s="86">
        <v>5.2999999999999987E-4</v>
      </c>
      <c r="S140" s="87">
        <v>9.2690814989441007E-10</v>
      </c>
      <c r="T140" s="87">
        <f t="shared" si="2"/>
        <v>3.9484332251732426E-9</v>
      </c>
      <c r="U140" s="87">
        <f>R140/'סכום נכסי הקרן'!$C$42</f>
        <v>1.4700523280579353E-10</v>
      </c>
    </row>
    <row r="141" spans="2:21" s="134" customFormat="1">
      <c r="B141" s="85" t="s">
        <v>608</v>
      </c>
      <c r="C141" s="79" t="s">
        <v>609</v>
      </c>
      <c r="D141" s="92" t="s">
        <v>126</v>
      </c>
      <c r="E141" s="92" t="s">
        <v>288</v>
      </c>
      <c r="F141" s="79" t="s">
        <v>323</v>
      </c>
      <c r="G141" s="92" t="s">
        <v>324</v>
      </c>
      <c r="H141" s="79" t="s">
        <v>318</v>
      </c>
      <c r="I141" s="79" t="s">
        <v>166</v>
      </c>
      <c r="J141" s="79"/>
      <c r="K141" s="86">
        <v>4.5599999999999987</v>
      </c>
      <c r="L141" s="92" t="s">
        <v>170</v>
      </c>
      <c r="M141" s="93">
        <v>1.6299999999999999E-2</v>
      </c>
      <c r="N141" s="93">
        <v>1.8099999999999995E-2</v>
      </c>
      <c r="O141" s="86">
        <v>766999.99999999988</v>
      </c>
      <c r="P141" s="88">
        <v>99.86</v>
      </c>
      <c r="Q141" s="79"/>
      <c r="R141" s="86">
        <v>765.92618000000004</v>
      </c>
      <c r="S141" s="87">
        <v>1.4071974387905805E-3</v>
      </c>
      <c r="T141" s="87">
        <f t="shared" si="2"/>
        <v>5.7060535417774007E-3</v>
      </c>
      <c r="U141" s="87">
        <f>R141/'סכום נכסי הקרן'!$C$42</f>
        <v>2.1244369132632478E-4</v>
      </c>
    </row>
    <row r="142" spans="2:21" s="134" customFormat="1">
      <c r="B142" s="85" t="s">
        <v>610</v>
      </c>
      <c r="C142" s="79" t="s">
        <v>611</v>
      </c>
      <c r="D142" s="92" t="s">
        <v>126</v>
      </c>
      <c r="E142" s="92" t="s">
        <v>288</v>
      </c>
      <c r="F142" s="79" t="s">
        <v>349</v>
      </c>
      <c r="G142" s="92" t="s">
        <v>330</v>
      </c>
      <c r="H142" s="79" t="s">
        <v>342</v>
      </c>
      <c r="I142" s="79" t="s">
        <v>166</v>
      </c>
      <c r="J142" s="79"/>
      <c r="K142" s="86">
        <v>4.71</v>
      </c>
      <c r="L142" s="92" t="s">
        <v>170</v>
      </c>
      <c r="M142" s="93">
        <v>3.39E-2</v>
      </c>
      <c r="N142" s="93">
        <v>2.5899999999999999E-2</v>
      </c>
      <c r="O142" s="86">
        <v>538855.99999999988</v>
      </c>
      <c r="P142" s="88">
        <v>106.27</v>
      </c>
      <c r="Q142" s="79"/>
      <c r="R142" s="86">
        <v>572.64226999999994</v>
      </c>
      <c r="S142" s="87">
        <v>4.9654404218748215E-4</v>
      </c>
      <c r="T142" s="87">
        <f t="shared" si="2"/>
        <v>4.2661127641634477E-3</v>
      </c>
      <c r="U142" s="87">
        <f>R142/'סכום נכסי הקרן'!$C$42</f>
        <v>1.588328494637511E-4</v>
      </c>
    </row>
    <row r="143" spans="2:21" s="134" customFormat="1">
      <c r="B143" s="85" t="s">
        <v>612</v>
      </c>
      <c r="C143" s="79" t="s">
        <v>613</v>
      </c>
      <c r="D143" s="92" t="s">
        <v>126</v>
      </c>
      <c r="E143" s="92" t="s">
        <v>288</v>
      </c>
      <c r="F143" s="79" t="s">
        <v>354</v>
      </c>
      <c r="G143" s="92" t="s">
        <v>355</v>
      </c>
      <c r="H143" s="79" t="s">
        <v>342</v>
      </c>
      <c r="I143" s="79" t="s">
        <v>166</v>
      </c>
      <c r="J143" s="79"/>
      <c r="K143" s="86">
        <v>5.38</v>
      </c>
      <c r="L143" s="92" t="s">
        <v>170</v>
      </c>
      <c r="M143" s="93">
        <v>3.6499999999999998E-2</v>
      </c>
      <c r="N143" s="93">
        <v>2.7499999999999997E-2</v>
      </c>
      <c r="O143" s="86">
        <v>473471.99999999994</v>
      </c>
      <c r="P143" s="88">
        <v>106.22</v>
      </c>
      <c r="Q143" s="79"/>
      <c r="R143" s="86">
        <v>502.92193999999995</v>
      </c>
      <c r="S143" s="87">
        <v>2.9685360458642424E-4</v>
      </c>
      <c r="T143" s="87">
        <f t="shared" si="2"/>
        <v>3.7467050897444986E-3</v>
      </c>
      <c r="U143" s="87">
        <f>R143/'סכום נכסי הקרן'!$C$42</f>
        <v>1.3949463560913457E-4</v>
      </c>
    </row>
    <row r="144" spans="2:21" s="134" customFormat="1">
      <c r="B144" s="85" t="s">
        <v>614</v>
      </c>
      <c r="C144" s="79" t="s">
        <v>615</v>
      </c>
      <c r="D144" s="92" t="s">
        <v>126</v>
      </c>
      <c r="E144" s="92" t="s">
        <v>288</v>
      </c>
      <c r="F144" s="79" t="s">
        <v>293</v>
      </c>
      <c r="G144" s="92" t="s">
        <v>294</v>
      </c>
      <c r="H144" s="79" t="s">
        <v>342</v>
      </c>
      <c r="I144" s="79" t="s">
        <v>166</v>
      </c>
      <c r="J144" s="79"/>
      <c r="K144" s="86">
        <v>2.3100000000000005</v>
      </c>
      <c r="L144" s="92" t="s">
        <v>170</v>
      </c>
      <c r="M144" s="93">
        <v>1.5900000000000001E-2</v>
      </c>
      <c r="N144" s="93">
        <v>6.3000000000000009E-3</v>
      </c>
      <c r="O144" s="86">
        <v>68.999999999999986</v>
      </c>
      <c r="P144" s="88">
        <v>102.48</v>
      </c>
      <c r="Q144" s="79"/>
      <c r="R144" s="86">
        <v>7.0709999999999981E-2</v>
      </c>
      <c r="S144" s="87">
        <v>7.263157894736841E-8</v>
      </c>
      <c r="T144" s="87">
        <f t="shared" si="2"/>
        <v>5.267805912301886E-7</v>
      </c>
      <c r="U144" s="87">
        <f>R144/'סכום נכסי הקרן'!$C$42</f>
        <v>1.9612717003203132E-8</v>
      </c>
    </row>
    <row r="145" spans="2:21" s="134" customFormat="1">
      <c r="B145" s="85" t="s">
        <v>616</v>
      </c>
      <c r="C145" s="79" t="s">
        <v>617</v>
      </c>
      <c r="D145" s="92" t="s">
        <v>126</v>
      </c>
      <c r="E145" s="92" t="s">
        <v>288</v>
      </c>
      <c r="F145" s="79" t="s">
        <v>367</v>
      </c>
      <c r="G145" s="92" t="s">
        <v>330</v>
      </c>
      <c r="H145" s="79" t="s">
        <v>342</v>
      </c>
      <c r="I145" s="79" t="s">
        <v>290</v>
      </c>
      <c r="J145" s="79"/>
      <c r="K145" s="86">
        <v>5.98</v>
      </c>
      <c r="L145" s="92" t="s">
        <v>170</v>
      </c>
      <c r="M145" s="93">
        <v>2.5499999999999998E-2</v>
      </c>
      <c r="N145" s="93">
        <v>3.0799999999999998E-2</v>
      </c>
      <c r="O145" s="86">
        <v>1484999.9999999998</v>
      </c>
      <c r="P145" s="88">
        <v>97.6</v>
      </c>
      <c r="Q145" s="79"/>
      <c r="R145" s="86">
        <v>1449.3600499999998</v>
      </c>
      <c r="S145" s="87">
        <v>1.422669982717194E-3</v>
      </c>
      <c r="T145" s="87">
        <f t="shared" si="2"/>
        <v>1.0797549767280666E-2</v>
      </c>
      <c r="U145" s="87">
        <f>R145/'סכום נכסי הקרן'!$C$42</f>
        <v>4.0200662560314443E-4</v>
      </c>
    </row>
    <row r="146" spans="2:21" s="134" customFormat="1">
      <c r="B146" s="85" t="s">
        <v>618</v>
      </c>
      <c r="C146" s="79" t="s">
        <v>619</v>
      </c>
      <c r="D146" s="92" t="s">
        <v>126</v>
      </c>
      <c r="E146" s="92" t="s">
        <v>288</v>
      </c>
      <c r="F146" s="79" t="s">
        <v>620</v>
      </c>
      <c r="G146" s="92" t="s">
        <v>330</v>
      </c>
      <c r="H146" s="79" t="s">
        <v>342</v>
      </c>
      <c r="I146" s="79" t="s">
        <v>290</v>
      </c>
      <c r="J146" s="79"/>
      <c r="K146" s="86">
        <v>4.9199999999999982</v>
      </c>
      <c r="L146" s="92" t="s">
        <v>170</v>
      </c>
      <c r="M146" s="93">
        <v>3.15E-2</v>
      </c>
      <c r="N146" s="93">
        <v>3.3299999999999989E-2</v>
      </c>
      <c r="O146" s="86">
        <v>75786.999999999985</v>
      </c>
      <c r="P146" s="88">
        <v>99.55</v>
      </c>
      <c r="Q146" s="79"/>
      <c r="R146" s="86">
        <v>75.445959999999999</v>
      </c>
      <c r="S146" s="87">
        <v>3.1810957778799563E-4</v>
      </c>
      <c r="T146" s="87">
        <f t="shared" si="2"/>
        <v>5.6206289654545571E-4</v>
      </c>
      <c r="U146" s="87">
        <f>R146/'סכום נכסי הקרן'!$C$42</f>
        <v>2.0926322479352052E-5</v>
      </c>
    </row>
    <row r="147" spans="2:21" s="134" customFormat="1">
      <c r="B147" s="85" t="s">
        <v>621</v>
      </c>
      <c r="C147" s="79" t="s">
        <v>622</v>
      </c>
      <c r="D147" s="92" t="s">
        <v>126</v>
      </c>
      <c r="E147" s="92" t="s">
        <v>288</v>
      </c>
      <c r="F147" s="79" t="s">
        <v>373</v>
      </c>
      <c r="G147" s="92" t="s">
        <v>294</v>
      </c>
      <c r="H147" s="79" t="s">
        <v>342</v>
      </c>
      <c r="I147" s="79" t="s">
        <v>290</v>
      </c>
      <c r="J147" s="79"/>
      <c r="K147" s="86">
        <v>1.4999999999999998</v>
      </c>
      <c r="L147" s="92" t="s">
        <v>170</v>
      </c>
      <c r="M147" s="93">
        <v>1.0500000000000001E-2</v>
      </c>
      <c r="N147" s="93">
        <v>4.0999999999999995E-3</v>
      </c>
      <c r="O147" s="86">
        <v>15.999999999999998</v>
      </c>
      <c r="P147" s="88">
        <v>100.95</v>
      </c>
      <c r="Q147" s="79"/>
      <c r="R147" s="86">
        <v>1.6190000000000003E-2</v>
      </c>
      <c r="S147" s="87">
        <v>5.3333333333333328E-8</v>
      </c>
      <c r="T147" s="87">
        <f t="shared" si="2"/>
        <v>1.2061346021802797E-7</v>
      </c>
      <c r="U147" s="87">
        <f>R147/'סכום נכסי הקרן'!$C$42</f>
        <v>4.490593809671317E-9</v>
      </c>
    </row>
    <row r="148" spans="2:21" s="134" customFormat="1">
      <c r="B148" s="85" t="s">
        <v>623</v>
      </c>
      <c r="C148" s="79" t="s">
        <v>624</v>
      </c>
      <c r="D148" s="92" t="s">
        <v>126</v>
      </c>
      <c r="E148" s="92" t="s">
        <v>288</v>
      </c>
      <c r="F148" s="79" t="s">
        <v>387</v>
      </c>
      <c r="G148" s="92" t="s">
        <v>388</v>
      </c>
      <c r="H148" s="79" t="s">
        <v>342</v>
      </c>
      <c r="I148" s="79" t="s">
        <v>166</v>
      </c>
      <c r="J148" s="79"/>
      <c r="K148" s="86">
        <v>3.4799999999999995</v>
      </c>
      <c r="L148" s="92" t="s">
        <v>170</v>
      </c>
      <c r="M148" s="93">
        <v>4.8000000000000001E-2</v>
      </c>
      <c r="N148" s="93">
        <v>1.6200000000000003E-2</v>
      </c>
      <c r="O148" s="86">
        <v>0.22999999999999995</v>
      </c>
      <c r="P148" s="88">
        <v>113.88</v>
      </c>
      <c r="Q148" s="79"/>
      <c r="R148" s="86">
        <v>2.6999999999999995E-4</v>
      </c>
      <c r="S148" s="87">
        <v>1.0829470994655644E-10</v>
      </c>
      <c r="T148" s="87">
        <f t="shared" si="2"/>
        <v>2.0114659826354257E-9</v>
      </c>
      <c r="U148" s="87">
        <f>R148/'סכום נכסי הקרן'!$C$42</f>
        <v>7.4889458221819348E-11</v>
      </c>
    </row>
    <row r="149" spans="2:21" s="134" customFormat="1">
      <c r="B149" s="85" t="s">
        <v>625</v>
      </c>
      <c r="C149" s="79" t="s">
        <v>626</v>
      </c>
      <c r="D149" s="92" t="s">
        <v>126</v>
      </c>
      <c r="E149" s="92" t="s">
        <v>288</v>
      </c>
      <c r="F149" s="79" t="s">
        <v>627</v>
      </c>
      <c r="G149" s="92" t="s">
        <v>422</v>
      </c>
      <c r="H149" s="79" t="s">
        <v>342</v>
      </c>
      <c r="I149" s="79" t="s">
        <v>290</v>
      </c>
      <c r="J149" s="79"/>
      <c r="K149" s="86">
        <v>3.83</v>
      </c>
      <c r="L149" s="92" t="s">
        <v>170</v>
      </c>
      <c r="M149" s="93">
        <v>2.4500000000000001E-2</v>
      </c>
      <c r="N149" s="93">
        <v>1.9400000000000001E-2</v>
      </c>
      <c r="O149" s="86">
        <v>104521.99999999999</v>
      </c>
      <c r="P149" s="88">
        <v>101.96</v>
      </c>
      <c r="Q149" s="79"/>
      <c r="R149" s="86">
        <v>106.57062999999998</v>
      </c>
      <c r="S149" s="87">
        <v>6.6631307445453501E-5</v>
      </c>
      <c r="T149" s="87">
        <f t="shared" si="2"/>
        <v>7.9393776664083836E-4</v>
      </c>
      <c r="U149" s="87">
        <f>R149/'סכום נכסי הקרן'!$C$42</f>
        <v>2.9559321270585062E-5</v>
      </c>
    </row>
    <row r="150" spans="2:21" s="134" customFormat="1">
      <c r="B150" s="85" t="s">
        <v>628</v>
      </c>
      <c r="C150" s="79" t="s">
        <v>629</v>
      </c>
      <c r="D150" s="92" t="s">
        <v>126</v>
      </c>
      <c r="E150" s="92" t="s">
        <v>288</v>
      </c>
      <c r="F150" s="79" t="s">
        <v>293</v>
      </c>
      <c r="G150" s="92" t="s">
        <v>294</v>
      </c>
      <c r="H150" s="79" t="s">
        <v>342</v>
      </c>
      <c r="I150" s="79" t="s">
        <v>290</v>
      </c>
      <c r="J150" s="79"/>
      <c r="K150" s="86">
        <v>2.2400000000000002</v>
      </c>
      <c r="L150" s="92" t="s">
        <v>170</v>
      </c>
      <c r="M150" s="93">
        <v>3.2500000000000001E-2</v>
      </c>
      <c r="N150" s="93">
        <v>1.7399999999999999E-2</v>
      </c>
      <c r="O150" s="86">
        <f>100000/50000</f>
        <v>2</v>
      </c>
      <c r="P150" s="88">
        <v>5171003</v>
      </c>
      <c r="Q150" s="79"/>
      <c r="R150" s="86">
        <v>103.42005999999998</v>
      </c>
      <c r="S150" s="87">
        <f>540.102619497704%/50000</f>
        <v>1.0802052389954081E-4</v>
      </c>
      <c r="T150" s="87">
        <f t="shared" si="2"/>
        <v>7.7046641708190615E-4</v>
      </c>
      <c r="U150" s="87">
        <f>R150/'סכום נכסי הקרן'!$C$42</f>
        <v>2.8685452824696479E-5</v>
      </c>
    </row>
    <row r="151" spans="2:21" s="134" customFormat="1">
      <c r="B151" s="85" t="s">
        <v>630</v>
      </c>
      <c r="C151" s="79" t="s">
        <v>631</v>
      </c>
      <c r="D151" s="92" t="s">
        <v>126</v>
      </c>
      <c r="E151" s="92" t="s">
        <v>288</v>
      </c>
      <c r="F151" s="79" t="s">
        <v>632</v>
      </c>
      <c r="G151" s="92" t="s">
        <v>330</v>
      </c>
      <c r="H151" s="79" t="s">
        <v>342</v>
      </c>
      <c r="I151" s="79" t="s">
        <v>290</v>
      </c>
      <c r="J151" s="79"/>
      <c r="K151" s="86">
        <v>4.3599999999999994</v>
      </c>
      <c r="L151" s="92" t="s">
        <v>170</v>
      </c>
      <c r="M151" s="93">
        <v>3.3799999999999997E-2</v>
      </c>
      <c r="N151" s="93">
        <v>3.4200000000000001E-2</v>
      </c>
      <c r="O151" s="86">
        <v>315805.99999999994</v>
      </c>
      <c r="P151" s="88">
        <v>101.28</v>
      </c>
      <c r="Q151" s="79"/>
      <c r="R151" s="86">
        <v>319.84831999999994</v>
      </c>
      <c r="S151" s="87">
        <v>4.984870463704107E-4</v>
      </c>
      <c r="T151" s="87">
        <f t="shared" si="2"/>
        <v>2.382829686233667E-3</v>
      </c>
      <c r="U151" s="87">
        <f>R151/'סכום נכסי הקרן'!$C$42</f>
        <v>8.8715805177626308E-5</v>
      </c>
    </row>
    <row r="152" spans="2:21" s="134" customFormat="1">
      <c r="B152" s="85" t="s">
        <v>633</v>
      </c>
      <c r="C152" s="79" t="s">
        <v>634</v>
      </c>
      <c r="D152" s="92" t="s">
        <v>126</v>
      </c>
      <c r="E152" s="92" t="s">
        <v>288</v>
      </c>
      <c r="F152" s="79" t="s">
        <v>635</v>
      </c>
      <c r="G152" s="92" t="s">
        <v>157</v>
      </c>
      <c r="H152" s="79" t="s">
        <v>342</v>
      </c>
      <c r="I152" s="79" t="s">
        <v>290</v>
      </c>
      <c r="J152" s="79"/>
      <c r="K152" s="86">
        <v>5.39</v>
      </c>
      <c r="L152" s="92" t="s">
        <v>170</v>
      </c>
      <c r="M152" s="93">
        <v>5.0900000000000001E-2</v>
      </c>
      <c r="N152" s="93">
        <v>2.6199999999999998E-2</v>
      </c>
      <c r="O152" s="86">
        <v>35220.169999999991</v>
      </c>
      <c r="P152" s="88">
        <v>113.16</v>
      </c>
      <c r="Q152" s="86">
        <v>5.1575099999999994</v>
      </c>
      <c r="R152" s="86">
        <v>45.434010000000001</v>
      </c>
      <c r="S152" s="87">
        <v>3.3831882514662661E-5</v>
      </c>
      <c r="T152" s="87">
        <f t="shared" si="2"/>
        <v>3.3847765025821398E-4</v>
      </c>
      <c r="U152" s="87">
        <f>R152/'סכום נכסי הקרן'!$C$42</f>
        <v>1.2601957013869344E-5</v>
      </c>
    </row>
    <row r="153" spans="2:21" s="134" customFormat="1">
      <c r="B153" s="85" t="s">
        <v>636</v>
      </c>
      <c r="C153" s="79" t="s">
        <v>637</v>
      </c>
      <c r="D153" s="92" t="s">
        <v>126</v>
      </c>
      <c r="E153" s="92" t="s">
        <v>288</v>
      </c>
      <c r="F153" s="79" t="s">
        <v>360</v>
      </c>
      <c r="G153" s="92" t="s">
        <v>330</v>
      </c>
      <c r="H153" s="79" t="s">
        <v>423</v>
      </c>
      <c r="I153" s="79" t="s">
        <v>166</v>
      </c>
      <c r="J153" s="79"/>
      <c r="K153" s="86">
        <v>3.86</v>
      </c>
      <c r="L153" s="92" t="s">
        <v>170</v>
      </c>
      <c r="M153" s="93">
        <v>3.5000000000000003E-2</v>
      </c>
      <c r="N153" s="93">
        <v>2.0700000000000007E-2</v>
      </c>
      <c r="O153" s="86">
        <v>90804.71</v>
      </c>
      <c r="P153" s="88">
        <v>106.5</v>
      </c>
      <c r="Q153" s="79"/>
      <c r="R153" s="86">
        <v>96.707009999999983</v>
      </c>
      <c r="S153" s="87">
        <v>5.9736272903717041E-4</v>
      </c>
      <c r="T153" s="87">
        <f t="shared" si="2"/>
        <v>7.2045504036068121E-4</v>
      </c>
      <c r="U153" s="87">
        <f>R153/'סכום נכסי הקרן'!$C$42</f>
        <v>2.6823465130192836E-5</v>
      </c>
    </row>
    <row r="154" spans="2:21" s="134" customFormat="1">
      <c r="B154" s="85" t="s">
        <v>638</v>
      </c>
      <c r="C154" s="79" t="s">
        <v>639</v>
      </c>
      <c r="D154" s="92" t="s">
        <v>126</v>
      </c>
      <c r="E154" s="92" t="s">
        <v>288</v>
      </c>
      <c r="F154" s="79" t="s">
        <v>620</v>
      </c>
      <c r="G154" s="92" t="s">
        <v>330</v>
      </c>
      <c r="H154" s="79" t="s">
        <v>423</v>
      </c>
      <c r="I154" s="79" t="s">
        <v>166</v>
      </c>
      <c r="J154" s="79"/>
      <c r="K154" s="86">
        <v>4.2900000000000009</v>
      </c>
      <c r="L154" s="92" t="s">
        <v>170</v>
      </c>
      <c r="M154" s="93">
        <v>4.3499999999999997E-2</v>
      </c>
      <c r="N154" s="93">
        <v>3.9900000000000005E-2</v>
      </c>
      <c r="O154" s="86">
        <v>579263.99999999988</v>
      </c>
      <c r="P154" s="88">
        <v>103.32</v>
      </c>
      <c r="Q154" s="79"/>
      <c r="R154" s="86">
        <v>598.49558999999988</v>
      </c>
      <c r="S154" s="87">
        <v>3.0874781203429105E-4</v>
      </c>
      <c r="T154" s="87">
        <f t="shared" si="2"/>
        <v>4.4587167408974768E-3</v>
      </c>
      <c r="U154" s="87">
        <f>R154/'סכום נכסי הקרן'!$C$42</f>
        <v>1.6600374253054859E-4</v>
      </c>
    </row>
    <row r="155" spans="2:21" s="134" customFormat="1">
      <c r="B155" s="85" t="s">
        <v>640</v>
      </c>
      <c r="C155" s="79" t="s">
        <v>641</v>
      </c>
      <c r="D155" s="92" t="s">
        <v>126</v>
      </c>
      <c r="E155" s="92" t="s">
        <v>288</v>
      </c>
      <c r="F155" s="79" t="s">
        <v>642</v>
      </c>
      <c r="G155" s="92" t="s">
        <v>330</v>
      </c>
      <c r="H155" s="79" t="s">
        <v>423</v>
      </c>
      <c r="I155" s="79" t="s">
        <v>166</v>
      </c>
      <c r="J155" s="79"/>
      <c r="K155" s="86">
        <v>3.1300000000000003</v>
      </c>
      <c r="L155" s="92" t="s">
        <v>170</v>
      </c>
      <c r="M155" s="93">
        <v>3.9E-2</v>
      </c>
      <c r="N155" s="93">
        <v>4.4799999999999993E-2</v>
      </c>
      <c r="O155" s="86">
        <v>630252.99999999988</v>
      </c>
      <c r="P155" s="88">
        <v>98.72</v>
      </c>
      <c r="Q155" s="79"/>
      <c r="R155" s="86">
        <v>622.18575999999985</v>
      </c>
      <c r="S155" s="87">
        <v>7.0172744935394606E-4</v>
      </c>
      <c r="T155" s="87">
        <f t="shared" si="2"/>
        <v>4.635205522667293E-3</v>
      </c>
      <c r="U155" s="87">
        <f>R155/'סכום נכסי הקרן'!$C$42</f>
        <v>1.7257464622122561E-4</v>
      </c>
    </row>
    <row r="156" spans="2:21" s="134" customFormat="1">
      <c r="B156" s="85" t="s">
        <v>643</v>
      </c>
      <c r="C156" s="79" t="s">
        <v>644</v>
      </c>
      <c r="D156" s="92" t="s">
        <v>126</v>
      </c>
      <c r="E156" s="92" t="s">
        <v>288</v>
      </c>
      <c r="F156" s="79" t="s">
        <v>458</v>
      </c>
      <c r="G156" s="92" t="s">
        <v>330</v>
      </c>
      <c r="H156" s="79" t="s">
        <v>423</v>
      </c>
      <c r="I156" s="79" t="s">
        <v>166</v>
      </c>
      <c r="J156" s="79"/>
      <c r="K156" s="86">
        <v>4.3500000000000005</v>
      </c>
      <c r="L156" s="92" t="s">
        <v>170</v>
      </c>
      <c r="M156" s="93">
        <v>5.0499999999999996E-2</v>
      </c>
      <c r="N156" s="93">
        <v>2.8199999999999999E-2</v>
      </c>
      <c r="O156" s="86">
        <v>65666.999999999985</v>
      </c>
      <c r="P156" s="88">
        <v>110.34</v>
      </c>
      <c r="Q156" s="79"/>
      <c r="R156" s="86">
        <v>72.456969999999984</v>
      </c>
      <c r="S156" s="87">
        <v>1.1825154217311043E-4</v>
      </c>
      <c r="T156" s="87">
        <f t="shared" si="2"/>
        <v>5.3979529762902053E-4</v>
      </c>
      <c r="U156" s="87">
        <f>R156/'סכום נכסי הקרן'!$C$42</f>
        <v>2.0097271213683769E-5</v>
      </c>
    </row>
    <row r="157" spans="2:21" s="134" customFormat="1">
      <c r="B157" s="85" t="s">
        <v>645</v>
      </c>
      <c r="C157" s="79" t="s">
        <v>646</v>
      </c>
      <c r="D157" s="92" t="s">
        <v>126</v>
      </c>
      <c r="E157" s="92" t="s">
        <v>288</v>
      </c>
      <c r="F157" s="79" t="s">
        <v>463</v>
      </c>
      <c r="G157" s="92" t="s">
        <v>381</v>
      </c>
      <c r="H157" s="79" t="s">
        <v>423</v>
      </c>
      <c r="I157" s="79" t="s">
        <v>166</v>
      </c>
      <c r="J157" s="79"/>
      <c r="K157" s="86">
        <v>5.2700000000000014</v>
      </c>
      <c r="L157" s="92" t="s">
        <v>170</v>
      </c>
      <c r="M157" s="93">
        <v>3.9199999999999999E-2</v>
      </c>
      <c r="N157" s="93">
        <v>2.6200000000000005E-2</v>
      </c>
      <c r="O157" s="86">
        <v>135.33999999999997</v>
      </c>
      <c r="P157" s="88">
        <v>107.68</v>
      </c>
      <c r="Q157" s="79"/>
      <c r="R157" s="86">
        <v>0.14572999999999997</v>
      </c>
      <c r="S157" s="87">
        <v>1.4100061050951496E-7</v>
      </c>
      <c r="T157" s="87">
        <f t="shared" si="2"/>
        <v>1.0856701394424466E-6</v>
      </c>
      <c r="U157" s="87">
        <f>R157/'סכום נכסי הקרן'!$C$42</f>
        <v>4.042089165431753E-8</v>
      </c>
    </row>
    <row r="158" spans="2:21" s="134" customFormat="1">
      <c r="B158" s="85" t="s">
        <v>647</v>
      </c>
      <c r="C158" s="79" t="s">
        <v>648</v>
      </c>
      <c r="D158" s="92" t="s">
        <v>126</v>
      </c>
      <c r="E158" s="92" t="s">
        <v>288</v>
      </c>
      <c r="F158" s="79" t="s">
        <v>649</v>
      </c>
      <c r="G158" s="92" t="s">
        <v>157</v>
      </c>
      <c r="H158" s="79" t="s">
        <v>423</v>
      </c>
      <c r="I158" s="79" t="s">
        <v>166</v>
      </c>
      <c r="J158" s="79"/>
      <c r="K158" s="86">
        <v>3.9400000000000004</v>
      </c>
      <c r="L158" s="92" t="s">
        <v>170</v>
      </c>
      <c r="M158" s="93">
        <v>2.75E-2</v>
      </c>
      <c r="N158" s="93">
        <v>2.2100000000000005E-2</v>
      </c>
      <c r="O158" s="86">
        <v>189703.83999999997</v>
      </c>
      <c r="P158" s="88">
        <v>102.38</v>
      </c>
      <c r="Q158" s="79"/>
      <c r="R158" s="86">
        <v>194.21878999999996</v>
      </c>
      <c r="S158" s="87">
        <v>3.8188500161133281E-4</v>
      </c>
      <c r="T158" s="87">
        <f t="shared" si="2"/>
        <v>1.4469055158281977E-3</v>
      </c>
      <c r="U158" s="87">
        <f>R158/'סכום נכסי הקרן'!$C$42</f>
        <v>5.3870147998508533E-5</v>
      </c>
    </row>
    <row r="159" spans="2:21" s="134" customFormat="1">
      <c r="B159" s="85" t="s">
        <v>650</v>
      </c>
      <c r="C159" s="79" t="s">
        <v>651</v>
      </c>
      <c r="D159" s="92" t="s">
        <v>126</v>
      </c>
      <c r="E159" s="92" t="s">
        <v>288</v>
      </c>
      <c r="F159" s="79" t="s">
        <v>649</v>
      </c>
      <c r="G159" s="92" t="s">
        <v>157</v>
      </c>
      <c r="H159" s="79" t="s">
        <v>423</v>
      </c>
      <c r="I159" s="79" t="s">
        <v>166</v>
      </c>
      <c r="J159" s="79"/>
      <c r="K159" s="86">
        <v>5.18</v>
      </c>
      <c r="L159" s="92" t="s">
        <v>170</v>
      </c>
      <c r="M159" s="93">
        <v>2.3E-2</v>
      </c>
      <c r="N159" s="93">
        <v>3.1000000000000007E-2</v>
      </c>
      <c r="O159" s="86">
        <v>559999.99999999988</v>
      </c>
      <c r="P159" s="88">
        <v>96.23</v>
      </c>
      <c r="Q159" s="79"/>
      <c r="R159" s="86">
        <v>538.88798999999983</v>
      </c>
      <c r="S159" s="87">
        <v>1.7775001491830479E-3</v>
      </c>
      <c r="T159" s="87">
        <f t="shared" si="2"/>
        <v>4.0146476308732569E-3</v>
      </c>
      <c r="U159" s="87">
        <f>R159/'סכום נכסי הקרן'!$C$42</f>
        <v>1.4947048004942663E-4</v>
      </c>
    </row>
    <row r="160" spans="2:21" s="134" customFormat="1">
      <c r="B160" s="85" t="s">
        <v>652</v>
      </c>
      <c r="C160" s="79" t="s">
        <v>653</v>
      </c>
      <c r="D160" s="92" t="s">
        <v>126</v>
      </c>
      <c r="E160" s="92" t="s">
        <v>288</v>
      </c>
      <c r="F160" s="79" t="s">
        <v>654</v>
      </c>
      <c r="G160" s="92" t="s">
        <v>655</v>
      </c>
      <c r="H160" s="79" t="s">
        <v>510</v>
      </c>
      <c r="I160" s="79" t="s">
        <v>166</v>
      </c>
      <c r="J160" s="79"/>
      <c r="K160" s="86">
        <v>0.9</v>
      </c>
      <c r="L160" s="92" t="s">
        <v>170</v>
      </c>
      <c r="M160" s="93">
        <v>5.5500000000000001E-2</v>
      </c>
      <c r="N160" s="93">
        <v>1.0500000000000001E-2</v>
      </c>
      <c r="O160" s="86">
        <v>0.59999999999999987</v>
      </c>
      <c r="P160" s="88">
        <v>104.56</v>
      </c>
      <c r="Q160" s="79"/>
      <c r="R160" s="86">
        <v>6.1999999999999989E-4</v>
      </c>
      <c r="S160" s="87">
        <v>2.4999999999999996E-8</v>
      </c>
      <c r="T160" s="87">
        <f t="shared" si="2"/>
        <v>4.618921886051718E-9</v>
      </c>
      <c r="U160" s="87">
        <f>R160/'סכום נכסי הקרן'!$C$42</f>
        <v>1.7196838554639996E-10</v>
      </c>
    </row>
    <row r="161" spans="2:21" s="134" customFormat="1">
      <c r="B161" s="85" t="s">
        <v>656</v>
      </c>
      <c r="C161" s="79" t="s">
        <v>657</v>
      </c>
      <c r="D161" s="92" t="s">
        <v>126</v>
      </c>
      <c r="E161" s="92" t="s">
        <v>288</v>
      </c>
      <c r="F161" s="79" t="s">
        <v>658</v>
      </c>
      <c r="G161" s="92" t="s">
        <v>157</v>
      </c>
      <c r="H161" s="79" t="s">
        <v>510</v>
      </c>
      <c r="I161" s="79" t="s">
        <v>290</v>
      </c>
      <c r="J161" s="79"/>
      <c r="K161" s="86">
        <v>2.38</v>
      </c>
      <c r="L161" s="92" t="s">
        <v>170</v>
      </c>
      <c r="M161" s="93">
        <v>3.4000000000000002E-2</v>
      </c>
      <c r="N161" s="93">
        <v>2.2499999999999999E-2</v>
      </c>
      <c r="O161" s="86">
        <v>5.9999999999999991E-2</v>
      </c>
      <c r="P161" s="88">
        <v>103.24</v>
      </c>
      <c r="Q161" s="79"/>
      <c r="R161" s="86">
        <v>5.9999999999999988E-5</v>
      </c>
      <c r="S161" s="87">
        <v>1.2122483316649529E-10</v>
      </c>
      <c r="T161" s="87">
        <f t="shared" si="2"/>
        <v>4.4699244058565012E-10</v>
      </c>
      <c r="U161" s="87">
        <f>R161/'סכום נכסי הקרן'!$C$42</f>
        <v>1.6642101827070964E-11</v>
      </c>
    </row>
    <row r="162" spans="2:21" s="134" customFormat="1">
      <c r="B162" s="85" t="s">
        <v>659</v>
      </c>
      <c r="C162" s="79" t="s">
        <v>660</v>
      </c>
      <c r="D162" s="92" t="s">
        <v>126</v>
      </c>
      <c r="E162" s="92" t="s">
        <v>288</v>
      </c>
      <c r="F162" s="79" t="s">
        <v>661</v>
      </c>
      <c r="G162" s="92" t="s">
        <v>330</v>
      </c>
      <c r="H162" s="79" t="s">
        <v>510</v>
      </c>
      <c r="I162" s="79" t="s">
        <v>166</v>
      </c>
      <c r="J162" s="79"/>
      <c r="K162" s="86">
        <v>2.8500000000000005</v>
      </c>
      <c r="L162" s="92" t="s">
        <v>170</v>
      </c>
      <c r="M162" s="93">
        <v>6.7500000000000004E-2</v>
      </c>
      <c r="N162" s="93">
        <v>3.9399999999999998E-2</v>
      </c>
      <c r="O162" s="86">
        <v>165313.42999999996</v>
      </c>
      <c r="P162" s="88">
        <v>109.36</v>
      </c>
      <c r="Q162" s="79"/>
      <c r="R162" s="86">
        <v>180.78676999999996</v>
      </c>
      <c r="S162" s="87">
        <v>2.0670534681032729E-4</v>
      </c>
      <c r="T162" s="87">
        <f t="shared" si="2"/>
        <v>1.3468386591316099E-3</v>
      </c>
      <c r="U162" s="87">
        <f>R162/'סכום נכסי הקרן'!$C$42</f>
        <v>5.0144530588787634E-5</v>
      </c>
    </row>
    <row r="163" spans="2:21" s="134" customFormat="1">
      <c r="B163" s="85" t="s">
        <v>662</v>
      </c>
      <c r="C163" s="79" t="s">
        <v>663</v>
      </c>
      <c r="D163" s="92" t="s">
        <v>126</v>
      </c>
      <c r="E163" s="92" t="s">
        <v>288</v>
      </c>
      <c r="F163" s="79" t="s">
        <v>468</v>
      </c>
      <c r="G163" s="92" t="s">
        <v>330</v>
      </c>
      <c r="H163" s="79" t="s">
        <v>510</v>
      </c>
      <c r="I163" s="79" t="s">
        <v>290</v>
      </c>
      <c r="J163" s="79"/>
      <c r="K163" s="86">
        <v>2.8400000000000003</v>
      </c>
      <c r="L163" s="92" t="s">
        <v>170</v>
      </c>
      <c r="M163" s="93">
        <v>5.74E-2</v>
      </c>
      <c r="N163" s="93">
        <v>2.0199999999999999E-2</v>
      </c>
      <c r="O163" s="86">
        <v>0.30999999999999994</v>
      </c>
      <c r="P163" s="88">
        <v>110.69</v>
      </c>
      <c r="Q163" s="79"/>
      <c r="R163" s="86">
        <v>3.4999999999999994E-4</v>
      </c>
      <c r="S163" s="87">
        <v>1.6737646345475838E-9</v>
      </c>
      <c r="T163" s="87">
        <f t="shared" si="2"/>
        <v>2.6074559034162927E-9</v>
      </c>
      <c r="U163" s="87">
        <f>R163/'סכום נכסי הקרן'!$C$42</f>
        <v>9.7078927324580629E-11</v>
      </c>
    </row>
    <row r="164" spans="2:21" s="134" customFormat="1">
      <c r="B164" s="85" t="s">
        <v>664</v>
      </c>
      <c r="C164" s="79" t="s">
        <v>665</v>
      </c>
      <c r="D164" s="92" t="s">
        <v>126</v>
      </c>
      <c r="E164" s="92" t="s">
        <v>288</v>
      </c>
      <c r="F164" s="79" t="s">
        <v>471</v>
      </c>
      <c r="G164" s="92" t="s">
        <v>330</v>
      </c>
      <c r="H164" s="79" t="s">
        <v>510</v>
      </c>
      <c r="I164" s="79" t="s">
        <v>290</v>
      </c>
      <c r="J164" s="79"/>
      <c r="K164" s="86">
        <v>3.580000000000001</v>
      </c>
      <c r="L164" s="92" t="s">
        <v>170</v>
      </c>
      <c r="M164" s="93">
        <v>3.7000000000000005E-2</v>
      </c>
      <c r="N164" s="93">
        <v>2.12E-2</v>
      </c>
      <c r="O164" s="86">
        <v>0.53999999999999992</v>
      </c>
      <c r="P164" s="88">
        <v>106.67</v>
      </c>
      <c r="Q164" s="79"/>
      <c r="R164" s="86">
        <v>5.7999999999999989E-4</v>
      </c>
      <c r="S164" s="87">
        <v>2.2748151145068838E-9</v>
      </c>
      <c r="T164" s="87">
        <f t="shared" si="2"/>
        <v>4.3209269256612843E-9</v>
      </c>
      <c r="U164" s="87">
        <f>R164/'סכום נכסי הקרן'!$C$42</f>
        <v>1.6087365099501932E-10</v>
      </c>
    </row>
    <row r="165" spans="2:21" s="134" customFormat="1">
      <c r="B165" s="85" t="s">
        <v>666</v>
      </c>
      <c r="C165" s="79" t="s">
        <v>667</v>
      </c>
      <c r="D165" s="92" t="s">
        <v>126</v>
      </c>
      <c r="E165" s="92" t="s">
        <v>288</v>
      </c>
      <c r="F165" s="79" t="s">
        <v>668</v>
      </c>
      <c r="G165" s="92" t="s">
        <v>594</v>
      </c>
      <c r="H165" s="79" t="s">
        <v>510</v>
      </c>
      <c r="I165" s="79" t="s">
        <v>290</v>
      </c>
      <c r="J165" s="79"/>
      <c r="K165" s="86">
        <v>3.09</v>
      </c>
      <c r="L165" s="92" t="s">
        <v>170</v>
      </c>
      <c r="M165" s="93">
        <v>2.9500000000000002E-2</v>
      </c>
      <c r="N165" s="93">
        <v>2.1399999999999995E-2</v>
      </c>
      <c r="O165" s="86">
        <v>0.73999999999999988</v>
      </c>
      <c r="P165" s="88">
        <v>103.25</v>
      </c>
      <c r="Q165" s="79"/>
      <c r="R165" s="86">
        <v>7.6999999999999996E-4</v>
      </c>
      <c r="S165" s="87">
        <v>3.1836315357099836E-9</v>
      </c>
      <c r="T165" s="87">
        <f t="shared" si="2"/>
        <v>5.7364029875158439E-9</v>
      </c>
      <c r="U165" s="87">
        <f>R165/'סכום נכסי הקרן'!$C$42</f>
        <v>2.1357364011407741E-10</v>
      </c>
    </row>
    <row r="166" spans="2:21" s="134" customFormat="1">
      <c r="B166" s="85" t="s">
        <v>669</v>
      </c>
      <c r="C166" s="79" t="s">
        <v>670</v>
      </c>
      <c r="D166" s="92" t="s">
        <v>126</v>
      </c>
      <c r="E166" s="92" t="s">
        <v>288</v>
      </c>
      <c r="F166" s="79" t="s">
        <v>484</v>
      </c>
      <c r="G166" s="92" t="s">
        <v>381</v>
      </c>
      <c r="H166" s="79" t="s">
        <v>510</v>
      </c>
      <c r="I166" s="79" t="s">
        <v>166</v>
      </c>
      <c r="J166" s="79"/>
      <c r="K166" s="86">
        <v>9</v>
      </c>
      <c r="L166" s="92" t="s">
        <v>170</v>
      </c>
      <c r="M166" s="93">
        <v>3.4300000000000004E-2</v>
      </c>
      <c r="N166" s="93">
        <v>3.6900000000000002E-2</v>
      </c>
      <c r="O166" s="86">
        <v>387579.99999999994</v>
      </c>
      <c r="P166" s="88">
        <v>98.83</v>
      </c>
      <c r="Q166" s="79"/>
      <c r="R166" s="86">
        <v>383.04531999999995</v>
      </c>
      <c r="S166" s="87">
        <v>1.5266267527965967E-3</v>
      </c>
      <c r="T166" s="87">
        <f t="shared" si="2"/>
        <v>2.8536393740285224E-3</v>
      </c>
      <c r="U166" s="87">
        <f>R166/'סכום נכסי הקרן'!$C$42</f>
        <v>1.0624465366371638E-4</v>
      </c>
    </row>
    <row r="167" spans="2:21" s="134" customFormat="1">
      <c r="B167" s="85" t="s">
        <v>671</v>
      </c>
      <c r="C167" s="79" t="s">
        <v>672</v>
      </c>
      <c r="D167" s="92" t="s">
        <v>126</v>
      </c>
      <c r="E167" s="92" t="s">
        <v>288</v>
      </c>
      <c r="F167" s="79" t="s">
        <v>526</v>
      </c>
      <c r="G167" s="92" t="s">
        <v>330</v>
      </c>
      <c r="H167" s="79" t="s">
        <v>510</v>
      </c>
      <c r="I167" s="79" t="s">
        <v>166</v>
      </c>
      <c r="J167" s="79"/>
      <c r="K167" s="86">
        <v>3.399999999999999</v>
      </c>
      <c r="L167" s="92" t="s">
        <v>170</v>
      </c>
      <c r="M167" s="93">
        <v>7.0499999999999993E-2</v>
      </c>
      <c r="N167" s="93">
        <v>2.3599999999999999E-2</v>
      </c>
      <c r="O167" s="86">
        <v>498.48999999999995</v>
      </c>
      <c r="P167" s="88">
        <v>118.26</v>
      </c>
      <c r="Q167" s="79"/>
      <c r="R167" s="86">
        <v>0.58951999999999993</v>
      </c>
      <c r="S167" s="87">
        <v>9.4329002583341907E-7</v>
      </c>
      <c r="T167" s="87">
        <f t="shared" si="2"/>
        <v>4.3918497262342082E-6</v>
      </c>
      <c r="U167" s="87">
        <f>R167/'סכום נכסי הקרן'!$C$42</f>
        <v>1.6351419781824793E-7</v>
      </c>
    </row>
    <row r="168" spans="2:21" s="134" customFormat="1">
      <c r="B168" s="85" t="s">
        <v>673</v>
      </c>
      <c r="C168" s="79" t="s">
        <v>674</v>
      </c>
      <c r="D168" s="92" t="s">
        <v>126</v>
      </c>
      <c r="E168" s="92" t="s">
        <v>288</v>
      </c>
      <c r="F168" s="79" t="s">
        <v>529</v>
      </c>
      <c r="G168" s="92" t="s">
        <v>355</v>
      </c>
      <c r="H168" s="79" t="s">
        <v>510</v>
      </c>
      <c r="I168" s="79" t="s">
        <v>290</v>
      </c>
      <c r="J168" s="79"/>
      <c r="K168" s="86">
        <v>3.6900000000000004</v>
      </c>
      <c r="L168" s="92" t="s">
        <v>170</v>
      </c>
      <c r="M168" s="93">
        <v>4.1399999999999999E-2</v>
      </c>
      <c r="N168" s="93">
        <v>2.2800000000000001E-2</v>
      </c>
      <c r="O168" s="86">
        <v>164951.93999999997</v>
      </c>
      <c r="P168" s="88">
        <v>107.99</v>
      </c>
      <c r="Q168" s="79"/>
      <c r="R168" s="86">
        <v>178.13160999999997</v>
      </c>
      <c r="S168" s="87">
        <v>2.2795730316368162E-4</v>
      </c>
      <c r="T168" s="87">
        <f t="shared" si="2"/>
        <v>1.3270580516558533E-3</v>
      </c>
      <c r="U168" s="87">
        <f>R168/'סכום נכסי הקרן'!$C$42</f>
        <v>4.9408073204001541E-5</v>
      </c>
    </row>
    <row r="169" spans="2:21" s="134" customFormat="1">
      <c r="B169" s="85" t="s">
        <v>675</v>
      </c>
      <c r="C169" s="79" t="s">
        <v>676</v>
      </c>
      <c r="D169" s="92" t="s">
        <v>126</v>
      </c>
      <c r="E169" s="92" t="s">
        <v>288</v>
      </c>
      <c r="F169" s="79" t="s">
        <v>529</v>
      </c>
      <c r="G169" s="92" t="s">
        <v>355</v>
      </c>
      <c r="H169" s="79" t="s">
        <v>510</v>
      </c>
      <c r="I169" s="79" t="s">
        <v>290</v>
      </c>
      <c r="J169" s="79"/>
      <c r="K169" s="86">
        <v>6.29</v>
      </c>
      <c r="L169" s="92" t="s">
        <v>170</v>
      </c>
      <c r="M169" s="93">
        <v>2.5000000000000001E-2</v>
      </c>
      <c r="N169" s="93">
        <v>3.8300000000000008E-2</v>
      </c>
      <c r="O169" s="86">
        <v>71373.999999999985</v>
      </c>
      <c r="P169" s="88">
        <v>93.71</v>
      </c>
      <c r="Q169" s="79"/>
      <c r="R169" s="86">
        <v>66.884579999999985</v>
      </c>
      <c r="S169" s="87">
        <v>1.7816774837743383E-4</v>
      </c>
      <c r="T169" s="87">
        <f t="shared" si="2"/>
        <v>4.9828169419576939E-4</v>
      </c>
      <c r="U169" s="87">
        <f>R169/'סכום נכסי הקרן'!$C$42</f>
        <v>1.8551666517014567E-5</v>
      </c>
    </row>
    <row r="170" spans="2:21" s="134" customFormat="1">
      <c r="B170" s="85" t="s">
        <v>677</v>
      </c>
      <c r="C170" s="79" t="s">
        <v>678</v>
      </c>
      <c r="D170" s="92" t="s">
        <v>126</v>
      </c>
      <c r="E170" s="92" t="s">
        <v>288</v>
      </c>
      <c r="F170" s="79" t="s">
        <v>529</v>
      </c>
      <c r="G170" s="92" t="s">
        <v>355</v>
      </c>
      <c r="H170" s="79" t="s">
        <v>510</v>
      </c>
      <c r="I170" s="79" t="s">
        <v>290</v>
      </c>
      <c r="J170" s="79"/>
      <c r="K170" s="86">
        <v>4.95</v>
      </c>
      <c r="L170" s="92" t="s">
        <v>170</v>
      </c>
      <c r="M170" s="93">
        <v>3.5499999999999997E-2</v>
      </c>
      <c r="N170" s="93">
        <v>3.1899999999999998E-2</v>
      </c>
      <c r="O170" s="86">
        <v>88543.999999999985</v>
      </c>
      <c r="P170" s="88">
        <v>102.69</v>
      </c>
      <c r="Q170" s="79"/>
      <c r="R170" s="86">
        <v>90.925829999999991</v>
      </c>
      <c r="S170" s="87">
        <v>1.6898645154025697E-4</v>
      </c>
      <c r="T170" s="87">
        <f t="shared" si="2"/>
        <v>6.7738597773293213E-4</v>
      </c>
      <c r="U170" s="87">
        <f>R170/'סכום נכסי הקרן'!$C$42</f>
        <v>2.5219948692849068E-5</v>
      </c>
    </row>
    <row r="171" spans="2:21" s="134" customFormat="1">
      <c r="B171" s="85" t="s">
        <v>679</v>
      </c>
      <c r="C171" s="79" t="s">
        <v>680</v>
      </c>
      <c r="D171" s="92" t="s">
        <v>126</v>
      </c>
      <c r="E171" s="92" t="s">
        <v>288</v>
      </c>
      <c r="F171" s="79" t="s">
        <v>681</v>
      </c>
      <c r="G171" s="92" t="s">
        <v>330</v>
      </c>
      <c r="H171" s="79" t="s">
        <v>510</v>
      </c>
      <c r="I171" s="79" t="s">
        <v>290</v>
      </c>
      <c r="J171" s="79"/>
      <c r="K171" s="86">
        <v>5.34</v>
      </c>
      <c r="L171" s="92" t="s">
        <v>170</v>
      </c>
      <c r="M171" s="93">
        <v>3.9E-2</v>
      </c>
      <c r="N171" s="93">
        <v>4.2199999999999994E-2</v>
      </c>
      <c r="O171" s="86">
        <v>448999.99999999994</v>
      </c>
      <c r="P171" s="88">
        <v>99.78</v>
      </c>
      <c r="Q171" s="79"/>
      <c r="R171" s="86">
        <v>448.01217999999994</v>
      </c>
      <c r="S171" s="87">
        <v>1.0667870464967093E-3</v>
      </c>
      <c r="T171" s="87">
        <f t="shared" si="2"/>
        <v>3.3376342958382934E-3</v>
      </c>
      <c r="U171" s="87">
        <f>R171/'סכום נכסי הקרן'!$C$42</f>
        <v>1.2426440532213411E-4</v>
      </c>
    </row>
    <row r="172" spans="2:21" s="134" customFormat="1">
      <c r="B172" s="85" t="s">
        <v>682</v>
      </c>
      <c r="C172" s="79" t="s">
        <v>683</v>
      </c>
      <c r="D172" s="92" t="s">
        <v>126</v>
      </c>
      <c r="E172" s="92" t="s">
        <v>288</v>
      </c>
      <c r="F172" s="79" t="s">
        <v>536</v>
      </c>
      <c r="G172" s="92" t="s">
        <v>355</v>
      </c>
      <c r="H172" s="79" t="s">
        <v>510</v>
      </c>
      <c r="I172" s="79" t="s">
        <v>290</v>
      </c>
      <c r="J172" s="79"/>
      <c r="K172" s="86">
        <v>3.5799999999999992</v>
      </c>
      <c r="L172" s="92" t="s">
        <v>170</v>
      </c>
      <c r="M172" s="93">
        <v>2.1600000000000001E-2</v>
      </c>
      <c r="N172" s="93">
        <v>2.1599999999999994E-2</v>
      </c>
      <c r="O172" s="86">
        <v>201413.99999999997</v>
      </c>
      <c r="P172" s="88">
        <v>100.6</v>
      </c>
      <c r="Q172" s="79"/>
      <c r="R172" s="86">
        <v>202.62248000000002</v>
      </c>
      <c r="S172" s="87">
        <v>3.1273863295824898E-4</v>
      </c>
      <c r="T172" s="87">
        <f t="shared" si="2"/>
        <v>1.5095119475452851E-3</v>
      </c>
      <c r="U172" s="87">
        <f>R172/'סכום נכסי הקרן'!$C$42</f>
        <v>5.620106574356085E-5</v>
      </c>
    </row>
    <row r="173" spans="2:21" s="134" customFormat="1">
      <c r="B173" s="85" t="s">
        <v>684</v>
      </c>
      <c r="C173" s="79" t="s">
        <v>685</v>
      </c>
      <c r="D173" s="92" t="s">
        <v>126</v>
      </c>
      <c r="E173" s="92" t="s">
        <v>288</v>
      </c>
      <c r="F173" s="79" t="s">
        <v>649</v>
      </c>
      <c r="G173" s="92" t="s">
        <v>157</v>
      </c>
      <c r="H173" s="79" t="s">
        <v>510</v>
      </c>
      <c r="I173" s="79" t="s">
        <v>166</v>
      </c>
      <c r="J173" s="79"/>
      <c r="K173" s="86">
        <v>2.8100000000000005</v>
      </c>
      <c r="L173" s="92" t="s">
        <v>170</v>
      </c>
      <c r="M173" s="93">
        <v>2.4E-2</v>
      </c>
      <c r="N173" s="93">
        <v>2.0500000000000004E-2</v>
      </c>
      <c r="O173" s="86">
        <v>176358.68999999997</v>
      </c>
      <c r="P173" s="88">
        <v>101.19</v>
      </c>
      <c r="Q173" s="79"/>
      <c r="R173" s="86">
        <v>178.45735999999997</v>
      </c>
      <c r="S173" s="87">
        <v>4.3603012303201986E-4</v>
      </c>
      <c r="T173" s="87">
        <f t="shared" si="2"/>
        <v>1.3294848481145329E-3</v>
      </c>
      <c r="U173" s="87">
        <f>R173/'סכום נכסי הקרן'!$C$42</f>
        <v>4.9498425948504345E-5</v>
      </c>
    </row>
    <row r="174" spans="2:21" s="134" customFormat="1">
      <c r="B174" s="85" t="s">
        <v>686</v>
      </c>
      <c r="C174" s="79" t="s">
        <v>687</v>
      </c>
      <c r="D174" s="92" t="s">
        <v>126</v>
      </c>
      <c r="E174" s="92" t="s">
        <v>288</v>
      </c>
      <c r="F174" s="79" t="s">
        <v>509</v>
      </c>
      <c r="G174" s="92" t="s">
        <v>294</v>
      </c>
      <c r="H174" s="79" t="s">
        <v>544</v>
      </c>
      <c r="I174" s="79" t="s">
        <v>166</v>
      </c>
      <c r="J174" s="79"/>
      <c r="K174" s="86">
        <v>1.91</v>
      </c>
      <c r="L174" s="92" t="s">
        <v>170</v>
      </c>
      <c r="M174" s="93">
        <v>2.7200000000000002E-2</v>
      </c>
      <c r="N174" s="93">
        <v>1.1199999999999998E-2</v>
      </c>
      <c r="O174" s="86">
        <v>946.99999999999989</v>
      </c>
      <c r="P174" s="88">
        <v>103.18</v>
      </c>
      <c r="Q174" s="79"/>
      <c r="R174" s="86">
        <v>0.97710999999999992</v>
      </c>
      <c r="S174" s="87">
        <v>9.8106248964031142E-6</v>
      </c>
      <c r="T174" s="87">
        <f t="shared" si="2"/>
        <v>7.2793463936774112E-6</v>
      </c>
      <c r="U174" s="87">
        <f>R174/'סכום נכסי הקרן'!$C$42</f>
        <v>2.7101940193748855E-7</v>
      </c>
    </row>
    <row r="175" spans="2:21" s="134" customFormat="1">
      <c r="B175" s="85" t="s">
        <v>688</v>
      </c>
      <c r="C175" s="79" t="s">
        <v>689</v>
      </c>
      <c r="D175" s="92" t="s">
        <v>126</v>
      </c>
      <c r="E175" s="92" t="s">
        <v>288</v>
      </c>
      <c r="F175" s="79" t="s">
        <v>690</v>
      </c>
      <c r="G175" s="92" t="s">
        <v>330</v>
      </c>
      <c r="H175" s="79" t="s">
        <v>544</v>
      </c>
      <c r="I175" s="79" t="s">
        <v>166</v>
      </c>
      <c r="J175" s="79"/>
      <c r="K175" s="86">
        <v>4.6099999999999994</v>
      </c>
      <c r="L175" s="92" t="s">
        <v>170</v>
      </c>
      <c r="M175" s="93">
        <v>3.95E-2</v>
      </c>
      <c r="N175" s="93">
        <v>4.2200000000000008E-2</v>
      </c>
      <c r="O175" s="86">
        <v>381476.18999999994</v>
      </c>
      <c r="P175" s="88">
        <v>99.27</v>
      </c>
      <c r="Q175" s="79"/>
      <c r="R175" s="86">
        <v>378.69140999999991</v>
      </c>
      <c r="S175" s="87">
        <v>6.251193464596105E-4</v>
      </c>
      <c r="T175" s="87">
        <f t="shared" si="2"/>
        <v>2.8212032930786846E-3</v>
      </c>
      <c r="U175" s="87">
        <f>R175/'סכום נכסי הקרן'!$C$42</f>
        <v>1.0503701677095132E-4</v>
      </c>
    </row>
    <row r="176" spans="2:21" s="134" customFormat="1">
      <c r="B176" s="85" t="s">
        <v>691</v>
      </c>
      <c r="C176" s="79" t="s">
        <v>692</v>
      </c>
      <c r="D176" s="92" t="s">
        <v>126</v>
      </c>
      <c r="E176" s="92" t="s">
        <v>288</v>
      </c>
      <c r="F176" s="79" t="s">
        <v>690</v>
      </c>
      <c r="G176" s="92" t="s">
        <v>330</v>
      </c>
      <c r="H176" s="79" t="s">
        <v>544</v>
      </c>
      <c r="I176" s="79" t="s">
        <v>166</v>
      </c>
      <c r="J176" s="79"/>
      <c r="K176" s="86">
        <v>5.22</v>
      </c>
      <c r="L176" s="92" t="s">
        <v>170</v>
      </c>
      <c r="M176" s="93">
        <v>0.03</v>
      </c>
      <c r="N176" s="93">
        <v>4.2999999999999997E-2</v>
      </c>
      <c r="O176" s="86">
        <v>555384.99999999988</v>
      </c>
      <c r="P176" s="88">
        <v>94.19</v>
      </c>
      <c r="Q176" s="79"/>
      <c r="R176" s="86">
        <v>523.11713999999995</v>
      </c>
      <c r="S176" s="87">
        <v>7.4027743159179921E-4</v>
      </c>
      <c r="T176" s="87">
        <f t="shared" si="2"/>
        <v>3.8971567853464209E-3</v>
      </c>
      <c r="U176" s="87">
        <f>R176/'סכום נכסי הקרן'!$C$42</f>
        <v>1.4509614518943564E-4</v>
      </c>
    </row>
    <row r="177" spans="2:21" s="134" customFormat="1">
      <c r="B177" s="85" t="s">
        <v>693</v>
      </c>
      <c r="C177" s="79" t="s">
        <v>694</v>
      </c>
      <c r="D177" s="92" t="s">
        <v>126</v>
      </c>
      <c r="E177" s="92" t="s">
        <v>288</v>
      </c>
      <c r="F177" s="79" t="s">
        <v>547</v>
      </c>
      <c r="G177" s="92" t="s">
        <v>330</v>
      </c>
      <c r="H177" s="79" t="s">
        <v>544</v>
      </c>
      <c r="I177" s="79" t="s">
        <v>166</v>
      </c>
      <c r="J177" s="79"/>
      <c r="K177" s="86">
        <v>1.6700000000000004</v>
      </c>
      <c r="L177" s="92" t="s">
        <v>170</v>
      </c>
      <c r="M177" s="93">
        <v>0.05</v>
      </c>
      <c r="N177" s="93">
        <v>1.9500000000000003E-2</v>
      </c>
      <c r="O177" s="86">
        <v>0.35999999999999993</v>
      </c>
      <c r="P177" s="88">
        <v>106.35</v>
      </c>
      <c r="Q177" s="79"/>
      <c r="R177" s="86">
        <v>3.8999999999999988E-4</v>
      </c>
      <c r="S177" s="87">
        <v>2.1818181818181814E-9</v>
      </c>
      <c r="T177" s="87">
        <f t="shared" si="2"/>
        <v>2.9054508638067255E-9</v>
      </c>
      <c r="U177" s="87">
        <f>R177/'סכום נכסי הקרן'!$C$42</f>
        <v>1.0817366187596126E-10</v>
      </c>
    </row>
    <row r="178" spans="2:21" s="134" customFormat="1">
      <c r="B178" s="85" t="s">
        <v>695</v>
      </c>
      <c r="C178" s="79" t="s">
        <v>696</v>
      </c>
      <c r="D178" s="92" t="s">
        <v>126</v>
      </c>
      <c r="E178" s="92" t="s">
        <v>288</v>
      </c>
      <c r="F178" s="79" t="s">
        <v>547</v>
      </c>
      <c r="G178" s="92" t="s">
        <v>330</v>
      </c>
      <c r="H178" s="79" t="s">
        <v>544</v>
      </c>
      <c r="I178" s="79" t="s">
        <v>166</v>
      </c>
      <c r="J178" s="79"/>
      <c r="K178" s="86">
        <v>2.5500000000000003</v>
      </c>
      <c r="L178" s="92" t="s">
        <v>170</v>
      </c>
      <c r="M178" s="93">
        <v>4.6500000000000007E-2</v>
      </c>
      <c r="N178" s="93">
        <v>2.5399999999999995E-2</v>
      </c>
      <c r="O178" s="86">
        <v>236.54999999999995</v>
      </c>
      <c r="P178" s="88">
        <v>106.61</v>
      </c>
      <c r="Q178" s="79"/>
      <c r="R178" s="86">
        <v>0.25218999999999997</v>
      </c>
      <c r="S178" s="87">
        <v>1.4693380090933976E-6</v>
      </c>
      <c r="T178" s="87">
        <f t="shared" si="2"/>
        <v>1.8787837265215853E-6</v>
      </c>
      <c r="U178" s="87">
        <f>R178/'סכום נכסי הקרן'!$C$42</f>
        <v>6.9949527662817117E-8</v>
      </c>
    </row>
    <row r="179" spans="2:21" s="134" customFormat="1">
      <c r="B179" s="85" t="s">
        <v>697</v>
      </c>
      <c r="C179" s="79" t="s">
        <v>698</v>
      </c>
      <c r="D179" s="92" t="s">
        <v>126</v>
      </c>
      <c r="E179" s="92" t="s">
        <v>288</v>
      </c>
      <c r="F179" s="79" t="s">
        <v>699</v>
      </c>
      <c r="G179" s="92" t="s">
        <v>594</v>
      </c>
      <c r="H179" s="79" t="s">
        <v>574</v>
      </c>
      <c r="I179" s="79" t="s">
        <v>166</v>
      </c>
      <c r="J179" s="79"/>
      <c r="K179" s="86">
        <v>1.5800000000000003</v>
      </c>
      <c r="L179" s="92" t="s">
        <v>170</v>
      </c>
      <c r="M179" s="93">
        <v>3.3000000000000002E-2</v>
      </c>
      <c r="N179" s="93">
        <v>2.3900000000000001E-2</v>
      </c>
      <c r="O179" s="86">
        <v>132290.18999999997</v>
      </c>
      <c r="P179" s="88">
        <v>101.86</v>
      </c>
      <c r="Q179" s="79"/>
      <c r="R179" s="86">
        <v>134.75077999999996</v>
      </c>
      <c r="S179" s="87">
        <v>2.6793759085641484E-4</v>
      </c>
      <c r="T179" s="87">
        <f t="shared" si="2"/>
        <v>1.0038763337170001E-3</v>
      </c>
      <c r="U179" s="87">
        <f>R179/'סכום נכסי הקרן'!$C$42</f>
        <v>3.7375603367287293E-5</v>
      </c>
    </row>
    <row r="180" spans="2:21" s="134" customFormat="1">
      <c r="B180" s="85" t="s">
        <v>700</v>
      </c>
      <c r="C180" s="79" t="s">
        <v>701</v>
      </c>
      <c r="D180" s="92" t="s">
        <v>126</v>
      </c>
      <c r="E180" s="92" t="s">
        <v>288</v>
      </c>
      <c r="F180" s="79" t="s">
        <v>577</v>
      </c>
      <c r="G180" s="92" t="s">
        <v>422</v>
      </c>
      <c r="H180" s="79" t="s">
        <v>574</v>
      </c>
      <c r="I180" s="79" t="s">
        <v>290</v>
      </c>
      <c r="J180" s="79"/>
      <c r="K180" s="86">
        <v>1.6899999999999997</v>
      </c>
      <c r="L180" s="92" t="s">
        <v>170</v>
      </c>
      <c r="M180" s="93">
        <v>0.06</v>
      </c>
      <c r="N180" s="93">
        <v>1.7599999999999998E-2</v>
      </c>
      <c r="O180" s="86">
        <v>8.9999999999999983E-2</v>
      </c>
      <c r="P180" s="88">
        <v>108.72</v>
      </c>
      <c r="Q180" s="79"/>
      <c r="R180" s="86">
        <v>1E-4</v>
      </c>
      <c r="S180" s="87">
        <v>1.6450432434345226E-10</v>
      </c>
      <c r="T180" s="87">
        <f t="shared" si="2"/>
        <v>7.449874009760837E-10</v>
      </c>
      <c r="U180" s="87">
        <f>R180/'סכום נכסי הקרן'!$C$42</f>
        <v>2.7736836378451614E-11</v>
      </c>
    </row>
    <row r="181" spans="2:21" s="134" customFormat="1">
      <c r="B181" s="85" t="s">
        <v>702</v>
      </c>
      <c r="C181" s="79" t="s">
        <v>703</v>
      </c>
      <c r="D181" s="92" t="s">
        <v>126</v>
      </c>
      <c r="E181" s="92" t="s">
        <v>288</v>
      </c>
      <c r="F181" s="79" t="s">
        <v>580</v>
      </c>
      <c r="G181" s="92" t="s">
        <v>330</v>
      </c>
      <c r="H181" s="79" t="s">
        <v>574</v>
      </c>
      <c r="I181" s="79" t="s">
        <v>290</v>
      </c>
      <c r="J181" s="79"/>
      <c r="K181" s="86">
        <v>4.12</v>
      </c>
      <c r="L181" s="92" t="s">
        <v>170</v>
      </c>
      <c r="M181" s="93">
        <v>6.9000000000000006E-2</v>
      </c>
      <c r="N181" s="93">
        <v>8.0600000000000005E-2</v>
      </c>
      <c r="O181" s="86">
        <v>36044.999999999993</v>
      </c>
      <c r="P181" s="88">
        <v>98.51</v>
      </c>
      <c r="Q181" s="79"/>
      <c r="R181" s="86">
        <v>35.507929999999995</v>
      </c>
      <c r="S181" s="87">
        <v>5.4484771623478399E-5</v>
      </c>
      <c r="T181" s="87">
        <f t="shared" si="2"/>
        <v>2.6452960484740708E-4</v>
      </c>
      <c r="U181" s="87">
        <f>R181/'סכום נכסי הקרן'!$C$42</f>
        <v>9.8487764454751326E-6</v>
      </c>
    </row>
    <row r="182" spans="2:21" s="134" customFormat="1">
      <c r="B182" s="85" t="s">
        <v>704</v>
      </c>
      <c r="C182" s="79" t="s">
        <v>705</v>
      </c>
      <c r="D182" s="92" t="s">
        <v>126</v>
      </c>
      <c r="E182" s="92" t="s">
        <v>288</v>
      </c>
      <c r="F182" s="79" t="s">
        <v>706</v>
      </c>
      <c r="G182" s="92" t="s">
        <v>330</v>
      </c>
      <c r="H182" s="79" t="s">
        <v>574</v>
      </c>
      <c r="I182" s="79" t="s">
        <v>166</v>
      </c>
      <c r="J182" s="79"/>
      <c r="K182" s="86">
        <v>4.04</v>
      </c>
      <c r="L182" s="92" t="s">
        <v>170</v>
      </c>
      <c r="M182" s="93">
        <v>4.5999999999999999E-2</v>
      </c>
      <c r="N182" s="93">
        <v>5.3000000000000005E-2</v>
      </c>
      <c r="O182" s="86">
        <v>21899.369999999995</v>
      </c>
      <c r="P182" s="88">
        <v>97.5</v>
      </c>
      <c r="Q182" s="79"/>
      <c r="R182" s="86">
        <v>21.351889999999997</v>
      </c>
      <c r="S182" s="87">
        <v>9.3587051282051261E-5</v>
      </c>
      <c r="T182" s="87">
        <f t="shared" si="2"/>
        <v>1.590688903702723E-4</v>
      </c>
      <c r="U182" s="87">
        <f>R182/'סכום נכסי הקרן'!$C$42</f>
        <v>5.9223387930069715E-6</v>
      </c>
    </row>
    <row r="183" spans="2:21" s="134" customFormat="1">
      <c r="B183" s="85" t="s">
        <v>707</v>
      </c>
      <c r="C183" s="79" t="s">
        <v>708</v>
      </c>
      <c r="D183" s="92" t="s">
        <v>126</v>
      </c>
      <c r="E183" s="92" t="s">
        <v>288</v>
      </c>
      <c r="F183" s="79" t="s">
        <v>593</v>
      </c>
      <c r="G183" s="92" t="s">
        <v>594</v>
      </c>
      <c r="H183" s="79" t="s">
        <v>595</v>
      </c>
      <c r="I183" s="79" t="s">
        <v>166</v>
      </c>
      <c r="J183" s="79"/>
      <c r="K183" s="86">
        <v>1.3800000000000001</v>
      </c>
      <c r="L183" s="92" t="s">
        <v>170</v>
      </c>
      <c r="M183" s="93">
        <v>4.2999999999999997E-2</v>
      </c>
      <c r="N183" s="93">
        <v>3.1499999999999993E-2</v>
      </c>
      <c r="O183" s="86">
        <v>246453.35999999996</v>
      </c>
      <c r="P183" s="88">
        <v>101.96</v>
      </c>
      <c r="Q183" s="79"/>
      <c r="R183" s="86">
        <v>251.28384999999997</v>
      </c>
      <c r="S183" s="87">
        <v>6.8283430762814117E-4</v>
      </c>
      <c r="T183" s="87">
        <f t="shared" si="2"/>
        <v>1.8720330231876406E-3</v>
      </c>
      <c r="U183" s="87">
        <f>R183/'סכום נכסי הקרן'!$C$42</f>
        <v>6.9698190319973779E-5</v>
      </c>
    </row>
    <row r="184" spans="2:21" s="134" customFormat="1">
      <c r="B184" s="85" t="s">
        <v>709</v>
      </c>
      <c r="C184" s="79" t="s">
        <v>710</v>
      </c>
      <c r="D184" s="92" t="s">
        <v>126</v>
      </c>
      <c r="E184" s="92" t="s">
        <v>288</v>
      </c>
      <c r="F184" s="79" t="s">
        <v>593</v>
      </c>
      <c r="G184" s="92" t="s">
        <v>594</v>
      </c>
      <c r="H184" s="79" t="s">
        <v>595</v>
      </c>
      <c r="I184" s="79" t="s">
        <v>166</v>
      </c>
      <c r="J184" s="79"/>
      <c r="K184" s="86">
        <v>2.06</v>
      </c>
      <c r="L184" s="92" t="s">
        <v>170</v>
      </c>
      <c r="M184" s="93">
        <v>4.2500000000000003E-2</v>
      </c>
      <c r="N184" s="93">
        <v>3.78E-2</v>
      </c>
      <c r="O184" s="86">
        <v>158812.44999999998</v>
      </c>
      <c r="P184" s="88">
        <v>102.73</v>
      </c>
      <c r="Q184" s="79"/>
      <c r="R184" s="86">
        <v>163.14802999999998</v>
      </c>
      <c r="S184" s="87">
        <v>3.2327404935771618E-4</v>
      </c>
      <c r="T184" s="87">
        <f t="shared" si="2"/>
        <v>1.2154322684406812E-3</v>
      </c>
      <c r="U184" s="87">
        <f>R184/'סכום נכסי הקרן'!$C$42</f>
        <v>4.5252102135767142E-5</v>
      </c>
    </row>
    <row r="185" spans="2:21" s="134" customFormat="1">
      <c r="B185" s="85" t="s">
        <v>711</v>
      </c>
      <c r="C185" s="79" t="s">
        <v>712</v>
      </c>
      <c r="D185" s="92" t="s">
        <v>126</v>
      </c>
      <c r="E185" s="92" t="s">
        <v>288</v>
      </c>
      <c r="F185" s="79" t="s">
        <v>593</v>
      </c>
      <c r="G185" s="92" t="s">
        <v>594</v>
      </c>
      <c r="H185" s="79" t="s">
        <v>595</v>
      </c>
      <c r="I185" s="79" t="s">
        <v>166</v>
      </c>
      <c r="J185" s="79"/>
      <c r="K185" s="86">
        <v>1.9599999999999997</v>
      </c>
      <c r="L185" s="92" t="s">
        <v>170</v>
      </c>
      <c r="M185" s="93">
        <v>3.7000000000000005E-2</v>
      </c>
      <c r="N185" s="93">
        <v>0.04</v>
      </c>
      <c r="O185" s="86">
        <v>376377.99999999994</v>
      </c>
      <c r="P185" s="88">
        <v>100.99</v>
      </c>
      <c r="Q185" s="79"/>
      <c r="R185" s="86">
        <v>380.10415</v>
      </c>
      <c r="S185" s="87">
        <v>1.1415143509691534E-3</v>
      </c>
      <c r="T185" s="87">
        <f t="shared" si="2"/>
        <v>2.8317280280872347E-3</v>
      </c>
      <c r="U185" s="87">
        <f>R185/'סכום נכסי הקרן'!$C$42</f>
        <v>1.0542886615320429E-4</v>
      </c>
    </row>
    <row r="186" spans="2:21" s="134" customFormat="1">
      <c r="B186" s="82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86"/>
      <c r="P186" s="88"/>
      <c r="Q186" s="79"/>
      <c r="R186" s="79"/>
      <c r="S186" s="79"/>
      <c r="T186" s="87"/>
      <c r="U186" s="79"/>
    </row>
    <row r="187" spans="2:21" s="134" customFormat="1">
      <c r="B187" s="98" t="s">
        <v>48</v>
      </c>
      <c r="C187" s="81"/>
      <c r="D187" s="81"/>
      <c r="E187" s="81"/>
      <c r="F187" s="81"/>
      <c r="G187" s="81"/>
      <c r="H187" s="81"/>
      <c r="I187" s="81"/>
      <c r="J187" s="81"/>
      <c r="K187" s="89">
        <v>4.6109505528231107</v>
      </c>
      <c r="L187" s="81"/>
      <c r="M187" s="81"/>
      <c r="N187" s="103">
        <v>5.133728105917007E-2</v>
      </c>
      <c r="O187" s="89"/>
      <c r="P187" s="91"/>
      <c r="Q187" s="81"/>
      <c r="R187" s="89">
        <f>SUM(R188:R189)</f>
        <v>3640.5469699999994</v>
      </c>
      <c r="S187" s="81"/>
      <c r="T187" s="90">
        <f t="shared" ref="T187" si="3">R187/$R$11</f>
        <v>2.712161625311656E-2</v>
      </c>
      <c r="U187" s="90">
        <f>R187/'סכום נכסי הקרן'!$C$42</f>
        <v>1.0097725563495779E-3</v>
      </c>
    </row>
    <row r="188" spans="2:21" s="134" customFormat="1">
      <c r="B188" s="85" t="s">
        <v>713</v>
      </c>
      <c r="C188" s="79" t="s">
        <v>714</v>
      </c>
      <c r="D188" s="92" t="s">
        <v>126</v>
      </c>
      <c r="E188" s="92" t="s">
        <v>288</v>
      </c>
      <c r="F188" s="79" t="s">
        <v>715</v>
      </c>
      <c r="G188" s="92" t="s">
        <v>716</v>
      </c>
      <c r="H188" s="79" t="s">
        <v>342</v>
      </c>
      <c r="I188" s="79" t="s">
        <v>290</v>
      </c>
      <c r="J188" s="79"/>
      <c r="K188" s="86">
        <v>3.61</v>
      </c>
      <c r="L188" s="92" t="s">
        <v>170</v>
      </c>
      <c r="M188" s="93">
        <v>3.49E-2</v>
      </c>
      <c r="N188" s="93">
        <v>4.4400000000000002E-2</v>
      </c>
      <c r="O188" s="86">
        <v>1866635.7699999998</v>
      </c>
      <c r="P188" s="88">
        <v>98.39</v>
      </c>
      <c r="Q188" s="79"/>
      <c r="R188" s="86">
        <v>1836.5828599999995</v>
      </c>
      <c r="S188" s="87">
        <v>8.5512079718398247E-4</v>
      </c>
      <c r="T188" s="87">
        <f>R188/$R$11</f>
        <v>1.3682310915486223E-2</v>
      </c>
      <c r="U188" s="87">
        <f>R188/'סכום נכסי הקרן'!$C$42</f>
        <v>5.0940998283288696E-4</v>
      </c>
    </row>
    <row r="189" spans="2:21" s="134" customFormat="1">
      <c r="B189" s="85" t="s">
        <v>717</v>
      </c>
      <c r="C189" s="79" t="s">
        <v>718</v>
      </c>
      <c r="D189" s="92" t="s">
        <v>126</v>
      </c>
      <c r="E189" s="92" t="s">
        <v>288</v>
      </c>
      <c r="F189" s="79" t="s">
        <v>719</v>
      </c>
      <c r="G189" s="92" t="s">
        <v>716</v>
      </c>
      <c r="H189" s="79" t="s">
        <v>510</v>
      </c>
      <c r="I189" s="79" t="s">
        <v>166</v>
      </c>
      <c r="J189" s="79"/>
      <c r="K189" s="86">
        <v>5.6300000000000008</v>
      </c>
      <c r="L189" s="92" t="s">
        <v>170</v>
      </c>
      <c r="M189" s="93">
        <v>4.6900000000000004E-2</v>
      </c>
      <c r="N189" s="93">
        <v>5.8400000000000001E-2</v>
      </c>
      <c r="O189" s="86">
        <v>1827724.4099999997</v>
      </c>
      <c r="P189" s="88">
        <v>98.7</v>
      </c>
      <c r="Q189" s="79"/>
      <c r="R189" s="86">
        <v>1803.9641099999997</v>
      </c>
      <c r="S189" s="87">
        <v>9.7532214092670047E-4</v>
      </c>
      <c r="T189" s="87">
        <f>R189/$R$11</f>
        <v>1.3439305337630337E-2</v>
      </c>
      <c r="U189" s="87">
        <f>R189/'סכום נכסי הקרן'!$C$42</f>
        <v>5.0036257351669081E-4</v>
      </c>
    </row>
    <row r="190" spans="2:21" s="134" customFormat="1">
      <c r="B190" s="136"/>
    </row>
    <row r="191" spans="2:21" s="134" customFormat="1">
      <c r="B191" s="136"/>
    </row>
    <row r="192" spans="2:21" s="134" customFormat="1">
      <c r="B192" s="136"/>
    </row>
    <row r="193" spans="2:11" s="134" customFormat="1">
      <c r="B193" s="137" t="s">
        <v>259</v>
      </c>
      <c r="C193" s="135"/>
      <c r="D193" s="135"/>
      <c r="E193" s="135"/>
      <c r="F193" s="135"/>
      <c r="G193" s="135"/>
      <c r="H193" s="135"/>
      <c r="I193" s="135"/>
      <c r="J193" s="135"/>
      <c r="K193" s="135"/>
    </row>
    <row r="194" spans="2:11" s="134" customFormat="1">
      <c r="B194" s="137" t="s">
        <v>118</v>
      </c>
      <c r="C194" s="135"/>
      <c r="D194" s="135"/>
      <c r="E194" s="135"/>
      <c r="F194" s="135"/>
      <c r="G194" s="135"/>
      <c r="H194" s="135"/>
      <c r="I194" s="135"/>
      <c r="J194" s="135"/>
      <c r="K194" s="135"/>
    </row>
    <row r="195" spans="2:11" s="134" customFormat="1">
      <c r="B195" s="137" t="s">
        <v>242</v>
      </c>
      <c r="C195" s="135"/>
      <c r="D195" s="135"/>
      <c r="E195" s="135"/>
      <c r="F195" s="135"/>
      <c r="G195" s="135"/>
      <c r="H195" s="135"/>
      <c r="I195" s="135"/>
      <c r="J195" s="135"/>
      <c r="K195" s="135"/>
    </row>
    <row r="196" spans="2:11" s="134" customFormat="1">
      <c r="B196" s="137" t="s">
        <v>250</v>
      </c>
      <c r="C196" s="135"/>
      <c r="D196" s="135"/>
      <c r="E196" s="135"/>
      <c r="F196" s="135"/>
      <c r="G196" s="135"/>
      <c r="H196" s="135"/>
      <c r="I196" s="135"/>
      <c r="J196" s="135"/>
      <c r="K196" s="135"/>
    </row>
    <row r="197" spans="2:11" s="134" customFormat="1">
      <c r="B197" s="215" t="s">
        <v>255</v>
      </c>
      <c r="C197" s="215"/>
      <c r="D197" s="215"/>
      <c r="E197" s="215"/>
      <c r="F197" s="215"/>
      <c r="G197" s="215"/>
      <c r="H197" s="215"/>
      <c r="I197" s="215"/>
      <c r="J197" s="215"/>
      <c r="K197" s="215"/>
    </row>
    <row r="198" spans="2:11" s="134" customFormat="1">
      <c r="B198" s="136"/>
    </row>
    <row r="199" spans="2:11" s="134" customFormat="1">
      <c r="B199" s="136"/>
    </row>
    <row r="200" spans="2:11" s="134" customFormat="1">
      <c r="B200" s="136"/>
    </row>
    <row r="201" spans="2:11" s="134" customFormat="1">
      <c r="B201" s="136"/>
    </row>
    <row r="202" spans="2:11" s="134" customFormat="1">
      <c r="B202" s="136"/>
    </row>
    <row r="203" spans="2:11" s="134" customFormat="1">
      <c r="B203" s="136"/>
    </row>
    <row r="204" spans="2:11" s="134" customFormat="1">
      <c r="B204" s="136"/>
    </row>
    <row r="205" spans="2:11" s="134" customFormat="1">
      <c r="B205" s="136"/>
    </row>
    <row r="206" spans="2:11" s="134" customFormat="1">
      <c r="B206" s="136"/>
    </row>
    <row r="207" spans="2:11" s="134" customFormat="1">
      <c r="B207" s="136"/>
    </row>
    <row r="208" spans="2:11" s="134" customFormat="1">
      <c r="B208" s="136"/>
    </row>
    <row r="209" spans="2:2" s="134" customFormat="1">
      <c r="B209" s="136"/>
    </row>
    <row r="210" spans="2:2" s="134" customFormat="1">
      <c r="B210" s="136"/>
    </row>
    <row r="211" spans="2:2" s="134" customFormat="1">
      <c r="B211" s="136"/>
    </row>
    <row r="212" spans="2:2" s="134" customFormat="1">
      <c r="B212" s="136"/>
    </row>
    <row r="213" spans="2:2" s="134" customFormat="1">
      <c r="B213" s="136"/>
    </row>
    <row r="214" spans="2:2" s="134" customFormat="1">
      <c r="B214" s="136"/>
    </row>
    <row r="215" spans="2:2" s="134" customFormat="1">
      <c r="B215" s="136"/>
    </row>
    <row r="216" spans="2:2" s="134" customFormat="1">
      <c r="B216" s="136"/>
    </row>
    <row r="217" spans="2:2" s="134" customFormat="1">
      <c r="B217" s="136"/>
    </row>
    <row r="218" spans="2:2" s="134" customFormat="1">
      <c r="B218" s="136"/>
    </row>
    <row r="219" spans="2:2" s="134" customFormat="1">
      <c r="B219" s="136"/>
    </row>
    <row r="220" spans="2:2" s="134" customFormat="1">
      <c r="B220" s="136"/>
    </row>
    <row r="221" spans="2:2" s="134" customFormat="1">
      <c r="B221" s="136"/>
    </row>
    <row r="222" spans="2:2" s="134" customFormat="1">
      <c r="B222" s="136"/>
    </row>
    <row r="223" spans="2:2" s="134" customFormat="1">
      <c r="B223" s="136"/>
    </row>
    <row r="224" spans="2:2" s="134" customFormat="1">
      <c r="B224" s="136"/>
    </row>
    <row r="225" spans="2:2" s="134" customFormat="1">
      <c r="B225" s="136"/>
    </row>
    <row r="226" spans="2:2" s="134" customFormat="1">
      <c r="B226" s="136"/>
    </row>
    <row r="227" spans="2:2" s="134" customFormat="1">
      <c r="B227" s="136"/>
    </row>
    <row r="228" spans="2:2" s="134" customFormat="1">
      <c r="B228" s="136"/>
    </row>
    <row r="229" spans="2:2" s="134" customFormat="1">
      <c r="B229" s="136"/>
    </row>
    <row r="230" spans="2:2" s="134" customFormat="1">
      <c r="B230" s="136"/>
    </row>
    <row r="231" spans="2:2" s="134" customFormat="1">
      <c r="B231" s="136"/>
    </row>
    <row r="232" spans="2:2" s="134" customFormat="1">
      <c r="B232" s="136"/>
    </row>
    <row r="233" spans="2:2" s="134" customFormat="1">
      <c r="B233" s="136"/>
    </row>
    <row r="234" spans="2:2" s="134" customFormat="1">
      <c r="B234" s="136"/>
    </row>
    <row r="235" spans="2:2" s="134" customFormat="1">
      <c r="B235" s="136"/>
    </row>
    <row r="236" spans="2:2" s="134" customFormat="1">
      <c r="B236" s="136"/>
    </row>
    <row r="237" spans="2:2" s="134" customFormat="1">
      <c r="B237" s="136"/>
    </row>
    <row r="238" spans="2:2" s="134" customFormat="1">
      <c r="B238" s="136"/>
    </row>
    <row r="239" spans="2:2" s="134" customFormat="1">
      <c r="B239" s="136"/>
    </row>
    <row r="240" spans="2:2" s="134" customFormat="1">
      <c r="B240" s="136"/>
    </row>
    <row r="241" spans="2:2" s="134" customFormat="1">
      <c r="B241" s="136"/>
    </row>
    <row r="242" spans="2:2" s="134" customFormat="1">
      <c r="B242" s="136"/>
    </row>
    <row r="243" spans="2:2" s="134" customFormat="1">
      <c r="B243" s="136"/>
    </row>
    <row r="244" spans="2:2" s="134" customFormat="1">
      <c r="B244" s="136"/>
    </row>
    <row r="245" spans="2:2" s="134" customFormat="1">
      <c r="B245" s="136"/>
    </row>
    <row r="246" spans="2:2" s="134" customFormat="1">
      <c r="B246" s="136"/>
    </row>
    <row r="247" spans="2:2" s="134" customFormat="1">
      <c r="B247" s="136"/>
    </row>
    <row r="248" spans="2:2" s="134" customFormat="1">
      <c r="B248" s="136"/>
    </row>
    <row r="249" spans="2:2" s="134" customFormat="1">
      <c r="B249" s="136"/>
    </row>
    <row r="250" spans="2:2" s="134" customFormat="1">
      <c r="B250" s="136"/>
    </row>
    <row r="251" spans="2:2" s="134" customFormat="1">
      <c r="B251" s="136"/>
    </row>
    <row r="252" spans="2:2" s="134" customFormat="1">
      <c r="B252" s="136"/>
    </row>
    <row r="253" spans="2:2" s="134" customFormat="1">
      <c r="B253" s="136"/>
    </row>
    <row r="254" spans="2:2" s="134" customFormat="1">
      <c r="B254" s="136"/>
    </row>
    <row r="255" spans="2:2" s="134" customFormat="1">
      <c r="B255" s="136"/>
    </row>
    <row r="256" spans="2:2" s="134" customFormat="1">
      <c r="B256" s="136"/>
    </row>
    <row r="257" spans="2:2" s="134" customFormat="1">
      <c r="B257" s="136"/>
    </row>
    <row r="258" spans="2:2" s="134" customFormat="1">
      <c r="B258" s="136"/>
    </row>
    <row r="259" spans="2:2" s="134" customFormat="1">
      <c r="B259" s="136"/>
    </row>
    <row r="260" spans="2:2" s="134" customFormat="1">
      <c r="B260" s="136"/>
    </row>
    <row r="261" spans="2:2" s="134" customFormat="1">
      <c r="B261" s="136"/>
    </row>
    <row r="262" spans="2:2" s="134" customFormat="1">
      <c r="B262" s="136"/>
    </row>
    <row r="263" spans="2:2" s="134" customFormat="1">
      <c r="B263" s="136"/>
    </row>
    <row r="264" spans="2:2" s="134" customFormat="1">
      <c r="B264" s="136"/>
    </row>
    <row r="265" spans="2:2" s="134" customFormat="1">
      <c r="B265" s="136"/>
    </row>
    <row r="266" spans="2:2" s="134" customFormat="1">
      <c r="B266" s="136"/>
    </row>
    <row r="267" spans="2:2" s="134" customFormat="1">
      <c r="B267" s="136"/>
    </row>
    <row r="268" spans="2:2" s="134" customFormat="1">
      <c r="B268" s="136"/>
    </row>
    <row r="269" spans="2:2" s="134" customFormat="1">
      <c r="B269" s="136"/>
    </row>
    <row r="270" spans="2:2" s="134" customFormat="1">
      <c r="B270" s="136"/>
    </row>
    <row r="271" spans="2:2" s="134" customFormat="1">
      <c r="B271" s="136"/>
    </row>
    <row r="272" spans="2:2" s="134" customFormat="1">
      <c r="B272" s="136"/>
    </row>
    <row r="273" spans="2:2" s="134" customFormat="1">
      <c r="B273" s="136"/>
    </row>
    <row r="274" spans="2:2" s="134" customFormat="1">
      <c r="B274" s="136"/>
    </row>
    <row r="275" spans="2:2" s="134" customFormat="1">
      <c r="B275" s="136"/>
    </row>
    <row r="276" spans="2:2" s="134" customFormat="1">
      <c r="B276" s="136"/>
    </row>
    <row r="277" spans="2:2" s="134" customFormat="1">
      <c r="B277" s="136"/>
    </row>
    <row r="278" spans="2:2" s="134" customFormat="1">
      <c r="B278" s="136"/>
    </row>
    <row r="279" spans="2:2" s="134" customFormat="1">
      <c r="B279" s="136"/>
    </row>
    <row r="280" spans="2:2" s="134" customFormat="1">
      <c r="B280" s="136"/>
    </row>
    <row r="281" spans="2:2" s="134" customFormat="1">
      <c r="B281" s="136"/>
    </row>
    <row r="282" spans="2:2" s="134" customFormat="1">
      <c r="B282" s="136"/>
    </row>
    <row r="283" spans="2:2" s="134" customFormat="1">
      <c r="B283" s="136"/>
    </row>
    <row r="284" spans="2:2" s="134" customFormat="1">
      <c r="B284" s="136"/>
    </row>
    <row r="285" spans="2:2" s="134" customFormat="1">
      <c r="B285" s="136"/>
    </row>
    <row r="286" spans="2:2" s="134" customFormat="1">
      <c r="B286" s="136"/>
    </row>
    <row r="287" spans="2:2" s="134" customFormat="1">
      <c r="B287" s="136"/>
    </row>
    <row r="288" spans="2:2" s="134" customFormat="1">
      <c r="B288" s="136"/>
    </row>
    <row r="289" spans="2:2" s="134" customFormat="1">
      <c r="B289" s="136"/>
    </row>
    <row r="290" spans="2:2" s="134" customFormat="1">
      <c r="B290" s="136"/>
    </row>
    <row r="291" spans="2:2" s="134" customFormat="1">
      <c r="B291" s="136"/>
    </row>
    <row r="292" spans="2:2" s="134" customFormat="1">
      <c r="B292" s="136"/>
    </row>
    <row r="293" spans="2:2" s="134" customFormat="1">
      <c r="B293" s="136"/>
    </row>
    <row r="294" spans="2:2" s="134" customFormat="1">
      <c r="B294" s="136"/>
    </row>
    <row r="295" spans="2:2" s="134" customFormat="1">
      <c r="B295" s="136"/>
    </row>
    <row r="296" spans="2:2" s="134" customFormat="1">
      <c r="B296" s="136"/>
    </row>
    <row r="297" spans="2:2" s="134" customFormat="1">
      <c r="B297" s="136"/>
    </row>
    <row r="298" spans="2:2" s="134" customFormat="1">
      <c r="B298" s="136"/>
    </row>
    <row r="299" spans="2:2" s="134" customFormat="1">
      <c r="B299" s="136"/>
    </row>
    <row r="300" spans="2:2" s="134" customFormat="1">
      <c r="B300" s="136"/>
    </row>
    <row r="301" spans="2:2" s="134" customFormat="1">
      <c r="B301" s="136"/>
    </row>
    <row r="302" spans="2:2" s="134" customFormat="1">
      <c r="B302" s="136"/>
    </row>
    <row r="303" spans="2:2" s="134" customFormat="1">
      <c r="B303" s="136"/>
    </row>
    <row r="304" spans="2:2" s="134" customFormat="1">
      <c r="B304" s="136"/>
    </row>
    <row r="305" spans="2:2" s="134" customFormat="1">
      <c r="B305" s="136"/>
    </row>
    <row r="306" spans="2:2" s="134" customFormat="1">
      <c r="B306" s="136"/>
    </row>
    <row r="307" spans="2:2" s="134" customFormat="1">
      <c r="B307" s="136"/>
    </row>
    <row r="308" spans="2:2" s="134" customFormat="1">
      <c r="B308" s="136"/>
    </row>
    <row r="309" spans="2:2" s="134" customFormat="1">
      <c r="B309" s="136"/>
    </row>
    <row r="310" spans="2:2" s="134" customFormat="1">
      <c r="B310" s="136"/>
    </row>
    <row r="311" spans="2:2" s="134" customFormat="1">
      <c r="B311" s="136"/>
    </row>
    <row r="312" spans="2:2" s="134" customFormat="1">
      <c r="B312" s="136"/>
    </row>
    <row r="313" spans="2:2" s="134" customFormat="1">
      <c r="B313" s="136"/>
    </row>
    <row r="314" spans="2:2" s="134" customFormat="1">
      <c r="B314" s="136"/>
    </row>
    <row r="315" spans="2:2" s="134" customFormat="1">
      <c r="B315" s="136"/>
    </row>
    <row r="316" spans="2:2" s="134" customFormat="1">
      <c r="B316" s="136"/>
    </row>
    <row r="317" spans="2:2" s="134" customFormat="1">
      <c r="B317" s="136"/>
    </row>
    <row r="318" spans="2:2" s="134" customFormat="1">
      <c r="B318" s="136"/>
    </row>
    <row r="319" spans="2:2" s="134" customFormat="1">
      <c r="B319" s="136"/>
    </row>
    <row r="320" spans="2:2" s="134" customFormat="1">
      <c r="B320" s="136"/>
    </row>
    <row r="321" spans="2:2" s="134" customFormat="1">
      <c r="B321" s="136"/>
    </row>
    <row r="322" spans="2:2" s="134" customFormat="1">
      <c r="B322" s="136"/>
    </row>
    <row r="323" spans="2:2" s="134" customFormat="1">
      <c r="B323" s="136"/>
    </row>
    <row r="324" spans="2:2" s="134" customFormat="1">
      <c r="B324" s="136"/>
    </row>
    <row r="325" spans="2:2" s="134" customFormat="1">
      <c r="B325" s="136"/>
    </row>
    <row r="326" spans="2:2" s="134" customFormat="1">
      <c r="B326" s="136"/>
    </row>
    <row r="327" spans="2:2" s="134" customFormat="1">
      <c r="B327" s="136"/>
    </row>
    <row r="328" spans="2:2" s="134" customFormat="1">
      <c r="B328" s="136"/>
    </row>
    <row r="329" spans="2:2" s="134" customFormat="1">
      <c r="B329" s="136"/>
    </row>
    <row r="330" spans="2:2" s="134" customFormat="1">
      <c r="B330" s="136"/>
    </row>
    <row r="331" spans="2:2" s="134" customFormat="1">
      <c r="B331" s="136"/>
    </row>
    <row r="332" spans="2:2" s="134" customFormat="1">
      <c r="B332" s="136"/>
    </row>
    <row r="333" spans="2:2" s="134" customFormat="1">
      <c r="B333" s="136"/>
    </row>
    <row r="334" spans="2:2" s="134" customFormat="1">
      <c r="B334" s="136"/>
    </row>
    <row r="335" spans="2:2" s="134" customFormat="1">
      <c r="B335" s="136"/>
    </row>
    <row r="336" spans="2:2" s="134" customFormat="1">
      <c r="B336" s="136"/>
    </row>
    <row r="337" spans="2:2" s="134" customFormat="1">
      <c r="B337" s="136"/>
    </row>
    <row r="338" spans="2:2" s="134" customFormat="1">
      <c r="B338" s="136"/>
    </row>
    <row r="339" spans="2:2" s="134" customFormat="1">
      <c r="B339" s="136"/>
    </row>
    <row r="340" spans="2:2" s="134" customFormat="1">
      <c r="B340" s="136"/>
    </row>
    <row r="341" spans="2:2" s="134" customFormat="1">
      <c r="B341" s="136"/>
    </row>
    <row r="342" spans="2:2" s="134" customFormat="1">
      <c r="B342" s="136"/>
    </row>
    <row r="343" spans="2:2" s="134" customFormat="1">
      <c r="B343" s="136"/>
    </row>
    <row r="344" spans="2:2" s="134" customFormat="1">
      <c r="B344" s="136"/>
    </row>
    <row r="345" spans="2:2" s="134" customFormat="1">
      <c r="B345" s="136"/>
    </row>
    <row r="346" spans="2:2" s="134" customFormat="1">
      <c r="B346" s="136"/>
    </row>
    <row r="347" spans="2:2" s="134" customFormat="1">
      <c r="B347" s="136"/>
    </row>
    <row r="348" spans="2:2" s="134" customFormat="1">
      <c r="B348" s="136"/>
    </row>
    <row r="349" spans="2:2" s="134" customFormat="1">
      <c r="B349" s="136"/>
    </row>
    <row r="350" spans="2:2" s="134" customFormat="1">
      <c r="B350" s="136"/>
    </row>
    <row r="351" spans="2:2" s="134" customFormat="1">
      <c r="B351" s="136"/>
    </row>
    <row r="352" spans="2:2" s="134" customFormat="1">
      <c r="B352" s="136"/>
    </row>
    <row r="353" spans="2:2" s="134" customFormat="1">
      <c r="B353" s="136"/>
    </row>
    <row r="354" spans="2:2" s="134" customFormat="1">
      <c r="B354" s="136"/>
    </row>
    <row r="355" spans="2:2" s="134" customFormat="1">
      <c r="B355" s="136"/>
    </row>
    <row r="356" spans="2:2" s="134" customFormat="1">
      <c r="B356" s="136"/>
    </row>
    <row r="357" spans="2:2" s="134" customFormat="1">
      <c r="B357" s="136"/>
    </row>
    <row r="358" spans="2:2" s="134" customFormat="1">
      <c r="B358" s="136"/>
    </row>
    <row r="359" spans="2:2" s="134" customFormat="1">
      <c r="B359" s="136"/>
    </row>
    <row r="360" spans="2:2" s="134" customFormat="1">
      <c r="B360" s="136"/>
    </row>
    <row r="361" spans="2:2" s="134" customFormat="1">
      <c r="B361" s="136"/>
    </row>
    <row r="362" spans="2:2" s="134" customFormat="1">
      <c r="B362" s="136"/>
    </row>
    <row r="363" spans="2:2" s="134" customFormat="1">
      <c r="B363" s="136"/>
    </row>
    <row r="364" spans="2:2" s="134" customFormat="1">
      <c r="B364" s="136"/>
    </row>
    <row r="365" spans="2:2" s="134" customFormat="1">
      <c r="B365" s="136"/>
    </row>
    <row r="366" spans="2:2" s="134" customFormat="1">
      <c r="B366" s="136"/>
    </row>
    <row r="367" spans="2:2" s="134" customFormat="1">
      <c r="B367" s="136"/>
    </row>
    <row r="368" spans="2:2" s="134" customFormat="1">
      <c r="B368" s="136"/>
    </row>
    <row r="369" spans="2:2" s="134" customFormat="1">
      <c r="B369" s="136"/>
    </row>
    <row r="370" spans="2:2" s="134" customFormat="1">
      <c r="B370" s="136"/>
    </row>
    <row r="371" spans="2:2" s="134" customFormat="1">
      <c r="B371" s="136"/>
    </row>
    <row r="372" spans="2:2" s="134" customFormat="1">
      <c r="B372" s="136"/>
    </row>
    <row r="373" spans="2:2" s="134" customFormat="1">
      <c r="B373" s="136"/>
    </row>
    <row r="374" spans="2:2" s="134" customFormat="1">
      <c r="B374" s="136"/>
    </row>
    <row r="375" spans="2:2" s="134" customFormat="1">
      <c r="B375" s="136"/>
    </row>
    <row r="376" spans="2:2" s="134" customFormat="1">
      <c r="B376" s="136"/>
    </row>
    <row r="377" spans="2:2" s="134" customFormat="1">
      <c r="B377" s="136"/>
    </row>
    <row r="378" spans="2:2" s="134" customFormat="1">
      <c r="B378" s="136"/>
    </row>
    <row r="379" spans="2:2" s="134" customFormat="1">
      <c r="B379" s="136"/>
    </row>
    <row r="380" spans="2:2" s="134" customFormat="1">
      <c r="B380" s="136"/>
    </row>
    <row r="381" spans="2:2" s="134" customFormat="1">
      <c r="B381" s="136"/>
    </row>
    <row r="382" spans="2:2" s="134" customFormat="1">
      <c r="B382" s="136"/>
    </row>
    <row r="383" spans="2:2" s="134" customFormat="1">
      <c r="B383" s="136"/>
    </row>
    <row r="384" spans="2:2" s="134" customFormat="1">
      <c r="B384" s="136"/>
    </row>
    <row r="385" spans="2:2" s="134" customFormat="1">
      <c r="B385" s="136"/>
    </row>
    <row r="386" spans="2:2" s="134" customFormat="1">
      <c r="B386" s="136"/>
    </row>
    <row r="387" spans="2:2" s="134" customFormat="1">
      <c r="B387" s="136"/>
    </row>
    <row r="388" spans="2:2" s="134" customFormat="1">
      <c r="B388" s="136"/>
    </row>
    <row r="389" spans="2:2" s="134" customFormat="1">
      <c r="B389" s="136"/>
    </row>
    <row r="390" spans="2:2" s="134" customFormat="1">
      <c r="B390" s="136"/>
    </row>
    <row r="391" spans="2:2" s="134" customFormat="1">
      <c r="B391" s="136"/>
    </row>
    <row r="392" spans="2:2" s="134" customFormat="1">
      <c r="B392" s="136"/>
    </row>
    <row r="393" spans="2:2" s="134" customFormat="1">
      <c r="B393" s="136"/>
    </row>
    <row r="394" spans="2:2" s="134" customFormat="1">
      <c r="B394" s="136"/>
    </row>
    <row r="395" spans="2:2" s="134" customFormat="1">
      <c r="B395" s="136"/>
    </row>
    <row r="396" spans="2:2" s="134" customFormat="1">
      <c r="B396" s="136"/>
    </row>
    <row r="397" spans="2:2" s="134" customFormat="1">
      <c r="B397" s="136"/>
    </row>
    <row r="398" spans="2:2" s="134" customFormat="1">
      <c r="B398" s="136"/>
    </row>
    <row r="399" spans="2:2" s="134" customFormat="1">
      <c r="B399" s="136"/>
    </row>
    <row r="400" spans="2:2" s="134" customFormat="1">
      <c r="B400" s="136"/>
    </row>
    <row r="401" spans="2:2" s="134" customFormat="1">
      <c r="B401" s="136"/>
    </row>
    <row r="402" spans="2:2" s="134" customFormat="1">
      <c r="B402" s="136"/>
    </row>
    <row r="403" spans="2:2" s="134" customFormat="1">
      <c r="B403" s="136"/>
    </row>
    <row r="404" spans="2:2" s="134" customFormat="1">
      <c r="B404" s="136"/>
    </row>
    <row r="405" spans="2:2" s="134" customFormat="1">
      <c r="B405" s="136"/>
    </row>
    <row r="406" spans="2:2" s="134" customFormat="1">
      <c r="B406" s="136"/>
    </row>
    <row r="407" spans="2:2" s="134" customFormat="1">
      <c r="B407" s="136"/>
    </row>
    <row r="408" spans="2:2" s="134" customFormat="1">
      <c r="B408" s="136"/>
    </row>
    <row r="409" spans="2:2" s="134" customFormat="1">
      <c r="B409" s="136"/>
    </row>
    <row r="410" spans="2:2" s="134" customFormat="1">
      <c r="B410" s="136"/>
    </row>
    <row r="411" spans="2:2" s="134" customFormat="1">
      <c r="B411" s="136"/>
    </row>
    <row r="412" spans="2:2" s="134" customFormat="1">
      <c r="B412" s="136"/>
    </row>
    <row r="413" spans="2:2" s="134" customFormat="1">
      <c r="B413" s="136"/>
    </row>
    <row r="414" spans="2:2" s="134" customFormat="1">
      <c r="B414" s="136"/>
    </row>
    <row r="415" spans="2:2" s="134" customFormat="1">
      <c r="B415" s="136"/>
    </row>
    <row r="416" spans="2:2" s="134" customFormat="1">
      <c r="B416" s="136"/>
    </row>
    <row r="417" spans="2:2" s="134" customFormat="1">
      <c r="B417" s="136"/>
    </row>
    <row r="418" spans="2:2" s="134" customFormat="1">
      <c r="B418" s="136"/>
    </row>
    <row r="419" spans="2:2" s="134" customFormat="1">
      <c r="B419" s="136"/>
    </row>
    <row r="420" spans="2:2" s="134" customFormat="1">
      <c r="B420" s="136"/>
    </row>
    <row r="421" spans="2:2" s="134" customFormat="1">
      <c r="B421" s="136"/>
    </row>
    <row r="422" spans="2:2" s="134" customFormat="1">
      <c r="B422" s="136"/>
    </row>
    <row r="423" spans="2:2" s="134" customFormat="1">
      <c r="B423" s="136"/>
    </row>
    <row r="424" spans="2:2" s="134" customFormat="1">
      <c r="B424" s="136"/>
    </row>
    <row r="425" spans="2:2" s="134" customFormat="1">
      <c r="B425" s="136"/>
    </row>
    <row r="426" spans="2:2" s="134" customFormat="1">
      <c r="B426" s="136"/>
    </row>
    <row r="427" spans="2:2" s="134" customFormat="1">
      <c r="B427" s="136"/>
    </row>
    <row r="428" spans="2:2" s="134" customFormat="1">
      <c r="B428" s="136"/>
    </row>
    <row r="429" spans="2:2" s="134" customFormat="1">
      <c r="B429" s="136"/>
    </row>
    <row r="430" spans="2:2" s="134" customFormat="1">
      <c r="B430" s="136"/>
    </row>
    <row r="431" spans="2:2" s="134" customFormat="1">
      <c r="B431" s="136"/>
    </row>
    <row r="432" spans="2:2" s="134" customFormat="1">
      <c r="B432" s="136"/>
    </row>
    <row r="433" spans="2:2" s="134" customFormat="1">
      <c r="B433" s="136"/>
    </row>
    <row r="434" spans="2:2" s="134" customFormat="1">
      <c r="B434" s="136"/>
    </row>
    <row r="435" spans="2:2" s="134" customFormat="1">
      <c r="B435" s="136"/>
    </row>
    <row r="436" spans="2:2" s="134" customFormat="1">
      <c r="B436" s="136"/>
    </row>
    <row r="437" spans="2:2" s="134" customFormat="1">
      <c r="B437" s="136"/>
    </row>
    <row r="438" spans="2:2" s="134" customFormat="1">
      <c r="B438" s="136"/>
    </row>
    <row r="439" spans="2:2" s="134" customFormat="1">
      <c r="B439" s="136"/>
    </row>
    <row r="440" spans="2:2" s="134" customFormat="1">
      <c r="B440" s="136"/>
    </row>
    <row r="441" spans="2:2" s="134" customFormat="1">
      <c r="B441" s="136"/>
    </row>
    <row r="442" spans="2:2" s="134" customFormat="1">
      <c r="B442" s="136"/>
    </row>
    <row r="443" spans="2:2" s="134" customFormat="1">
      <c r="B443" s="136"/>
    </row>
    <row r="444" spans="2:2" s="134" customFormat="1">
      <c r="B444" s="136"/>
    </row>
    <row r="445" spans="2:2" s="134" customFormat="1">
      <c r="B445" s="136"/>
    </row>
    <row r="446" spans="2:2" s="134" customFormat="1">
      <c r="B446" s="136"/>
    </row>
    <row r="447" spans="2:2" s="134" customFormat="1">
      <c r="B447" s="136"/>
    </row>
    <row r="448" spans="2:2" s="134" customFormat="1">
      <c r="B448" s="136"/>
    </row>
    <row r="449" spans="2:2" s="134" customFormat="1">
      <c r="B449" s="136"/>
    </row>
    <row r="450" spans="2:2" s="134" customFormat="1">
      <c r="B450" s="136"/>
    </row>
    <row r="451" spans="2:2" s="134" customFormat="1">
      <c r="B451" s="136"/>
    </row>
    <row r="452" spans="2:2" s="134" customFormat="1">
      <c r="B452" s="136"/>
    </row>
    <row r="453" spans="2:2" s="134" customFormat="1">
      <c r="B453" s="136"/>
    </row>
    <row r="454" spans="2:2" s="134" customFormat="1">
      <c r="B454" s="136"/>
    </row>
    <row r="455" spans="2:2" s="134" customFormat="1">
      <c r="B455" s="136"/>
    </row>
    <row r="456" spans="2:2" s="134" customFormat="1">
      <c r="B456" s="136"/>
    </row>
    <row r="457" spans="2:2" s="134" customFormat="1">
      <c r="B457" s="136"/>
    </row>
    <row r="458" spans="2:2" s="134" customFormat="1">
      <c r="B458" s="136"/>
    </row>
    <row r="459" spans="2:2" s="134" customFormat="1">
      <c r="B459" s="136"/>
    </row>
    <row r="460" spans="2:2" s="134" customFormat="1">
      <c r="B460" s="136"/>
    </row>
    <row r="461" spans="2:2" s="134" customFormat="1">
      <c r="B461" s="136"/>
    </row>
    <row r="462" spans="2:2" s="134" customFormat="1">
      <c r="B462" s="136"/>
    </row>
    <row r="463" spans="2:2" s="134" customFormat="1">
      <c r="B463" s="136"/>
    </row>
    <row r="464" spans="2:2" s="134" customFormat="1">
      <c r="B464" s="136"/>
    </row>
    <row r="465" spans="2:2" s="134" customFormat="1">
      <c r="B465" s="136"/>
    </row>
    <row r="466" spans="2:2" s="134" customFormat="1">
      <c r="B466" s="136"/>
    </row>
    <row r="467" spans="2:2" s="134" customFormat="1">
      <c r="B467" s="136"/>
    </row>
    <row r="468" spans="2:2" s="134" customFormat="1">
      <c r="B468" s="136"/>
    </row>
    <row r="469" spans="2:2" s="134" customFormat="1">
      <c r="B469" s="136"/>
    </row>
    <row r="470" spans="2:2" s="134" customFormat="1">
      <c r="B470" s="136"/>
    </row>
    <row r="471" spans="2:2" s="134" customFormat="1">
      <c r="B471" s="136"/>
    </row>
    <row r="472" spans="2:2" s="134" customFormat="1">
      <c r="B472" s="136"/>
    </row>
    <row r="473" spans="2:2" s="134" customFormat="1">
      <c r="B473" s="136"/>
    </row>
    <row r="474" spans="2:2" s="134" customFormat="1">
      <c r="B474" s="136"/>
    </row>
    <row r="475" spans="2:2" s="134" customFormat="1">
      <c r="B475" s="136"/>
    </row>
    <row r="476" spans="2:2" s="134" customFormat="1">
      <c r="B476" s="136"/>
    </row>
    <row r="477" spans="2:2" s="134" customFormat="1">
      <c r="B477" s="136"/>
    </row>
    <row r="478" spans="2:2" s="134" customFormat="1">
      <c r="B478" s="136"/>
    </row>
    <row r="479" spans="2:2" s="134" customFormat="1">
      <c r="B479" s="136"/>
    </row>
    <row r="480" spans="2:2" s="134" customFormat="1">
      <c r="B480" s="136"/>
    </row>
    <row r="481" spans="2:6" s="134" customFormat="1">
      <c r="B481" s="136"/>
    </row>
    <row r="482" spans="2:6" s="134" customFormat="1">
      <c r="B482" s="136"/>
    </row>
    <row r="483" spans="2:6" s="134" customFormat="1">
      <c r="B483" s="136"/>
    </row>
    <row r="484" spans="2:6" s="134" customFormat="1">
      <c r="B484" s="136"/>
    </row>
    <row r="485" spans="2:6" s="134" customFormat="1">
      <c r="B485" s="136"/>
    </row>
    <row r="486" spans="2:6" s="134" customFormat="1">
      <c r="B486" s="136"/>
    </row>
    <row r="487" spans="2:6" s="134" customFormat="1">
      <c r="B487" s="136"/>
    </row>
    <row r="488" spans="2:6" s="134" customFormat="1">
      <c r="B488" s="136"/>
    </row>
    <row r="489" spans="2:6" s="134" customFormat="1">
      <c r="B489" s="136"/>
    </row>
    <row r="490" spans="2:6" s="134" customFormat="1">
      <c r="B490" s="136"/>
    </row>
    <row r="491" spans="2:6" s="134" customFormat="1">
      <c r="B491" s="136"/>
    </row>
    <row r="492" spans="2:6" s="134" customFormat="1">
      <c r="B492" s="136"/>
    </row>
    <row r="493" spans="2:6" s="134" customFormat="1">
      <c r="B493" s="136"/>
    </row>
    <row r="494" spans="2:6" s="134" customFormat="1">
      <c r="B494" s="136"/>
    </row>
    <row r="495" spans="2:6">
      <c r="C495" s="1"/>
      <c r="D495" s="1"/>
      <c r="E495" s="1"/>
      <c r="F495" s="1"/>
    </row>
    <row r="496" spans="2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97:K197"/>
  </mergeCells>
  <phoneticPr fontId="7" type="noConversion"/>
  <conditionalFormatting sqref="B12:B189">
    <cfRule type="cellIs" dxfId="50" priority="2" operator="equal">
      <formula>"NR3"</formula>
    </cfRule>
  </conditionalFormatting>
  <conditionalFormatting sqref="B12:B189">
    <cfRule type="containsText" dxfId="4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 xr:uid="{00000000-0002-0000-0500-000000000000}">
      <formula1>$AM$7:$AM$23</formula1>
    </dataValidation>
    <dataValidation allowBlank="1" showInputMessage="1" showErrorMessage="1" sqref="H2 B33 Q9 B35 B195 B197" xr:uid="{00000000-0002-0000-0500-000001000000}"/>
    <dataValidation type="list" allowBlank="1" showInputMessage="1" showErrorMessage="1" sqref="I36:I196 I12:I34 I198:I827" xr:uid="{00000000-0002-0000-0500-000002000000}">
      <formula1>$AO$7:$AO$10</formula1>
    </dataValidation>
    <dataValidation type="list" allowBlank="1" showInputMessage="1" showErrorMessage="1" sqref="E198:E821 E12:E34 E36:E196" xr:uid="{00000000-0002-0000-0500-000003000000}">
      <formula1>$AK$7:$AK$23</formula1>
    </dataValidation>
    <dataValidation type="list" allowBlank="1" showInputMessage="1" showErrorMessage="1" sqref="G198:G554 G12:G34 G36:G196" xr:uid="{00000000-0002-0000-0500-000004000000}">
      <formula1>$AM$7:$AM$28</formula1>
    </dataValidation>
    <dataValidation type="list" allowBlank="1" showInputMessage="1" showErrorMessage="1" sqref="L12:L827" xr:uid="{00000000-0002-0000-0500-000005000000}">
      <formula1>$AP$7:$AP$19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6">
    <tabColor indexed="44"/>
    <pageSetUpPr fitToPage="1"/>
  </sheetPr>
  <dimension ref="B1:BJ362"/>
  <sheetViews>
    <sheetView rightToLeft="1" tabSelected="1" topLeftCell="A76" workbookViewId="0">
      <selection activeCell="B92" sqref="B92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185</v>
      </c>
      <c r="C1" s="77" t="s" vm="1">
        <v>260</v>
      </c>
    </row>
    <row r="2" spans="2:62">
      <c r="B2" s="56" t="s">
        <v>184</v>
      </c>
      <c r="C2" s="77" t="s">
        <v>261</v>
      </c>
    </row>
    <row r="3" spans="2:62">
      <c r="B3" s="56" t="s">
        <v>186</v>
      </c>
      <c r="C3" s="77" t="s">
        <v>262</v>
      </c>
    </row>
    <row r="4" spans="2:62">
      <c r="B4" s="56" t="s">
        <v>187</v>
      </c>
      <c r="C4" s="77">
        <v>2207</v>
      </c>
    </row>
    <row r="6" spans="2:62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  <c r="BJ6" s="3"/>
    </row>
    <row r="7" spans="2:62" ht="26.25" customHeight="1">
      <c r="B7" s="212" t="s">
        <v>95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BF7" s="3"/>
      <c r="BJ7" s="3"/>
    </row>
    <row r="8" spans="2:62" s="3" customFormat="1" ht="78.75">
      <c r="B8" s="22" t="s">
        <v>121</v>
      </c>
      <c r="C8" s="30" t="s">
        <v>46</v>
      </c>
      <c r="D8" s="30" t="s">
        <v>125</v>
      </c>
      <c r="E8" s="30" t="s">
        <v>231</v>
      </c>
      <c r="F8" s="30" t="s">
        <v>123</v>
      </c>
      <c r="G8" s="30" t="s">
        <v>66</v>
      </c>
      <c r="H8" s="30" t="s">
        <v>107</v>
      </c>
      <c r="I8" s="13" t="s">
        <v>244</v>
      </c>
      <c r="J8" s="13" t="s">
        <v>243</v>
      </c>
      <c r="K8" s="30" t="s">
        <v>258</v>
      </c>
      <c r="L8" s="13" t="s">
        <v>63</v>
      </c>
      <c r="M8" s="13" t="s">
        <v>60</v>
      </c>
      <c r="N8" s="13" t="s">
        <v>188</v>
      </c>
      <c r="O8" s="14" t="s">
        <v>190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251</v>
      </c>
      <c r="J9" s="16"/>
      <c r="K9" s="16" t="s">
        <v>247</v>
      </c>
      <c r="L9" s="16" t="s">
        <v>247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3" customFormat="1" ht="18" customHeight="1">
      <c r="B11" s="96" t="s">
        <v>29</v>
      </c>
      <c r="C11" s="97"/>
      <c r="D11" s="97"/>
      <c r="E11" s="97"/>
      <c r="F11" s="97"/>
      <c r="G11" s="97"/>
      <c r="H11" s="97"/>
      <c r="I11" s="99"/>
      <c r="J11" s="101"/>
      <c r="K11" s="99">
        <v>28.117439999999998</v>
      </c>
      <c r="L11" s="99">
        <v>33657.563699999992</v>
      </c>
      <c r="M11" s="97"/>
      <c r="N11" s="102">
        <f>L11/$L$11</f>
        <v>1</v>
      </c>
      <c r="O11" s="102">
        <f>L11/'סכום נכסי הקרן'!$C$42</f>
        <v>9.3355433724421222E-3</v>
      </c>
      <c r="BF11" s="134"/>
      <c r="BG11" s="139"/>
      <c r="BH11" s="134"/>
      <c r="BJ11" s="134"/>
    </row>
    <row r="12" spans="2:62" s="134" customFormat="1" ht="20.25">
      <c r="B12" s="80" t="s">
        <v>238</v>
      </c>
      <c r="C12" s="81"/>
      <c r="D12" s="81"/>
      <c r="E12" s="81"/>
      <c r="F12" s="81"/>
      <c r="G12" s="81"/>
      <c r="H12" s="81"/>
      <c r="I12" s="89"/>
      <c r="J12" s="91"/>
      <c r="K12" s="89">
        <v>23.371019999999998</v>
      </c>
      <c r="L12" s="89">
        <v>25157.699649999991</v>
      </c>
      <c r="M12" s="81"/>
      <c r="N12" s="90">
        <f t="shared" ref="N12:N41" si="0">L12/$L$11</f>
        <v>0.74746050766591876</v>
      </c>
      <c r="O12" s="90">
        <f>L12/'סכום נכסי הקרן'!$C$42</f>
        <v>6.9779499885027916E-3</v>
      </c>
      <c r="BG12" s="133"/>
    </row>
    <row r="13" spans="2:62" s="134" customFormat="1">
      <c r="B13" s="98" t="s">
        <v>720</v>
      </c>
      <c r="C13" s="81"/>
      <c r="D13" s="81"/>
      <c r="E13" s="81"/>
      <c r="F13" s="81"/>
      <c r="G13" s="81"/>
      <c r="H13" s="81"/>
      <c r="I13" s="89"/>
      <c r="J13" s="91"/>
      <c r="K13" s="89">
        <v>17.528459999999999</v>
      </c>
      <c r="L13" s="89">
        <f>SUM(L14:L41)</f>
        <v>18647.108540000001</v>
      </c>
      <c r="M13" s="81"/>
      <c r="N13" s="90">
        <f t="shared" si="0"/>
        <v>0.55402431103472904</v>
      </c>
      <c r="O13" s="90">
        <f>L13/'סכום נכסי הקרן'!$C$42</f>
        <v>5.1721179850520776E-3</v>
      </c>
    </row>
    <row r="14" spans="2:62" s="134" customFormat="1">
      <c r="B14" s="85" t="s">
        <v>721</v>
      </c>
      <c r="C14" s="79" t="s">
        <v>722</v>
      </c>
      <c r="D14" s="92" t="s">
        <v>126</v>
      </c>
      <c r="E14" s="92" t="s">
        <v>288</v>
      </c>
      <c r="F14" s="79" t="s">
        <v>723</v>
      </c>
      <c r="G14" s="92" t="s">
        <v>196</v>
      </c>
      <c r="H14" s="92" t="s">
        <v>170</v>
      </c>
      <c r="I14" s="86">
        <v>145.56999999999996</v>
      </c>
      <c r="J14" s="88">
        <v>19130</v>
      </c>
      <c r="K14" s="79"/>
      <c r="L14" s="86">
        <v>27.846849999999996</v>
      </c>
      <c r="M14" s="87">
        <v>2.8750359700436928E-6</v>
      </c>
      <c r="N14" s="87">
        <f t="shared" si="0"/>
        <v>8.2735786369469175E-4</v>
      </c>
      <c r="O14" s="87">
        <f>L14/'סכום נכסי הקרן'!$C$42</f>
        <v>7.7238352210528526E-6</v>
      </c>
    </row>
    <row r="15" spans="2:62" s="134" customFormat="1">
      <c r="B15" s="85" t="s">
        <v>724</v>
      </c>
      <c r="C15" s="79" t="s">
        <v>725</v>
      </c>
      <c r="D15" s="92" t="s">
        <v>126</v>
      </c>
      <c r="E15" s="92" t="s">
        <v>288</v>
      </c>
      <c r="F15" s="79" t="s">
        <v>341</v>
      </c>
      <c r="G15" s="92" t="s">
        <v>330</v>
      </c>
      <c r="H15" s="92" t="s">
        <v>170</v>
      </c>
      <c r="I15" s="86">
        <v>2987.9999999999995</v>
      </c>
      <c r="J15" s="88">
        <v>4440</v>
      </c>
      <c r="K15" s="79"/>
      <c r="L15" s="86">
        <v>132.66720000000001</v>
      </c>
      <c r="M15" s="87">
        <v>2.272426695416261E-5</v>
      </c>
      <c r="N15" s="87">
        <f t="shared" si="0"/>
        <v>3.9416756715519499E-3</v>
      </c>
      <c r="O15" s="87">
        <f>L15/'סכום נכסי הקרן'!$C$42</f>
        <v>3.6797684191873161E-5</v>
      </c>
    </row>
    <row r="16" spans="2:62" s="134" customFormat="1" ht="20.25">
      <c r="B16" s="85" t="s">
        <v>726</v>
      </c>
      <c r="C16" s="79" t="s">
        <v>727</v>
      </c>
      <c r="D16" s="92" t="s">
        <v>126</v>
      </c>
      <c r="E16" s="92" t="s">
        <v>288</v>
      </c>
      <c r="F16" s="79" t="s">
        <v>728</v>
      </c>
      <c r="G16" s="92" t="s">
        <v>729</v>
      </c>
      <c r="H16" s="92" t="s">
        <v>170</v>
      </c>
      <c r="I16" s="86">
        <v>1423.9999999999998</v>
      </c>
      <c r="J16" s="88">
        <v>46120</v>
      </c>
      <c r="K16" s="79"/>
      <c r="L16" s="86">
        <v>656.74879999999996</v>
      </c>
      <c r="M16" s="87">
        <v>3.3307462354497961E-5</v>
      </c>
      <c r="N16" s="87">
        <f t="shared" si="0"/>
        <v>1.951266603411346E-2</v>
      </c>
      <c r="O16" s="87">
        <f>L16/'סכום נכסי הקרן'!$C$42</f>
        <v>1.8216134007344441E-4</v>
      </c>
      <c r="BF16" s="133"/>
    </row>
    <row r="17" spans="2:15" s="134" customFormat="1">
      <c r="B17" s="85" t="s">
        <v>730</v>
      </c>
      <c r="C17" s="79" t="s">
        <v>731</v>
      </c>
      <c r="D17" s="92" t="s">
        <v>126</v>
      </c>
      <c r="E17" s="92" t="s">
        <v>288</v>
      </c>
      <c r="F17" s="79" t="s">
        <v>349</v>
      </c>
      <c r="G17" s="92" t="s">
        <v>330</v>
      </c>
      <c r="H17" s="92" t="s">
        <v>170</v>
      </c>
      <c r="I17" s="86">
        <v>7236.9999999999991</v>
      </c>
      <c r="J17" s="88">
        <v>1920</v>
      </c>
      <c r="K17" s="79"/>
      <c r="L17" s="86">
        <v>138.9504</v>
      </c>
      <c r="M17" s="87">
        <v>2.0869725343456213E-5</v>
      </c>
      <c r="N17" s="87">
        <f t="shared" si="0"/>
        <v>4.1283558500700406E-3</v>
      </c>
      <c r="O17" s="87">
        <f>L17/'סכום נכסי הקרן'!$C$42</f>
        <v>3.8540445095204027E-5</v>
      </c>
    </row>
    <row r="18" spans="2:15" s="134" customFormat="1">
      <c r="B18" s="85" t="s">
        <v>732</v>
      </c>
      <c r="C18" s="79" t="s">
        <v>733</v>
      </c>
      <c r="D18" s="92" t="s">
        <v>126</v>
      </c>
      <c r="E18" s="92" t="s">
        <v>288</v>
      </c>
      <c r="F18" s="79" t="s">
        <v>354</v>
      </c>
      <c r="G18" s="92" t="s">
        <v>355</v>
      </c>
      <c r="H18" s="92" t="s">
        <v>170</v>
      </c>
      <c r="I18" s="86">
        <v>152435.99999999997</v>
      </c>
      <c r="J18" s="88">
        <v>418.3</v>
      </c>
      <c r="K18" s="86">
        <v>17.528459999999999</v>
      </c>
      <c r="L18" s="86">
        <v>655.16824999999983</v>
      </c>
      <c r="M18" s="87">
        <v>5.5120876986850261E-5</v>
      </c>
      <c r="N18" s="87">
        <f t="shared" si="0"/>
        <v>1.9465706307197749E-2</v>
      </c>
      <c r="O18" s="87">
        <f>L18/'סכום נכסי הקרן'!$C$42</f>
        <v>1.8172294550606477E-4</v>
      </c>
    </row>
    <row r="19" spans="2:15" s="134" customFormat="1">
      <c r="B19" s="85" t="s">
        <v>734</v>
      </c>
      <c r="C19" s="79" t="s">
        <v>735</v>
      </c>
      <c r="D19" s="92" t="s">
        <v>126</v>
      </c>
      <c r="E19" s="92" t="s">
        <v>288</v>
      </c>
      <c r="F19" s="79" t="s">
        <v>317</v>
      </c>
      <c r="G19" s="92" t="s">
        <v>294</v>
      </c>
      <c r="H19" s="92" t="s">
        <v>170</v>
      </c>
      <c r="I19" s="86">
        <v>4891.9999999999991</v>
      </c>
      <c r="J19" s="88">
        <v>8209</v>
      </c>
      <c r="K19" s="79"/>
      <c r="L19" s="86">
        <v>401.58428000000004</v>
      </c>
      <c r="M19" s="87">
        <v>4.8759075547064459E-5</v>
      </c>
      <c r="N19" s="87">
        <f t="shared" si="0"/>
        <v>1.1931472033431824E-2</v>
      </c>
      <c r="O19" s="87">
        <f>L19/'סכום נכסי הקרן'!$C$42</f>
        <v>1.11386774665183E-4</v>
      </c>
    </row>
    <row r="20" spans="2:15" s="134" customFormat="1">
      <c r="B20" s="85" t="s">
        <v>736</v>
      </c>
      <c r="C20" s="79" t="s">
        <v>737</v>
      </c>
      <c r="D20" s="92" t="s">
        <v>126</v>
      </c>
      <c r="E20" s="92" t="s">
        <v>288</v>
      </c>
      <c r="F20" s="79" t="s">
        <v>577</v>
      </c>
      <c r="G20" s="92" t="s">
        <v>422</v>
      </c>
      <c r="H20" s="92" t="s">
        <v>170</v>
      </c>
      <c r="I20" s="86">
        <v>88318.619999999981</v>
      </c>
      <c r="J20" s="88">
        <v>181.2</v>
      </c>
      <c r="K20" s="79"/>
      <c r="L20" s="86">
        <v>160.03333999999998</v>
      </c>
      <c r="M20" s="87">
        <v>2.7570597652145237E-5</v>
      </c>
      <c r="N20" s="87">
        <f t="shared" si="0"/>
        <v>4.7547511586526394E-3</v>
      </c>
      <c r="O20" s="87">
        <f>L20/'סכום נכסי הקרן'!$C$42</f>
        <v>4.4388185666771151E-5</v>
      </c>
    </row>
    <row r="21" spans="2:15" s="134" customFormat="1">
      <c r="B21" s="85" t="s">
        <v>738</v>
      </c>
      <c r="C21" s="79" t="s">
        <v>739</v>
      </c>
      <c r="D21" s="92" t="s">
        <v>126</v>
      </c>
      <c r="E21" s="92" t="s">
        <v>288</v>
      </c>
      <c r="F21" s="79" t="s">
        <v>370</v>
      </c>
      <c r="G21" s="92" t="s">
        <v>294</v>
      </c>
      <c r="H21" s="92" t="s">
        <v>170</v>
      </c>
      <c r="I21" s="86">
        <v>59461.999999999993</v>
      </c>
      <c r="J21" s="88">
        <v>1213</v>
      </c>
      <c r="K21" s="79"/>
      <c r="L21" s="86">
        <v>721.27406000000008</v>
      </c>
      <c r="M21" s="87">
        <v>5.1083446682981536E-5</v>
      </c>
      <c r="N21" s="87">
        <f t="shared" si="0"/>
        <v>2.142977627343836E-2</v>
      </c>
      <c r="O21" s="87">
        <f>L21/'סכום נכסי הקרן'!$C$42</f>
        <v>2.0005860586241493E-4</v>
      </c>
    </row>
    <row r="22" spans="2:15" s="134" customFormat="1">
      <c r="B22" s="85" t="s">
        <v>740</v>
      </c>
      <c r="C22" s="79" t="s">
        <v>741</v>
      </c>
      <c r="D22" s="92" t="s">
        <v>126</v>
      </c>
      <c r="E22" s="92" t="s">
        <v>288</v>
      </c>
      <c r="F22" s="79" t="s">
        <v>742</v>
      </c>
      <c r="G22" s="92" t="s">
        <v>716</v>
      </c>
      <c r="H22" s="92" t="s">
        <v>170</v>
      </c>
      <c r="I22" s="86">
        <v>80852.419999999984</v>
      </c>
      <c r="J22" s="88">
        <v>1079</v>
      </c>
      <c r="K22" s="79"/>
      <c r="L22" s="86">
        <v>872.39760999999987</v>
      </c>
      <c r="M22" s="87">
        <v>6.8880054594579946E-5</v>
      </c>
      <c r="N22" s="87">
        <f t="shared" si="0"/>
        <v>2.5919808628335154E-2</v>
      </c>
      <c r="O22" s="87">
        <f>L22/'סכום נכסי הקרן'!$C$42</f>
        <v>2.4197549765522238E-4</v>
      </c>
    </row>
    <row r="23" spans="2:15" s="134" customFormat="1">
      <c r="B23" s="85" t="s">
        <v>743</v>
      </c>
      <c r="C23" s="79" t="s">
        <v>744</v>
      </c>
      <c r="D23" s="92" t="s">
        <v>126</v>
      </c>
      <c r="E23" s="92" t="s">
        <v>288</v>
      </c>
      <c r="F23" s="79" t="s">
        <v>504</v>
      </c>
      <c r="G23" s="92" t="s">
        <v>381</v>
      </c>
      <c r="H23" s="92" t="s">
        <v>170</v>
      </c>
      <c r="I23" s="86">
        <v>11188.999999999998</v>
      </c>
      <c r="J23" s="88">
        <v>2198</v>
      </c>
      <c r="K23" s="79"/>
      <c r="L23" s="86">
        <v>245.93421999999998</v>
      </c>
      <c r="M23" s="87">
        <v>4.3695800063889821E-5</v>
      </c>
      <c r="N23" s="87">
        <f t="shared" si="0"/>
        <v>7.3069525231263264E-3</v>
      </c>
      <c r="O23" s="87">
        <f>L23/'סכום נכסי הקרן'!$C$42</f>
        <v>6.8214372200021218E-5</v>
      </c>
    </row>
    <row r="24" spans="2:15" s="134" customFormat="1">
      <c r="B24" s="85" t="s">
        <v>745</v>
      </c>
      <c r="C24" s="79" t="s">
        <v>746</v>
      </c>
      <c r="D24" s="92" t="s">
        <v>126</v>
      </c>
      <c r="E24" s="92" t="s">
        <v>288</v>
      </c>
      <c r="F24" s="79" t="s">
        <v>380</v>
      </c>
      <c r="G24" s="92" t="s">
        <v>381</v>
      </c>
      <c r="H24" s="92" t="s">
        <v>170</v>
      </c>
      <c r="I24" s="86">
        <v>9284.9999999999982</v>
      </c>
      <c r="J24" s="88">
        <v>2796</v>
      </c>
      <c r="K24" s="79"/>
      <c r="L24" s="86">
        <v>259.60859999999997</v>
      </c>
      <c r="M24" s="87">
        <v>4.331119107580674E-5</v>
      </c>
      <c r="N24" s="87">
        <f t="shared" si="0"/>
        <v>7.713232078054421E-3</v>
      </c>
      <c r="O24" s="87">
        <f>L24/'סכום נכסי הקרן'!$C$42</f>
        <v>7.2007212606388932E-5</v>
      </c>
    </row>
    <row r="25" spans="2:15" s="134" customFormat="1">
      <c r="B25" s="85" t="s">
        <v>747</v>
      </c>
      <c r="C25" s="79" t="s">
        <v>748</v>
      </c>
      <c r="D25" s="92" t="s">
        <v>126</v>
      </c>
      <c r="E25" s="92" t="s">
        <v>288</v>
      </c>
      <c r="F25" s="79" t="s">
        <v>749</v>
      </c>
      <c r="G25" s="92" t="s">
        <v>499</v>
      </c>
      <c r="H25" s="92" t="s">
        <v>170</v>
      </c>
      <c r="I25" s="86">
        <v>146.99999999999997</v>
      </c>
      <c r="J25" s="88">
        <v>116900</v>
      </c>
      <c r="K25" s="79"/>
      <c r="L25" s="86">
        <v>171.84299999999996</v>
      </c>
      <c r="M25" s="87">
        <v>1.9094710674216043E-5</v>
      </c>
      <c r="N25" s="87">
        <f t="shared" si="0"/>
        <v>5.1056280107404208E-3</v>
      </c>
      <c r="O25" s="87">
        <f>L25/'סכום נכסי הקרן'!$C$42</f>
        <v>4.7663811737822597E-5</v>
      </c>
    </row>
    <row r="26" spans="2:15" s="134" customFormat="1">
      <c r="B26" s="85" t="s">
        <v>750</v>
      </c>
      <c r="C26" s="79" t="s">
        <v>751</v>
      </c>
      <c r="D26" s="92" t="s">
        <v>126</v>
      </c>
      <c r="E26" s="92" t="s">
        <v>288</v>
      </c>
      <c r="F26" s="79" t="s">
        <v>752</v>
      </c>
      <c r="G26" s="92" t="s">
        <v>753</v>
      </c>
      <c r="H26" s="92" t="s">
        <v>170</v>
      </c>
      <c r="I26" s="86">
        <v>2414.7699999999995</v>
      </c>
      <c r="J26" s="88">
        <v>7920</v>
      </c>
      <c r="K26" s="79"/>
      <c r="L26" s="86">
        <v>191.24977999999996</v>
      </c>
      <c r="M26" s="87">
        <v>2.436366783533951E-5</v>
      </c>
      <c r="N26" s="87">
        <f t="shared" si="0"/>
        <v>5.6822229233424882E-3</v>
      </c>
      <c r="O26" s="87">
        <f>L26/'סכום נכסי הקרן'!$C$42</f>
        <v>5.3046638552748668E-5</v>
      </c>
    </row>
    <row r="27" spans="2:15" s="134" customFormat="1">
      <c r="B27" s="85" t="s">
        <v>754</v>
      </c>
      <c r="C27" s="79" t="s">
        <v>755</v>
      </c>
      <c r="D27" s="92" t="s">
        <v>126</v>
      </c>
      <c r="E27" s="92" t="s">
        <v>288</v>
      </c>
      <c r="F27" s="79" t="s">
        <v>756</v>
      </c>
      <c r="G27" s="92" t="s">
        <v>422</v>
      </c>
      <c r="H27" s="92" t="s">
        <v>170</v>
      </c>
      <c r="I27" s="86">
        <v>3770.9999999999995</v>
      </c>
      <c r="J27" s="88">
        <v>7973</v>
      </c>
      <c r="K27" s="79"/>
      <c r="L27" s="86">
        <v>300.66182999999995</v>
      </c>
      <c r="M27" s="87">
        <v>3.7025673435044862E-6</v>
      </c>
      <c r="N27" s="87">
        <f t="shared" si="0"/>
        <v>8.932964746940374E-3</v>
      </c>
      <c r="O27" s="87">
        <f>L27/'סכום נכסי הקרן'!$C$42</f>
        <v>8.3394079839558326E-5</v>
      </c>
    </row>
    <row r="28" spans="2:15" s="134" customFormat="1">
      <c r="B28" s="85" t="s">
        <v>757</v>
      </c>
      <c r="C28" s="79" t="s">
        <v>758</v>
      </c>
      <c r="D28" s="92" t="s">
        <v>126</v>
      </c>
      <c r="E28" s="92" t="s">
        <v>288</v>
      </c>
      <c r="F28" s="79" t="s">
        <v>715</v>
      </c>
      <c r="G28" s="92" t="s">
        <v>716</v>
      </c>
      <c r="H28" s="92" t="s">
        <v>170</v>
      </c>
      <c r="I28" s="86">
        <v>3342840.1599999992</v>
      </c>
      <c r="J28" s="88">
        <v>42.5</v>
      </c>
      <c r="K28" s="79"/>
      <c r="L28" s="86">
        <v>1420.7070700000002</v>
      </c>
      <c r="M28" s="87">
        <v>2.5808883576362526E-4</v>
      </c>
      <c r="N28" s="87">
        <f t="shared" si="0"/>
        <v>4.2210633029270639E-2</v>
      </c>
      <c r="O28" s="87">
        <f>L28/'סכום נכסי הקרן'!$C$42</f>
        <v>3.9405919542299407E-4</v>
      </c>
    </row>
    <row r="29" spans="2:15" s="134" customFormat="1">
      <c r="B29" s="85" t="s">
        <v>759</v>
      </c>
      <c r="C29" s="79" t="s">
        <v>760</v>
      </c>
      <c r="D29" s="92" t="s">
        <v>126</v>
      </c>
      <c r="E29" s="92" t="s">
        <v>288</v>
      </c>
      <c r="F29" s="79" t="s">
        <v>627</v>
      </c>
      <c r="G29" s="92" t="s">
        <v>422</v>
      </c>
      <c r="H29" s="92" t="s">
        <v>170</v>
      </c>
      <c r="I29" s="86">
        <v>56069.999999999993</v>
      </c>
      <c r="J29" s="88">
        <v>2220</v>
      </c>
      <c r="K29" s="79"/>
      <c r="L29" s="86">
        <v>1244.7539999999997</v>
      </c>
      <c r="M29" s="87">
        <v>4.3797804846053615E-5</v>
      </c>
      <c r="N29" s="87">
        <f t="shared" si="0"/>
        <v>3.6982890713506994E-2</v>
      </c>
      <c r="O29" s="87">
        <f>L29/'סכום נכסי הקרן'!$C$42</f>
        <v>3.4525538029423148E-4</v>
      </c>
    </row>
    <row r="30" spans="2:15" s="134" customFormat="1">
      <c r="B30" s="85" t="s">
        <v>761</v>
      </c>
      <c r="C30" s="79" t="s">
        <v>762</v>
      </c>
      <c r="D30" s="92" t="s">
        <v>126</v>
      </c>
      <c r="E30" s="92" t="s">
        <v>288</v>
      </c>
      <c r="F30" s="79" t="s">
        <v>293</v>
      </c>
      <c r="G30" s="92" t="s">
        <v>294</v>
      </c>
      <c r="H30" s="92" t="s">
        <v>170</v>
      </c>
      <c r="I30" s="86">
        <v>88736.999999999985</v>
      </c>
      <c r="J30" s="88">
        <v>2399</v>
      </c>
      <c r="K30" s="79"/>
      <c r="L30" s="86">
        <v>2128.8006299999997</v>
      </c>
      <c r="M30" s="87">
        <v>5.8998094396855282E-5</v>
      </c>
      <c r="N30" s="87">
        <f t="shared" si="0"/>
        <v>6.3248803418293767E-2</v>
      </c>
      <c r="O30" s="87">
        <f>L30/'סכום נכסי הקרן'!$C$42</f>
        <v>5.9046194756654706E-4</v>
      </c>
    </row>
    <row r="31" spans="2:15" s="134" customFormat="1">
      <c r="B31" s="85" t="s">
        <v>763</v>
      </c>
      <c r="C31" s="79" t="s">
        <v>764</v>
      </c>
      <c r="D31" s="92" t="s">
        <v>126</v>
      </c>
      <c r="E31" s="92" t="s">
        <v>288</v>
      </c>
      <c r="F31" s="79" t="s">
        <v>765</v>
      </c>
      <c r="G31" s="92" t="s">
        <v>766</v>
      </c>
      <c r="H31" s="92" t="s">
        <v>170</v>
      </c>
      <c r="I31" s="86">
        <v>2276.9999999999995</v>
      </c>
      <c r="J31" s="88">
        <v>10450</v>
      </c>
      <c r="K31" s="79"/>
      <c r="L31" s="86">
        <v>237.94649999999996</v>
      </c>
      <c r="M31" s="87">
        <v>4.2902146910479228E-5</v>
      </c>
      <c r="N31" s="87">
        <f t="shared" si="0"/>
        <v>7.0696293445624532E-3</v>
      </c>
      <c r="O31" s="87">
        <f>L31/'סכום נכסי הקרן'!$C$42</f>
        <v>6.599883137325236E-5</v>
      </c>
    </row>
    <row r="32" spans="2:15" s="134" customFormat="1">
      <c r="B32" s="85" t="s">
        <v>767</v>
      </c>
      <c r="C32" s="79" t="s">
        <v>768</v>
      </c>
      <c r="D32" s="92" t="s">
        <v>126</v>
      </c>
      <c r="E32" s="92" t="s">
        <v>288</v>
      </c>
      <c r="F32" s="79" t="s">
        <v>299</v>
      </c>
      <c r="G32" s="92" t="s">
        <v>294</v>
      </c>
      <c r="H32" s="92" t="s">
        <v>170</v>
      </c>
      <c r="I32" s="86">
        <v>16811.999999999996</v>
      </c>
      <c r="J32" s="88">
        <v>6372</v>
      </c>
      <c r="K32" s="79"/>
      <c r="L32" s="86">
        <v>1071.2606399999997</v>
      </c>
      <c r="M32" s="87">
        <v>7.2067047662668489E-5</v>
      </c>
      <c r="N32" s="87">
        <f t="shared" si="0"/>
        <v>3.1828228850681789E-2</v>
      </c>
      <c r="O32" s="87">
        <f>L32/'סכום נכסי הקרן'!$C$42</f>
        <v>2.971338109035535E-4</v>
      </c>
    </row>
    <row r="33" spans="2:15" s="134" customFormat="1">
      <c r="B33" s="85" t="s">
        <v>769</v>
      </c>
      <c r="C33" s="79" t="s">
        <v>770</v>
      </c>
      <c r="D33" s="92" t="s">
        <v>126</v>
      </c>
      <c r="E33" s="92" t="s">
        <v>288</v>
      </c>
      <c r="F33" s="79" t="s">
        <v>397</v>
      </c>
      <c r="G33" s="92" t="s">
        <v>330</v>
      </c>
      <c r="H33" s="92" t="s">
        <v>170</v>
      </c>
      <c r="I33" s="86">
        <v>2952.3599999999992</v>
      </c>
      <c r="J33" s="88">
        <v>15810</v>
      </c>
      <c r="K33" s="79"/>
      <c r="L33" s="86">
        <v>466.76811999999995</v>
      </c>
      <c r="M33" s="87">
        <v>6.5933039629120942E-5</v>
      </c>
      <c r="N33" s="87">
        <f t="shared" si="0"/>
        <v>1.3868149345580829E-2</v>
      </c>
      <c r="O33" s="87">
        <f>L33/'סכום נכסי הקרן'!$C$42</f>
        <v>1.2946670971117466E-4</v>
      </c>
    </row>
    <row r="34" spans="2:15" s="134" customFormat="1">
      <c r="B34" s="85" t="s">
        <v>771</v>
      </c>
      <c r="C34" s="79" t="s">
        <v>772</v>
      </c>
      <c r="D34" s="92" t="s">
        <v>126</v>
      </c>
      <c r="E34" s="92" t="s">
        <v>288</v>
      </c>
      <c r="F34" s="79" t="s">
        <v>773</v>
      </c>
      <c r="G34" s="92" t="s">
        <v>198</v>
      </c>
      <c r="H34" s="92" t="s">
        <v>170</v>
      </c>
      <c r="I34" s="86">
        <v>1816.9999999999998</v>
      </c>
      <c r="J34" s="88">
        <v>41150</v>
      </c>
      <c r="K34" s="79"/>
      <c r="L34" s="86">
        <v>747.69549999999992</v>
      </c>
      <c r="M34" s="87">
        <v>2.9606899564499937E-5</v>
      </c>
      <c r="N34" s="87">
        <f t="shared" si="0"/>
        <v>2.2214783775333095E-2</v>
      </c>
      <c r="O34" s="87">
        <f>L34/'סכום נכסי הקרן'!$C$42</f>
        <v>2.0738707744404565E-4</v>
      </c>
    </row>
    <row r="35" spans="2:15" s="134" customFormat="1">
      <c r="B35" s="85" t="s">
        <v>776</v>
      </c>
      <c r="C35" s="79" t="s">
        <v>777</v>
      </c>
      <c r="D35" s="92" t="s">
        <v>126</v>
      </c>
      <c r="E35" s="92" t="s">
        <v>288</v>
      </c>
      <c r="F35" s="79" t="s">
        <v>310</v>
      </c>
      <c r="G35" s="92" t="s">
        <v>294</v>
      </c>
      <c r="H35" s="92" t="s">
        <v>170</v>
      </c>
      <c r="I35" s="86">
        <v>81753.999999999985</v>
      </c>
      <c r="J35" s="88">
        <v>2664</v>
      </c>
      <c r="K35" s="79"/>
      <c r="L35" s="86">
        <v>2177.9265599999994</v>
      </c>
      <c r="M35" s="87">
        <v>6.1298483203920922E-5</v>
      </c>
      <c r="N35" s="87">
        <f t="shared" si="0"/>
        <v>6.4708384106838962E-2</v>
      </c>
      <c r="O35" s="87">
        <f>L35/'סכום נכסי הקרן'!$C$42</f>
        <v>6.0408792639003966E-4</v>
      </c>
    </row>
    <row r="36" spans="2:15" s="134" customFormat="1">
      <c r="B36" s="85" t="s">
        <v>778</v>
      </c>
      <c r="C36" s="79" t="s">
        <v>779</v>
      </c>
      <c r="D36" s="92" t="s">
        <v>126</v>
      </c>
      <c r="E36" s="92" t="s">
        <v>288</v>
      </c>
      <c r="F36" s="79" t="s">
        <v>498</v>
      </c>
      <c r="G36" s="92" t="s">
        <v>499</v>
      </c>
      <c r="H36" s="92" t="s">
        <v>170</v>
      </c>
      <c r="I36" s="86">
        <v>1110.9999999999998</v>
      </c>
      <c r="J36" s="88">
        <v>57050</v>
      </c>
      <c r="K36" s="79"/>
      <c r="L36" s="86">
        <v>633.82549999999992</v>
      </c>
      <c r="M36" s="87">
        <v>1.0927338607831486E-4</v>
      </c>
      <c r="N36" s="87">
        <f t="shared" si="0"/>
        <v>1.883159178274095E-2</v>
      </c>
      <c r="O36" s="87">
        <f>L36/'סכום נכסי הקרן'!$C$42</f>
        <v>1.758031418599028E-4</v>
      </c>
    </row>
    <row r="37" spans="2:15" s="134" customFormat="1">
      <c r="B37" s="85" t="s">
        <v>780</v>
      </c>
      <c r="C37" s="79" t="s">
        <v>781</v>
      </c>
      <c r="D37" s="92" t="s">
        <v>126</v>
      </c>
      <c r="E37" s="92" t="s">
        <v>288</v>
      </c>
      <c r="F37" s="79" t="s">
        <v>782</v>
      </c>
      <c r="G37" s="92" t="s">
        <v>655</v>
      </c>
      <c r="H37" s="92" t="s">
        <v>170</v>
      </c>
      <c r="I37" s="86">
        <v>2600.9999999999995</v>
      </c>
      <c r="J37" s="88">
        <v>37650</v>
      </c>
      <c r="K37" s="79"/>
      <c r="L37" s="86">
        <v>979.27649999999983</v>
      </c>
      <c r="M37" s="87">
        <v>4.3661964005117154E-5</v>
      </c>
      <c r="N37" s="87">
        <f t="shared" si="0"/>
        <v>2.9095287725772027E-2</v>
      </c>
      <c r="O37" s="87">
        <f>L37/'סכום נכסי הקרן'!$C$42</f>
        <v>2.7162032049762766E-4</v>
      </c>
    </row>
    <row r="38" spans="2:15" s="134" customFormat="1">
      <c r="B38" s="85" t="s">
        <v>785</v>
      </c>
      <c r="C38" s="79" t="s">
        <v>786</v>
      </c>
      <c r="D38" s="92" t="s">
        <v>126</v>
      </c>
      <c r="E38" s="92" t="s">
        <v>288</v>
      </c>
      <c r="F38" s="79" t="s">
        <v>787</v>
      </c>
      <c r="G38" s="92" t="s">
        <v>422</v>
      </c>
      <c r="H38" s="92" t="s">
        <v>170</v>
      </c>
      <c r="I38" s="86">
        <v>1649.9999999999998</v>
      </c>
      <c r="J38" s="88">
        <v>26080</v>
      </c>
      <c r="K38" s="79"/>
      <c r="L38" s="86">
        <v>430.31999999999994</v>
      </c>
      <c r="M38" s="87">
        <v>1.1815482888473956E-5</v>
      </c>
      <c r="N38" s="87">
        <f t="shared" si="0"/>
        <v>1.278523911699527E-2</v>
      </c>
      <c r="O38" s="87">
        <f>L38/'סכום נכסי הקרן'!$C$42</f>
        <v>1.1935715430375296E-4</v>
      </c>
    </row>
    <row r="39" spans="2:15" s="134" customFormat="1">
      <c r="B39" s="85" t="s">
        <v>788</v>
      </c>
      <c r="C39" s="79" t="s">
        <v>789</v>
      </c>
      <c r="D39" s="92" t="s">
        <v>126</v>
      </c>
      <c r="E39" s="92" t="s">
        <v>288</v>
      </c>
      <c r="F39" s="79" t="s">
        <v>329</v>
      </c>
      <c r="G39" s="92" t="s">
        <v>330</v>
      </c>
      <c r="H39" s="92" t="s">
        <v>170</v>
      </c>
      <c r="I39" s="86">
        <v>6137.9999999999991</v>
      </c>
      <c r="J39" s="88">
        <v>18680</v>
      </c>
      <c r="K39" s="79"/>
      <c r="L39" s="86">
        <v>1146.5783999999996</v>
      </c>
      <c r="M39" s="87">
        <v>5.0613179744569175E-5</v>
      </c>
      <c r="N39" s="87">
        <f t="shared" si="0"/>
        <v>3.4065995097559601E-2</v>
      </c>
      <c r="O39" s="87">
        <f>L39/'סכום נכסי הקרן'!$C$42</f>
        <v>3.1802457475866837E-4</v>
      </c>
    </row>
    <row r="40" spans="2:15" s="134" customFormat="1">
      <c r="B40" s="85" t="s">
        <v>790</v>
      </c>
      <c r="C40" s="79" t="s">
        <v>791</v>
      </c>
      <c r="D40" s="92" t="s">
        <v>126</v>
      </c>
      <c r="E40" s="92" t="s">
        <v>288</v>
      </c>
      <c r="F40" s="79" t="s">
        <v>635</v>
      </c>
      <c r="G40" s="92" t="s">
        <v>157</v>
      </c>
      <c r="H40" s="92" t="s">
        <v>170</v>
      </c>
      <c r="I40" s="86">
        <v>9672.9999999999982</v>
      </c>
      <c r="J40" s="88">
        <v>2330</v>
      </c>
      <c r="K40" s="79"/>
      <c r="L40" s="86">
        <v>225.38089999999997</v>
      </c>
      <c r="M40" s="87">
        <v>4.0951470521880066E-5</v>
      </c>
      <c r="N40" s="87">
        <f t="shared" si="0"/>
        <v>6.6962927563292418E-3</v>
      </c>
      <c r="O40" s="87">
        <f>L40/'סכום נכסי הקרן'!$C$42</f>
        <v>6.2513531461281643E-5</v>
      </c>
    </row>
    <row r="41" spans="2:15" s="134" customFormat="1">
      <c r="B41" s="85" t="s">
        <v>792</v>
      </c>
      <c r="C41" s="79" t="s">
        <v>793</v>
      </c>
      <c r="D41" s="92" t="s">
        <v>126</v>
      </c>
      <c r="E41" s="92" t="s">
        <v>288</v>
      </c>
      <c r="F41" s="79" t="s">
        <v>794</v>
      </c>
      <c r="G41" s="92" t="s">
        <v>655</v>
      </c>
      <c r="H41" s="92" t="s">
        <v>170</v>
      </c>
      <c r="I41" s="86">
        <v>9999.9999999999982</v>
      </c>
      <c r="J41" s="88">
        <v>7999</v>
      </c>
      <c r="K41" s="79"/>
      <c r="L41" s="86">
        <v>799.89999999999986</v>
      </c>
      <c r="M41" s="87">
        <v>8.6872082830029041E-5</v>
      </c>
      <c r="N41" s="87">
        <f t="shared" si="0"/>
        <v>2.3765831868573426E-2</v>
      </c>
      <c r="O41" s="87">
        <f>L41/'סכום נכסי הקרן'!$C$42</f>
        <v>2.2186695419123441E-4</v>
      </c>
    </row>
    <row r="42" spans="2:15" s="134" customFormat="1">
      <c r="B42" s="82"/>
      <c r="C42" s="79"/>
      <c r="D42" s="79"/>
      <c r="E42" s="79"/>
      <c r="F42" s="79"/>
      <c r="G42" s="79"/>
      <c r="H42" s="79"/>
      <c r="I42" s="86"/>
      <c r="J42" s="88"/>
      <c r="K42" s="79"/>
      <c r="L42" s="79"/>
      <c r="M42" s="79"/>
      <c r="N42" s="87"/>
      <c r="O42" s="79"/>
    </row>
    <row r="43" spans="2:15" s="134" customFormat="1">
      <c r="B43" s="98" t="s">
        <v>795</v>
      </c>
      <c r="C43" s="81"/>
      <c r="D43" s="81"/>
      <c r="E43" s="81"/>
      <c r="F43" s="81"/>
      <c r="G43" s="81"/>
      <c r="H43" s="81"/>
      <c r="I43" s="89"/>
      <c r="J43" s="91"/>
      <c r="K43" s="89">
        <v>5.8425599999999989</v>
      </c>
      <c r="L43" s="89">
        <f>SUM(L44:L80)</f>
        <v>5413.2184500000003</v>
      </c>
      <c r="M43" s="81"/>
      <c r="N43" s="90">
        <f t="shared" ref="N43:N80" si="1">L43/$L$11</f>
        <v>0.16083215345738175</v>
      </c>
      <c r="O43" s="90">
        <f>L43/'סכום נכסי הקרן'!$C$42</f>
        <v>1.5014555442846547E-3</v>
      </c>
    </row>
    <row r="44" spans="2:15" s="134" customFormat="1">
      <c r="B44" s="85" t="s">
        <v>796</v>
      </c>
      <c r="C44" s="79" t="s">
        <v>797</v>
      </c>
      <c r="D44" s="92" t="s">
        <v>126</v>
      </c>
      <c r="E44" s="92" t="s">
        <v>288</v>
      </c>
      <c r="F44" s="79" t="s">
        <v>798</v>
      </c>
      <c r="G44" s="92" t="s">
        <v>799</v>
      </c>
      <c r="H44" s="92" t="s">
        <v>170</v>
      </c>
      <c r="I44" s="86">
        <v>33014.999999999993</v>
      </c>
      <c r="J44" s="88">
        <v>402.7</v>
      </c>
      <c r="K44" s="79"/>
      <c r="L44" s="86">
        <v>132.95140999999998</v>
      </c>
      <c r="M44" s="87">
        <v>1.1191330922191055E-4</v>
      </c>
      <c r="N44" s="87">
        <f t="shared" si="1"/>
        <v>3.9501198359167041E-3</v>
      </c>
      <c r="O44" s="87">
        <f>L44/'סכום נכסי הקרן'!$C$42</f>
        <v>3.6876515054544354E-5</v>
      </c>
    </row>
    <row r="45" spans="2:15" s="134" customFormat="1">
      <c r="B45" s="85" t="s">
        <v>800</v>
      </c>
      <c r="C45" s="79" t="s">
        <v>801</v>
      </c>
      <c r="D45" s="92" t="s">
        <v>126</v>
      </c>
      <c r="E45" s="92" t="s">
        <v>288</v>
      </c>
      <c r="F45" s="79" t="s">
        <v>802</v>
      </c>
      <c r="G45" s="92" t="s">
        <v>716</v>
      </c>
      <c r="H45" s="92" t="s">
        <v>170</v>
      </c>
      <c r="I45" s="86">
        <v>11282.999999999998</v>
      </c>
      <c r="J45" s="88">
        <v>2000</v>
      </c>
      <c r="K45" s="79"/>
      <c r="L45" s="86">
        <v>225.65999999999997</v>
      </c>
      <c r="M45" s="87">
        <v>8.5550690125960426E-5</v>
      </c>
      <c r="N45" s="87">
        <f t="shared" si="1"/>
        <v>6.7045850974650325E-3</v>
      </c>
      <c r="O45" s="87">
        <f>L45/'סכום נכסי הקרן'!$C$42</f>
        <v>6.2590944971613907E-5</v>
      </c>
    </row>
    <row r="46" spans="2:15" s="134" customFormat="1">
      <c r="B46" s="85" t="s">
        <v>803</v>
      </c>
      <c r="C46" s="79" t="s">
        <v>804</v>
      </c>
      <c r="D46" s="92" t="s">
        <v>126</v>
      </c>
      <c r="E46" s="92" t="s">
        <v>288</v>
      </c>
      <c r="F46" s="79" t="s">
        <v>805</v>
      </c>
      <c r="G46" s="92" t="s">
        <v>381</v>
      </c>
      <c r="H46" s="92" t="s">
        <v>170</v>
      </c>
      <c r="I46" s="86">
        <v>905.99999999999989</v>
      </c>
      <c r="J46" s="88">
        <v>22400</v>
      </c>
      <c r="K46" s="79"/>
      <c r="L46" s="86">
        <v>202.94399999999996</v>
      </c>
      <c r="M46" s="87">
        <v>6.1738015073752045E-5</v>
      </c>
      <c r="N46" s="87">
        <f t="shared" si="1"/>
        <v>6.0296699371618512E-3</v>
      </c>
      <c r="O46" s="87">
        <f>L46/'סכום נכסי הקרן'!$C$42</f>
        <v>5.6290245219884828E-5</v>
      </c>
    </row>
    <row r="47" spans="2:15" s="134" customFormat="1">
      <c r="B47" s="85" t="s">
        <v>806</v>
      </c>
      <c r="C47" s="79" t="s">
        <v>807</v>
      </c>
      <c r="D47" s="92" t="s">
        <v>126</v>
      </c>
      <c r="E47" s="92" t="s">
        <v>288</v>
      </c>
      <c r="F47" s="79" t="s">
        <v>808</v>
      </c>
      <c r="G47" s="92" t="s">
        <v>809</v>
      </c>
      <c r="H47" s="92" t="s">
        <v>170</v>
      </c>
      <c r="I47" s="86">
        <v>10417.999999999998</v>
      </c>
      <c r="J47" s="88">
        <v>1375</v>
      </c>
      <c r="K47" s="79"/>
      <c r="L47" s="86">
        <v>143.24749999999997</v>
      </c>
      <c r="M47" s="87">
        <v>9.5740600134944793E-5</v>
      </c>
      <c r="N47" s="87">
        <f t="shared" si="1"/>
        <v>4.2560270041173539E-3</v>
      </c>
      <c r="O47" s="87">
        <f>L47/'סכום נכסי הקרן'!$C$42</f>
        <v>3.9732324691222468E-5</v>
      </c>
    </row>
    <row r="48" spans="2:15" s="134" customFormat="1">
      <c r="B48" s="85" t="s">
        <v>810</v>
      </c>
      <c r="C48" s="79" t="s">
        <v>811</v>
      </c>
      <c r="D48" s="92" t="s">
        <v>126</v>
      </c>
      <c r="E48" s="92" t="s">
        <v>288</v>
      </c>
      <c r="F48" s="79" t="s">
        <v>812</v>
      </c>
      <c r="G48" s="92" t="s">
        <v>157</v>
      </c>
      <c r="H48" s="92" t="s">
        <v>170</v>
      </c>
      <c r="I48" s="86">
        <v>825.99999999999989</v>
      </c>
      <c r="J48" s="88">
        <v>3981</v>
      </c>
      <c r="K48" s="79"/>
      <c r="L48" s="86">
        <v>32.883059999999993</v>
      </c>
      <c r="M48" s="87">
        <v>3.7063800351576613E-5</v>
      </c>
      <c r="N48" s="87">
        <f t="shared" si="1"/>
        <v>9.7698871769497683E-4</v>
      </c>
      <c r="O48" s="87">
        <f>L48/'סכום נכסי הקרן'!$C$42</f>
        <v>9.1207205484280686E-6</v>
      </c>
    </row>
    <row r="49" spans="2:15" s="134" customFormat="1">
      <c r="B49" s="85" t="s">
        <v>813</v>
      </c>
      <c r="C49" s="79" t="s">
        <v>814</v>
      </c>
      <c r="D49" s="92" t="s">
        <v>126</v>
      </c>
      <c r="E49" s="92" t="s">
        <v>288</v>
      </c>
      <c r="F49" s="79" t="s">
        <v>815</v>
      </c>
      <c r="G49" s="92" t="s">
        <v>499</v>
      </c>
      <c r="H49" s="92" t="s">
        <v>170</v>
      </c>
      <c r="I49" s="86">
        <v>367.99999999999994</v>
      </c>
      <c r="J49" s="88">
        <v>89680</v>
      </c>
      <c r="K49" s="86">
        <v>3.3665599999999993</v>
      </c>
      <c r="L49" s="86">
        <v>333.38895999999994</v>
      </c>
      <c r="M49" s="87">
        <v>1.0173550262176258E-4</v>
      </c>
      <c r="N49" s="87">
        <f t="shared" si="1"/>
        <v>9.9053206278266661E-3</v>
      </c>
      <c r="O49" s="87">
        <f>L49/'סכום נכסי הקרן'!$C$42</f>
        <v>9.2471550339021482E-5</v>
      </c>
    </row>
    <row r="50" spans="2:15" s="134" customFormat="1">
      <c r="B50" s="85" t="s">
        <v>816</v>
      </c>
      <c r="C50" s="79" t="s">
        <v>817</v>
      </c>
      <c r="D50" s="92" t="s">
        <v>126</v>
      </c>
      <c r="E50" s="92" t="s">
        <v>288</v>
      </c>
      <c r="F50" s="79" t="s">
        <v>818</v>
      </c>
      <c r="G50" s="92" t="s">
        <v>196</v>
      </c>
      <c r="H50" s="92" t="s">
        <v>170</v>
      </c>
      <c r="I50" s="86">
        <v>13122.999999999998</v>
      </c>
      <c r="J50" s="88">
        <v>190</v>
      </c>
      <c r="K50" s="79"/>
      <c r="L50" s="86">
        <v>24.933699999999998</v>
      </c>
      <c r="M50" s="87">
        <v>2.4474992435421969E-5</v>
      </c>
      <c r="N50" s="87">
        <f t="shared" si="1"/>
        <v>7.4080525323346575E-4</v>
      </c>
      <c r="O50" s="87">
        <f>L50/'סכום נכסי הקרן'!$C$42</f>
        <v>6.9158195720939895E-6</v>
      </c>
    </row>
    <row r="51" spans="2:15" s="134" customFormat="1">
      <c r="B51" s="85" t="s">
        <v>819</v>
      </c>
      <c r="C51" s="79" t="s">
        <v>820</v>
      </c>
      <c r="D51" s="92" t="s">
        <v>126</v>
      </c>
      <c r="E51" s="92" t="s">
        <v>288</v>
      </c>
      <c r="F51" s="79" t="s">
        <v>821</v>
      </c>
      <c r="G51" s="92" t="s">
        <v>196</v>
      </c>
      <c r="H51" s="92" t="s">
        <v>170</v>
      </c>
      <c r="I51" s="86">
        <v>17894.999999999996</v>
      </c>
      <c r="J51" s="88">
        <v>419.2</v>
      </c>
      <c r="K51" s="79"/>
      <c r="L51" s="86">
        <v>75.015839999999983</v>
      </c>
      <c r="M51" s="87">
        <v>4.7325676156176573E-5</v>
      </c>
      <c r="N51" s="87">
        <f t="shared" si="1"/>
        <v>2.228795900637336E-3</v>
      </c>
      <c r="O51" s="87">
        <f>L51/'סכום נכסי הקרן'!$C$42</f>
        <v>2.0807020798721051E-5</v>
      </c>
    </row>
    <row r="52" spans="2:15" s="134" customFormat="1">
      <c r="B52" s="85" t="s">
        <v>822</v>
      </c>
      <c r="C52" s="79" t="s">
        <v>823</v>
      </c>
      <c r="D52" s="92" t="s">
        <v>126</v>
      </c>
      <c r="E52" s="92" t="s">
        <v>288</v>
      </c>
      <c r="F52" s="79" t="s">
        <v>824</v>
      </c>
      <c r="G52" s="92" t="s">
        <v>388</v>
      </c>
      <c r="H52" s="92" t="s">
        <v>170</v>
      </c>
      <c r="I52" s="86">
        <v>329.99999999999994</v>
      </c>
      <c r="J52" s="88">
        <v>15190</v>
      </c>
      <c r="K52" s="79"/>
      <c r="L52" s="86">
        <v>50.126999999999995</v>
      </c>
      <c r="M52" s="87">
        <v>7.2051819668705717E-5</v>
      </c>
      <c r="N52" s="87">
        <f t="shared" si="1"/>
        <v>1.4893234830303541E-3</v>
      </c>
      <c r="O52" s="87">
        <f>L52/'סכום נכסי הקרן'!$C$42</f>
        <v>1.3903643971426438E-5</v>
      </c>
    </row>
    <row r="53" spans="2:15" s="134" customFormat="1">
      <c r="B53" s="85" t="s">
        <v>825</v>
      </c>
      <c r="C53" s="79" t="s">
        <v>826</v>
      </c>
      <c r="D53" s="92" t="s">
        <v>126</v>
      </c>
      <c r="E53" s="92" t="s">
        <v>288</v>
      </c>
      <c r="F53" s="79" t="s">
        <v>827</v>
      </c>
      <c r="G53" s="92" t="s">
        <v>828</v>
      </c>
      <c r="H53" s="92" t="s">
        <v>170</v>
      </c>
      <c r="I53" s="86">
        <v>2118.9999999999995</v>
      </c>
      <c r="J53" s="88">
        <v>4196</v>
      </c>
      <c r="K53" s="79"/>
      <c r="L53" s="86">
        <v>88.913240000000002</v>
      </c>
      <c r="M53" s="87">
        <v>8.5682880018736184E-5</v>
      </c>
      <c r="N53" s="87">
        <f t="shared" si="1"/>
        <v>2.6417016036130989E-3</v>
      </c>
      <c r="O53" s="87">
        <f>L53/'סכום נכסי הקרן'!$C$42</f>
        <v>2.4661719897579991E-5</v>
      </c>
    </row>
    <row r="54" spans="2:15" s="134" customFormat="1">
      <c r="B54" s="85" t="s">
        <v>829</v>
      </c>
      <c r="C54" s="79" t="s">
        <v>830</v>
      </c>
      <c r="D54" s="92" t="s">
        <v>126</v>
      </c>
      <c r="E54" s="92" t="s">
        <v>288</v>
      </c>
      <c r="F54" s="79" t="s">
        <v>367</v>
      </c>
      <c r="G54" s="92" t="s">
        <v>330</v>
      </c>
      <c r="H54" s="92" t="s">
        <v>170</v>
      </c>
      <c r="I54" s="86">
        <v>243.99999999999997</v>
      </c>
      <c r="J54" s="88">
        <v>169200</v>
      </c>
      <c r="K54" s="79"/>
      <c r="L54" s="86">
        <v>412.84799999999996</v>
      </c>
      <c r="M54" s="87">
        <v>1.1419184698292503E-4</v>
      </c>
      <c r="N54" s="87">
        <f t="shared" si="1"/>
        <v>1.2266128460153522E-2</v>
      </c>
      <c r="O54" s="87">
        <f>L54/'סכום נכסי הקרן'!$C$42</f>
        <v>1.1451097425170991E-4</v>
      </c>
    </row>
    <row r="55" spans="2:15" s="134" customFormat="1">
      <c r="B55" s="85" t="s">
        <v>831</v>
      </c>
      <c r="C55" s="79" t="s">
        <v>832</v>
      </c>
      <c r="D55" s="92" t="s">
        <v>126</v>
      </c>
      <c r="E55" s="92" t="s">
        <v>288</v>
      </c>
      <c r="F55" s="79" t="s">
        <v>833</v>
      </c>
      <c r="G55" s="92" t="s">
        <v>330</v>
      </c>
      <c r="H55" s="92" t="s">
        <v>170</v>
      </c>
      <c r="I55" s="86">
        <v>974.99999999999989</v>
      </c>
      <c r="J55" s="88">
        <v>5843</v>
      </c>
      <c r="K55" s="79"/>
      <c r="L55" s="86">
        <v>56.969249999999995</v>
      </c>
      <c r="M55" s="87">
        <v>5.4362356047784225E-5</v>
      </c>
      <c r="N55" s="87">
        <f t="shared" si="1"/>
        <v>1.69261359817318E-3</v>
      </c>
      <c r="O55" s="87">
        <f>L55/'סכום נכסי הקרן'!$C$42</f>
        <v>1.5801467658531044E-5</v>
      </c>
    </row>
    <row r="56" spans="2:15" s="134" customFormat="1">
      <c r="B56" s="85" t="s">
        <v>834</v>
      </c>
      <c r="C56" s="79" t="s">
        <v>835</v>
      </c>
      <c r="D56" s="92" t="s">
        <v>126</v>
      </c>
      <c r="E56" s="92" t="s">
        <v>288</v>
      </c>
      <c r="F56" s="79" t="s">
        <v>836</v>
      </c>
      <c r="G56" s="92" t="s">
        <v>594</v>
      </c>
      <c r="H56" s="92" t="s">
        <v>170</v>
      </c>
      <c r="I56" s="86">
        <v>744.99999999999989</v>
      </c>
      <c r="J56" s="88">
        <v>19400</v>
      </c>
      <c r="K56" s="79"/>
      <c r="L56" s="86">
        <v>144.52999999999997</v>
      </c>
      <c r="M56" s="87">
        <v>1.5316599246217722E-4</v>
      </c>
      <c r="N56" s="87">
        <f t="shared" si="1"/>
        <v>4.2941313663769432E-3</v>
      </c>
      <c r="O56" s="87">
        <f>L56/'סכום נכסי הקרן'!$C$42</f>
        <v>4.0088049617776108E-5</v>
      </c>
    </row>
    <row r="57" spans="2:15" s="134" customFormat="1">
      <c r="B57" s="85" t="s">
        <v>837</v>
      </c>
      <c r="C57" s="79" t="s">
        <v>838</v>
      </c>
      <c r="D57" s="92" t="s">
        <v>126</v>
      </c>
      <c r="E57" s="92" t="s">
        <v>288</v>
      </c>
      <c r="F57" s="79" t="s">
        <v>839</v>
      </c>
      <c r="G57" s="92" t="s">
        <v>809</v>
      </c>
      <c r="H57" s="92" t="s">
        <v>170</v>
      </c>
      <c r="I57" s="86">
        <v>969.99999999999989</v>
      </c>
      <c r="J57" s="88">
        <v>10240</v>
      </c>
      <c r="K57" s="79"/>
      <c r="L57" s="86">
        <v>99.327999999999989</v>
      </c>
      <c r="M57" s="87">
        <v>6.9263673595295201E-5</v>
      </c>
      <c r="N57" s="87">
        <f t="shared" si="1"/>
        <v>2.9511345766241545E-3</v>
      </c>
      <c r="O57" s="87">
        <f>L57/'סכום נכסי הקרן'!$C$42</f>
        <v>2.7550444837988414E-5</v>
      </c>
    </row>
    <row r="58" spans="2:15" s="134" customFormat="1">
      <c r="B58" s="85" t="s">
        <v>840</v>
      </c>
      <c r="C58" s="79" t="s">
        <v>841</v>
      </c>
      <c r="D58" s="92" t="s">
        <v>126</v>
      </c>
      <c r="E58" s="92" t="s">
        <v>288</v>
      </c>
      <c r="F58" s="79" t="s">
        <v>842</v>
      </c>
      <c r="G58" s="92" t="s">
        <v>843</v>
      </c>
      <c r="H58" s="92" t="s">
        <v>170</v>
      </c>
      <c r="I58" s="86">
        <v>483.99999999999994</v>
      </c>
      <c r="J58" s="88">
        <v>14600</v>
      </c>
      <c r="K58" s="79"/>
      <c r="L58" s="86">
        <v>70.663999999999987</v>
      </c>
      <c r="M58" s="87">
        <v>7.1256990988051788E-5</v>
      </c>
      <c r="N58" s="87">
        <f t="shared" si="1"/>
        <v>2.0994983662468714E-3</v>
      </c>
      <c r="O58" s="87">
        <f>L58/'סכום נכסי הקרן'!$C$42</f>
        <v>1.9599958058469045E-5</v>
      </c>
    </row>
    <row r="59" spans="2:15" s="134" customFormat="1">
      <c r="B59" s="85" t="s">
        <v>844</v>
      </c>
      <c r="C59" s="79" t="s">
        <v>845</v>
      </c>
      <c r="D59" s="92" t="s">
        <v>126</v>
      </c>
      <c r="E59" s="92" t="s">
        <v>288</v>
      </c>
      <c r="F59" s="79" t="s">
        <v>846</v>
      </c>
      <c r="G59" s="92" t="s">
        <v>843</v>
      </c>
      <c r="H59" s="92" t="s">
        <v>170</v>
      </c>
      <c r="I59" s="86">
        <v>2475.9999999999995</v>
      </c>
      <c r="J59" s="88">
        <v>9054</v>
      </c>
      <c r="K59" s="86">
        <v>2.4759999999999995</v>
      </c>
      <c r="L59" s="86">
        <v>226.65303999999995</v>
      </c>
      <c r="M59" s="87">
        <v>1.1012923416548659E-4</v>
      </c>
      <c r="N59" s="87">
        <f t="shared" si="1"/>
        <v>6.7340893125903819E-3</v>
      </c>
      <c r="O59" s="87">
        <f>L59/'סכום נכסי הקרן'!$C$42</f>
        <v>6.286638285158647E-5</v>
      </c>
    </row>
    <row r="60" spans="2:15" s="134" customFormat="1">
      <c r="B60" s="85" t="s">
        <v>847</v>
      </c>
      <c r="C60" s="79" t="s">
        <v>848</v>
      </c>
      <c r="D60" s="92" t="s">
        <v>126</v>
      </c>
      <c r="E60" s="92" t="s">
        <v>288</v>
      </c>
      <c r="F60" s="79" t="s">
        <v>849</v>
      </c>
      <c r="G60" s="92" t="s">
        <v>499</v>
      </c>
      <c r="H60" s="92" t="s">
        <v>170</v>
      </c>
      <c r="I60" s="86">
        <v>439.99999999999994</v>
      </c>
      <c r="J60" s="88">
        <v>22370</v>
      </c>
      <c r="K60" s="79"/>
      <c r="L60" s="86">
        <v>98.427999999999983</v>
      </c>
      <c r="M60" s="87">
        <v>2.5474225873013297E-5</v>
      </c>
      <c r="N60" s="87">
        <f t="shared" si="1"/>
        <v>2.924394673284092E-3</v>
      </c>
      <c r="O60" s="87">
        <f>L60/'סכום נכסי הקרן'!$C$42</f>
        <v>2.730081331058235E-5</v>
      </c>
    </row>
    <row r="61" spans="2:15" s="134" customFormat="1">
      <c r="B61" s="85" t="s">
        <v>850</v>
      </c>
      <c r="C61" s="79" t="s">
        <v>851</v>
      </c>
      <c r="D61" s="92" t="s">
        <v>126</v>
      </c>
      <c r="E61" s="92" t="s">
        <v>288</v>
      </c>
      <c r="F61" s="79" t="s">
        <v>458</v>
      </c>
      <c r="G61" s="92" t="s">
        <v>330</v>
      </c>
      <c r="H61" s="92" t="s">
        <v>170</v>
      </c>
      <c r="I61" s="86">
        <v>211.99999999999997</v>
      </c>
      <c r="J61" s="88">
        <v>42890</v>
      </c>
      <c r="K61" s="79"/>
      <c r="L61" s="86">
        <v>90.926799999999986</v>
      </c>
      <c r="M61" s="87">
        <v>3.9230954851832824E-5</v>
      </c>
      <c r="N61" s="87">
        <f t="shared" si="1"/>
        <v>2.7015264922457833E-3</v>
      </c>
      <c r="O61" s="87">
        <f>L61/'סכום נכסי הקרן'!$C$42</f>
        <v>2.5220217740161939E-5</v>
      </c>
    </row>
    <row r="62" spans="2:15" s="134" customFormat="1">
      <c r="B62" s="85" t="s">
        <v>852</v>
      </c>
      <c r="C62" s="79" t="s">
        <v>853</v>
      </c>
      <c r="D62" s="92" t="s">
        <v>126</v>
      </c>
      <c r="E62" s="92" t="s">
        <v>288</v>
      </c>
      <c r="F62" s="79" t="s">
        <v>854</v>
      </c>
      <c r="G62" s="92" t="s">
        <v>381</v>
      </c>
      <c r="H62" s="92" t="s">
        <v>170</v>
      </c>
      <c r="I62" s="86">
        <v>3115.9999999999995</v>
      </c>
      <c r="J62" s="88">
        <v>6850</v>
      </c>
      <c r="K62" s="79"/>
      <c r="L62" s="86">
        <v>213.44599999999997</v>
      </c>
      <c r="M62" s="87">
        <v>5.6066109211922635E-5</v>
      </c>
      <c r="N62" s="87">
        <f t="shared" si="1"/>
        <v>6.3416948981366711E-3</v>
      </c>
      <c r="O62" s="87">
        <f>L62/'סכום נכסי הקרן'!$C$42</f>
        <v>5.9203167776349822E-5</v>
      </c>
    </row>
    <row r="63" spans="2:15" s="134" customFormat="1">
      <c r="B63" s="85" t="s">
        <v>855</v>
      </c>
      <c r="C63" s="79" t="s">
        <v>856</v>
      </c>
      <c r="D63" s="92" t="s">
        <v>126</v>
      </c>
      <c r="E63" s="92" t="s">
        <v>288</v>
      </c>
      <c r="F63" s="79" t="s">
        <v>857</v>
      </c>
      <c r="G63" s="92" t="s">
        <v>843</v>
      </c>
      <c r="H63" s="92" t="s">
        <v>170</v>
      </c>
      <c r="I63" s="86">
        <v>6859.9999999999991</v>
      </c>
      <c r="J63" s="88">
        <v>4355</v>
      </c>
      <c r="K63" s="79"/>
      <c r="L63" s="86">
        <v>298.75299999999993</v>
      </c>
      <c r="M63" s="87">
        <v>1.1122066184173275E-4</v>
      </c>
      <c r="N63" s="87">
        <f t="shared" si="1"/>
        <v>8.876251491726361E-3</v>
      </c>
      <c r="O63" s="87">
        <f>L63/'סכום נכסי הקרן'!$C$42</f>
        <v>8.2864630785715529E-5</v>
      </c>
    </row>
    <row r="64" spans="2:15" s="134" customFormat="1">
      <c r="B64" s="85" t="s">
        <v>858</v>
      </c>
      <c r="C64" s="79" t="s">
        <v>859</v>
      </c>
      <c r="D64" s="92" t="s">
        <v>126</v>
      </c>
      <c r="E64" s="92" t="s">
        <v>288</v>
      </c>
      <c r="F64" s="79" t="s">
        <v>860</v>
      </c>
      <c r="G64" s="92" t="s">
        <v>828</v>
      </c>
      <c r="H64" s="92" t="s">
        <v>170</v>
      </c>
      <c r="I64" s="86">
        <v>12351.999999999998</v>
      </c>
      <c r="J64" s="88">
        <v>2362</v>
      </c>
      <c r="K64" s="79"/>
      <c r="L64" s="86">
        <v>291.75423999999998</v>
      </c>
      <c r="M64" s="87">
        <v>1.1472747557246124E-4</v>
      </c>
      <c r="N64" s="87">
        <f t="shared" si="1"/>
        <v>8.6683113073926996E-3</v>
      </c>
      <c r="O64" s="87">
        <f>L64/'סכום נכסי הקרן'!$C$42</f>
        <v>8.0923396175995016E-5</v>
      </c>
    </row>
    <row r="65" spans="2:15" s="134" customFormat="1">
      <c r="B65" s="85" t="s">
        <v>861</v>
      </c>
      <c r="C65" s="79" t="s">
        <v>862</v>
      </c>
      <c r="D65" s="92" t="s">
        <v>126</v>
      </c>
      <c r="E65" s="92" t="s">
        <v>288</v>
      </c>
      <c r="F65" s="79" t="s">
        <v>484</v>
      </c>
      <c r="G65" s="92" t="s">
        <v>381</v>
      </c>
      <c r="H65" s="92" t="s">
        <v>170</v>
      </c>
      <c r="I65" s="86">
        <v>3165.9999999999995</v>
      </c>
      <c r="J65" s="88">
        <v>4128</v>
      </c>
      <c r="K65" s="79"/>
      <c r="L65" s="86">
        <v>130.69247999999999</v>
      </c>
      <c r="M65" s="87">
        <v>5.0037986038390379E-5</v>
      </c>
      <c r="N65" s="87">
        <f t="shared" si="1"/>
        <v>3.8830047583034068E-3</v>
      </c>
      <c r="O65" s="87">
        <f>L65/'סכום נכסי הקרן'!$C$42</f>
        <v>3.6249959336540598E-5</v>
      </c>
    </row>
    <row r="66" spans="2:15" s="134" customFormat="1">
      <c r="B66" s="85" t="s">
        <v>863</v>
      </c>
      <c r="C66" s="79" t="s">
        <v>864</v>
      </c>
      <c r="D66" s="92" t="s">
        <v>126</v>
      </c>
      <c r="E66" s="92" t="s">
        <v>288</v>
      </c>
      <c r="F66" s="79" t="s">
        <v>865</v>
      </c>
      <c r="G66" s="92" t="s">
        <v>753</v>
      </c>
      <c r="H66" s="92" t="s">
        <v>170</v>
      </c>
      <c r="I66" s="86">
        <v>1498.9999999999998</v>
      </c>
      <c r="J66" s="88">
        <v>9411</v>
      </c>
      <c r="K66" s="79"/>
      <c r="L66" s="86">
        <v>141.07089000000002</v>
      </c>
      <c r="M66" s="87">
        <v>5.3489569979897694E-5</v>
      </c>
      <c r="N66" s="87">
        <f t="shared" si="1"/>
        <v>4.1913577363295621E-3</v>
      </c>
      <c r="O66" s="87">
        <f>L66/'סכום נכסי הקרן'!$C$42</f>
        <v>3.9128601936925463E-5</v>
      </c>
    </row>
    <row r="67" spans="2:15" s="134" customFormat="1">
      <c r="B67" s="85" t="s">
        <v>866</v>
      </c>
      <c r="C67" s="79" t="s">
        <v>867</v>
      </c>
      <c r="D67" s="92" t="s">
        <v>126</v>
      </c>
      <c r="E67" s="92" t="s">
        <v>288</v>
      </c>
      <c r="F67" s="79" t="s">
        <v>868</v>
      </c>
      <c r="G67" s="92" t="s">
        <v>716</v>
      </c>
      <c r="H67" s="92" t="s">
        <v>170</v>
      </c>
      <c r="I67" s="86">
        <v>8280.9999999999982</v>
      </c>
      <c r="J67" s="88">
        <v>2494</v>
      </c>
      <c r="K67" s="79"/>
      <c r="L67" s="86">
        <v>206.52814000000001</v>
      </c>
      <c r="M67" s="87">
        <v>8.4465916278987199E-5</v>
      </c>
      <c r="N67" s="87">
        <f t="shared" si="1"/>
        <v>6.1361583340032435E-3</v>
      </c>
      <c r="O67" s="87">
        <f>L67/'סכום נכסי הקרן'!$C$42</f>
        <v>5.7284372267259481E-5</v>
      </c>
    </row>
    <row r="68" spans="2:15" s="134" customFormat="1">
      <c r="B68" s="85" t="s">
        <v>869</v>
      </c>
      <c r="C68" s="79" t="s">
        <v>870</v>
      </c>
      <c r="D68" s="92" t="s">
        <v>126</v>
      </c>
      <c r="E68" s="92" t="s">
        <v>288</v>
      </c>
      <c r="F68" s="79" t="s">
        <v>871</v>
      </c>
      <c r="G68" s="92" t="s">
        <v>198</v>
      </c>
      <c r="H68" s="92" t="s">
        <v>170</v>
      </c>
      <c r="I68" s="86">
        <v>759.99999999999989</v>
      </c>
      <c r="J68" s="88">
        <v>4299</v>
      </c>
      <c r="K68" s="79"/>
      <c r="L68" s="86">
        <v>32.672399999999996</v>
      </c>
      <c r="M68" s="87">
        <v>1.5262173516253158E-5</v>
      </c>
      <c r="N68" s="87">
        <f t="shared" si="1"/>
        <v>9.7072979765317965E-4</v>
      </c>
      <c r="O68" s="87">
        <f>L68/'סכום נכסי הקרן'!$C$42</f>
        <v>9.0622901289132246E-6</v>
      </c>
    </row>
    <row r="69" spans="2:15" s="134" customFormat="1">
      <c r="B69" s="85" t="s">
        <v>774</v>
      </c>
      <c r="C69" s="79" t="s">
        <v>775</v>
      </c>
      <c r="D69" s="92" t="s">
        <v>126</v>
      </c>
      <c r="E69" s="92" t="s">
        <v>288</v>
      </c>
      <c r="F69" s="79" t="s">
        <v>529</v>
      </c>
      <c r="G69" s="92" t="s">
        <v>355</v>
      </c>
      <c r="H69" s="92" t="s">
        <v>170</v>
      </c>
      <c r="I69" s="86">
        <v>5133.9999999999991</v>
      </c>
      <c r="J69" s="88">
        <v>2490</v>
      </c>
      <c r="K69" s="79"/>
      <c r="L69" s="86">
        <v>127.83659999999998</v>
      </c>
      <c r="M69" s="87">
        <v>4.5359534923228316E-5</v>
      </c>
      <c r="N69" s="87">
        <f>L69/$L$11</f>
        <v>3.7981536970247199E-3</v>
      </c>
      <c r="O69" s="87">
        <f>L69/'סכום נכסי הקרן'!$C$42</f>
        <v>3.5457828573775668E-5</v>
      </c>
    </row>
    <row r="70" spans="2:15" s="134" customFormat="1">
      <c r="B70" s="85" t="s">
        <v>872</v>
      </c>
      <c r="C70" s="79" t="s">
        <v>873</v>
      </c>
      <c r="D70" s="92" t="s">
        <v>126</v>
      </c>
      <c r="E70" s="92" t="s">
        <v>288</v>
      </c>
      <c r="F70" s="79" t="s">
        <v>874</v>
      </c>
      <c r="G70" s="92" t="s">
        <v>157</v>
      </c>
      <c r="H70" s="92" t="s">
        <v>170</v>
      </c>
      <c r="I70" s="86">
        <v>1060.9999999999998</v>
      </c>
      <c r="J70" s="88">
        <v>10700</v>
      </c>
      <c r="K70" s="79"/>
      <c r="L70" s="86">
        <v>113.52699999999999</v>
      </c>
      <c r="M70" s="87">
        <v>9.7394204741895241E-5</v>
      </c>
      <c r="N70" s="87">
        <f t="shared" si="1"/>
        <v>3.3730011183192091E-3</v>
      </c>
      <c r="O70" s="87">
        <f>L70/'סכום נכסי הקרן'!$C$42</f>
        <v>3.1488798235364757E-5</v>
      </c>
    </row>
    <row r="71" spans="2:15" s="134" customFormat="1">
      <c r="B71" s="85" t="s">
        <v>875</v>
      </c>
      <c r="C71" s="79" t="s">
        <v>876</v>
      </c>
      <c r="D71" s="92" t="s">
        <v>126</v>
      </c>
      <c r="E71" s="92" t="s">
        <v>288</v>
      </c>
      <c r="F71" s="79" t="s">
        <v>877</v>
      </c>
      <c r="G71" s="92" t="s">
        <v>422</v>
      </c>
      <c r="H71" s="92" t="s">
        <v>170</v>
      </c>
      <c r="I71" s="86">
        <v>555.99999999999989</v>
      </c>
      <c r="J71" s="88">
        <v>18000</v>
      </c>
      <c r="K71" s="79"/>
      <c r="L71" s="86">
        <v>100.07999999999998</v>
      </c>
      <c r="M71" s="87">
        <v>5.8232364940974258E-5</v>
      </c>
      <c r="N71" s="87">
        <f t="shared" si="1"/>
        <v>2.9734772514149622E-3</v>
      </c>
      <c r="O71" s="87">
        <f>L71/'סכום נכסי הקרן'!$C$42</f>
        <v>2.7759025847554369E-5</v>
      </c>
    </row>
    <row r="72" spans="2:15" s="134" customFormat="1">
      <c r="B72" s="85" t="s">
        <v>783</v>
      </c>
      <c r="C72" s="79" t="s">
        <v>784</v>
      </c>
      <c r="D72" s="92" t="s">
        <v>126</v>
      </c>
      <c r="E72" s="92" t="s">
        <v>288</v>
      </c>
      <c r="F72" s="79" t="s">
        <v>536</v>
      </c>
      <c r="G72" s="92" t="s">
        <v>355</v>
      </c>
      <c r="H72" s="92" t="s">
        <v>170</v>
      </c>
      <c r="I72" s="86">
        <v>8326.9999999999982</v>
      </c>
      <c r="J72" s="88">
        <v>1912</v>
      </c>
      <c r="K72" s="79"/>
      <c r="L72" s="86">
        <v>159.21223999999995</v>
      </c>
      <c r="M72" s="87">
        <v>5.0140313696757885E-5</v>
      </c>
      <c r="N72" s="87">
        <f>L72/$L$11</f>
        <v>4.7303554535053881E-3</v>
      </c>
      <c r="O72" s="87">
        <f>L72/'סכום נכסי הקרן'!$C$42</f>
        <v>4.4160438503267677E-5</v>
      </c>
    </row>
    <row r="73" spans="2:15" s="134" customFormat="1">
      <c r="B73" s="85" t="s">
        <v>878</v>
      </c>
      <c r="C73" s="79" t="s">
        <v>879</v>
      </c>
      <c r="D73" s="92" t="s">
        <v>126</v>
      </c>
      <c r="E73" s="92" t="s">
        <v>288</v>
      </c>
      <c r="F73" s="79" t="s">
        <v>880</v>
      </c>
      <c r="G73" s="92" t="s">
        <v>809</v>
      </c>
      <c r="H73" s="92" t="s">
        <v>170</v>
      </c>
      <c r="I73" s="86">
        <v>165.99999999999997</v>
      </c>
      <c r="J73" s="88">
        <v>33530</v>
      </c>
      <c r="K73" s="79"/>
      <c r="L73" s="86">
        <v>55.65979999999999</v>
      </c>
      <c r="M73" s="87">
        <v>7.0863795516114668E-5</v>
      </c>
      <c r="N73" s="87">
        <f t="shared" si="1"/>
        <v>1.6537085243635743E-3</v>
      </c>
      <c r="O73" s="87">
        <f>L73/'סכום נכסי הקרן'!$C$42</f>
        <v>1.5438267654573408E-5</v>
      </c>
    </row>
    <row r="74" spans="2:15" s="134" customFormat="1">
      <c r="B74" s="85" t="s">
        <v>881</v>
      </c>
      <c r="C74" s="79" t="s">
        <v>882</v>
      </c>
      <c r="D74" s="92" t="s">
        <v>126</v>
      </c>
      <c r="E74" s="92" t="s">
        <v>288</v>
      </c>
      <c r="F74" s="79" t="s">
        <v>883</v>
      </c>
      <c r="G74" s="92" t="s">
        <v>884</v>
      </c>
      <c r="H74" s="92" t="s">
        <v>170</v>
      </c>
      <c r="I74" s="86">
        <v>323.99999999999994</v>
      </c>
      <c r="J74" s="88">
        <v>2245</v>
      </c>
      <c r="K74" s="79"/>
      <c r="L74" s="86">
        <v>7.2737999999999996</v>
      </c>
      <c r="M74" s="87">
        <v>8.0461857019429068E-6</v>
      </c>
      <c r="N74" s="87">
        <f t="shared" si="1"/>
        <v>2.1611189879438604E-4</v>
      </c>
      <c r="O74" s="87">
        <f>L74/'סכום נכסי הקרן'!$C$42</f>
        <v>2.0175220044958132E-6</v>
      </c>
    </row>
    <row r="75" spans="2:15" s="134" customFormat="1">
      <c r="B75" s="85" t="s">
        <v>885</v>
      </c>
      <c r="C75" s="79" t="s">
        <v>886</v>
      </c>
      <c r="D75" s="92" t="s">
        <v>126</v>
      </c>
      <c r="E75" s="92" t="s">
        <v>288</v>
      </c>
      <c r="F75" s="79" t="s">
        <v>887</v>
      </c>
      <c r="G75" s="92" t="s">
        <v>655</v>
      </c>
      <c r="H75" s="92" t="s">
        <v>170</v>
      </c>
      <c r="I75" s="86">
        <v>1083.9999999999998</v>
      </c>
      <c r="J75" s="88">
        <v>9761</v>
      </c>
      <c r="K75" s="79"/>
      <c r="L75" s="86">
        <v>105.80923999999997</v>
      </c>
      <c r="M75" s="87">
        <v>8.6185415996490228E-5</v>
      </c>
      <c r="N75" s="87">
        <f t="shared" si="1"/>
        <v>3.1436987223172068E-3</v>
      </c>
      <c r="O75" s="87">
        <f>L75/'סכום נכסי הקרן'!$C$42</f>
        <v>2.9348135772083169E-5</v>
      </c>
    </row>
    <row r="76" spans="2:15" s="134" customFormat="1">
      <c r="B76" s="85" t="s">
        <v>888</v>
      </c>
      <c r="C76" s="79" t="s">
        <v>889</v>
      </c>
      <c r="D76" s="92" t="s">
        <v>126</v>
      </c>
      <c r="E76" s="92" t="s">
        <v>288</v>
      </c>
      <c r="F76" s="79" t="s">
        <v>412</v>
      </c>
      <c r="G76" s="92" t="s">
        <v>330</v>
      </c>
      <c r="H76" s="92" t="s">
        <v>170</v>
      </c>
      <c r="I76" s="86">
        <v>11051.999999999998</v>
      </c>
      <c r="J76" s="88">
        <v>1478</v>
      </c>
      <c r="K76" s="79"/>
      <c r="L76" s="86">
        <v>163.34855999999996</v>
      </c>
      <c r="M76" s="87">
        <v>6.286392300150045E-5</v>
      </c>
      <c r="N76" s="87">
        <f t="shared" si="1"/>
        <v>4.853249672376019E-3</v>
      </c>
      <c r="O76" s="87">
        <f>L76/'סכום נכסי הקרן'!$C$42</f>
        <v>4.5307722813756851E-5</v>
      </c>
    </row>
    <row r="77" spans="2:15" s="134" customFormat="1">
      <c r="B77" s="85" t="s">
        <v>890</v>
      </c>
      <c r="C77" s="79" t="s">
        <v>891</v>
      </c>
      <c r="D77" s="92" t="s">
        <v>126</v>
      </c>
      <c r="E77" s="92" t="s">
        <v>288</v>
      </c>
      <c r="F77" s="79" t="s">
        <v>892</v>
      </c>
      <c r="G77" s="92" t="s">
        <v>157</v>
      </c>
      <c r="H77" s="92" t="s">
        <v>170</v>
      </c>
      <c r="I77" s="86">
        <v>586.99999999999989</v>
      </c>
      <c r="J77" s="88">
        <v>17200</v>
      </c>
      <c r="K77" s="79"/>
      <c r="L77" s="86">
        <v>100.96399999999998</v>
      </c>
      <c r="M77" s="87">
        <v>4.2611626673078003E-5</v>
      </c>
      <c r="N77" s="87">
        <f t="shared" si="1"/>
        <v>2.9997417786956459E-3</v>
      </c>
      <c r="O77" s="87">
        <f>L77/'סכום נכסי הקרן'!$C$42</f>
        <v>2.8004219481139882E-5</v>
      </c>
    </row>
    <row r="78" spans="2:15" s="134" customFormat="1">
      <c r="B78" s="85" t="s">
        <v>893</v>
      </c>
      <c r="C78" s="79" t="s">
        <v>894</v>
      </c>
      <c r="D78" s="92" t="s">
        <v>126</v>
      </c>
      <c r="E78" s="92" t="s">
        <v>288</v>
      </c>
      <c r="F78" s="79" t="s">
        <v>895</v>
      </c>
      <c r="G78" s="92" t="s">
        <v>716</v>
      </c>
      <c r="H78" s="92" t="s">
        <v>170</v>
      </c>
      <c r="I78" s="86">
        <v>82525.87999999999</v>
      </c>
      <c r="J78" s="88">
        <v>271.3</v>
      </c>
      <c r="K78" s="79"/>
      <c r="L78" s="86">
        <v>223.89269999999996</v>
      </c>
      <c r="M78" s="87">
        <v>7.901103923383655E-5</v>
      </c>
      <c r="N78" s="87">
        <f t="shared" si="1"/>
        <v>6.6520768406062624E-3</v>
      </c>
      <c r="O78" s="87">
        <f>L78/'סכום נכסי הקרן'!$C$42</f>
        <v>6.2100751862297524E-5</v>
      </c>
    </row>
    <row r="79" spans="2:15" s="134" customFormat="1">
      <c r="B79" s="85" t="s">
        <v>896</v>
      </c>
      <c r="C79" s="79" t="s">
        <v>897</v>
      </c>
      <c r="D79" s="92" t="s">
        <v>126</v>
      </c>
      <c r="E79" s="92" t="s">
        <v>288</v>
      </c>
      <c r="F79" s="79" t="s">
        <v>570</v>
      </c>
      <c r="G79" s="92" t="s">
        <v>330</v>
      </c>
      <c r="H79" s="92" t="s">
        <v>170</v>
      </c>
      <c r="I79" s="86">
        <v>32960.999999999993</v>
      </c>
      <c r="J79" s="88">
        <v>747</v>
      </c>
      <c r="K79" s="79"/>
      <c r="L79" s="86">
        <v>246.21866999999995</v>
      </c>
      <c r="M79" s="87">
        <v>8.0975590056885408E-5</v>
      </c>
      <c r="N79" s="87">
        <f t="shared" si="1"/>
        <v>7.31540381813197E-3</v>
      </c>
      <c r="O79" s="87">
        <f>L79/'סכום נכסי הקרן'!$C$42</f>
        <v>6.829326963109972E-5</v>
      </c>
    </row>
    <row r="80" spans="2:15" s="134" customFormat="1">
      <c r="B80" s="85" t="s">
        <v>898</v>
      </c>
      <c r="C80" s="79" t="s">
        <v>899</v>
      </c>
      <c r="D80" s="92" t="s">
        <v>126</v>
      </c>
      <c r="E80" s="92" t="s">
        <v>288</v>
      </c>
      <c r="F80" s="79" t="s">
        <v>900</v>
      </c>
      <c r="G80" s="92" t="s">
        <v>330</v>
      </c>
      <c r="H80" s="92" t="s">
        <v>170</v>
      </c>
      <c r="I80" s="86">
        <v>14368.999999999998</v>
      </c>
      <c r="J80" s="88">
        <v>1281</v>
      </c>
      <c r="K80" s="79"/>
      <c r="L80" s="86">
        <v>184.06689</v>
      </c>
      <c r="M80" s="87">
        <v>4.0970454311841635E-5</v>
      </c>
      <c r="N80" s="87">
        <f t="shared" si="1"/>
        <v>5.468812051895487E-3</v>
      </c>
      <c r="O80" s="87">
        <f>L80/'סכום נכסי הקרן'!$C$42</f>
        <v>5.1054332106204512E-5</v>
      </c>
    </row>
    <row r="81" spans="2:15" s="134" customFormat="1">
      <c r="B81" s="82"/>
      <c r="C81" s="79"/>
      <c r="D81" s="79"/>
      <c r="E81" s="79"/>
      <c r="F81" s="79"/>
      <c r="G81" s="79"/>
      <c r="H81" s="79"/>
      <c r="I81" s="86"/>
      <c r="J81" s="88"/>
      <c r="K81" s="79"/>
      <c r="L81" s="79"/>
      <c r="M81" s="79"/>
      <c r="N81" s="87"/>
      <c r="O81" s="79"/>
    </row>
    <row r="82" spans="2:15" s="134" customFormat="1">
      <c r="B82" s="98" t="s">
        <v>28</v>
      </c>
      <c r="C82" s="81"/>
      <c r="D82" s="81"/>
      <c r="E82" s="81"/>
      <c r="F82" s="81"/>
      <c r="G82" s="81"/>
      <c r="H82" s="81"/>
      <c r="I82" s="89"/>
      <c r="J82" s="91"/>
      <c r="K82" s="81"/>
      <c r="L82" s="89">
        <v>1097.37266</v>
      </c>
      <c r="M82" s="81"/>
      <c r="N82" s="90">
        <f t="shared" ref="N82:N107" si="2">L82/$L$11</f>
        <v>3.2604043173808217E-2</v>
      </c>
      <c r="O82" s="90">
        <f>L82/'סכום נכסי הקרן'!$C$42</f>
        <v>3.0437645916606213E-4</v>
      </c>
    </row>
    <row r="83" spans="2:15" s="134" customFormat="1">
      <c r="B83" s="85" t="s">
        <v>901</v>
      </c>
      <c r="C83" s="79" t="s">
        <v>902</v>
      </c>
      <c r="D83" s="92" t="s">
        <v>126</v>
      </c>
      <c r="E83" s="92" t="s">
        <v>288</v>
      </c>
      <c r="F83" s="79" t="s">
        <v>903</v>
      </c>
      <c r="G83" s="92" t="s">
        <v>884</v>
      </c>
      <c r="H83" s="92" t="s">
        <v>170</v>
      </c>
      <c r="I83" s="86">
        <v>0.49999999999999994</v>
      </c>
      <c r="J83" s="88">
        <v>1078</v>
      </c>
      <c r="K83" s="79"/>
      <c r="L83" s="86">
        <v>5.389999999999999E-3</v>
      </c>
      <c r="M83" s="87">
        <v>1.9414236001083623E-8</v>
      </c>
      <c r="N83" s="87">
        <f t="shared" si="2"/>
        <v>1.6014231000326385E-7</v>
      </c>
      <c r="O83" s="87">
        <f>L83/'סכום נכסי הקרן'!$C$42</f>
        <v>1.4950154807985418E-9</v>
      </c>
    </row>
    <row r="84" spans="2:15" s="134" customFormat="1">
      <c r="B84" s="85" t="s">
        <v>904</v>
      </c>
      <c r="C84" s="79" t="s">
        <v>905</v>
      </c>
      <c r="D84" s="92" t="s">
        <v>126</v>
      </c>
      <c r="E84" s="92" t="s">
        <v>288</v>
      </c>
      <c r="F84" s="79" t="s">
        <v>906</v>
      </c>
      <c r="G84" s="92" t="s">
        <v>157</v>
      </c>
      <c r="H84" s="92" t="s">
        <v>170</v>
      </c>
      <c r="I84" s="86">
        <v>7025.9999999999991</v>
      </c>
      <c r="J84" s="88">
        <v>546.6</v>
      </c>
      <c r="K84" s="79"/>
      <c r="L84" s="86">
        <v>38.404119999999992</v>
      </c>
      <c r="M84" s="87">
        <v>1.2777356472969505E-4</v>
      </c>
      <c r="N84" s="87">
        <f t="shared" si="2"/>
        <v>1.1410249518446281E-3</v>
      </c>
      <c r="O84" s="87">
        <f>L84/'סכום נכסי הקרן'!$C$42</f>
        <v>1.065208792698421E-5</v>
      </c>
    </row>
    <row r="85" spans="2:15" s="134" customFormat="1">
      <c r="B85" s="85" t="s">
        <v>907</v>
      </c>
      <c r="C85" s="79" t="s">
        <v>908</v>
      </c>
      <c r="D85" s="92" t="s">
        <v>126</v>
      </c>
      <c r="E85" s="92" t="s">
        <v>288</v>
      </c>
      <c r="F85" s="79" t="s">
        <v>909</v>
      </c>
      <c r="G85" s="92" t="s">
        <v>594</v>
      </c>
      <c r="H85" s="92" t="s">
        <v>170</v>
      </c>
      <c r="I85" s="86">
        <v>454.99999999999994</v>
      </c>
      <c r="J85" s="88">
        <v>1977</v>
      </c>
      <c r="K85" s="79"/>
      <c r="L85" s="86">
        <v>8.9953499999999984</v>
      </c>
      <c r="M85" s="87">
        <v>3.4275603574546191E-5</v>
      </c>
      <c r="N85" s="87">
        <f t="shared" si="2"/>
        <v>2.6726087723336913E-4</v>
      </c>
      <c r="O85" s="87">
        <f>L85/'סכום נכסי הקרן'!$C$42</f>
        <v>2.4950255111690467E-6</v>
      </c>
    </row>
    <row r="86" spans="2:15" s="134" customFormat="1">
      <c r="B86" s="85" t="s">
        <v>910</v>
      </c>
      <c r="C86" s="79" t="s">
        <v>911</v>
      </c>
      <c r="D86" s="92" t="s">
        <v>126</v>
      </c>
      <c r="E86" s="92" t="s">
        <v>288</v>
      </c>
      <c r="F86" s="79" t="s">
        <v>912</v>
      </c>
      <c r="G86" s="92" t="s">
        <v>766</v>
      </c>
      <c r="H86" s="92" t="s">
        <v>170</v>
      </c>
      <c r="I86" s="86">
        <v>0.89999999999999991</v>
      </c>
      <c r="J86" s="88">
        <v>85.3</v>
      </c>
      <c r="K86" s="79"/>
      <c r="L86" s="86">
        <v>7.6999999999999996E-4</v>
      </c>
      <c r="M86" s="87">
        <v>8.8620201191488755E-9</v>
      </c>
      <c r="N86" s="87">
        <f t="shared" si="2"/>
        <v>2.2877472857609125E-8</v>
      </c>
      <c r="O86" s="87">
        <f>L86/'סכום נכסי הקרן'!$C$42</f>
        <v>2.1357364011407741E-10</v>
      </c>
    </row>
    <row r="87" spans="2:15" s="134" customFormat="1">
      <c r="B87" s="85" t="s">
        <v>913</v>
      </c>
      <c r="C87" s="79" t="s">
        <v>914</v>
      </c>
      <c r="D87" s="92" t="s">
        <v>126</v>
      </c>
      <c r="E87" s="92" t="s">
        <v>288</v>
      </c>
      <c r="F87" s="79" t="s">
        <v>915</v>
      </c>
      <c r="G87" s="92" t="s">
        <v>729</v>
      </c>
      <c r="H87" s="92" t="s">
        <v>170</v>
      </c>
      <c r="I87" s="86">
        <v>3572.9999999999995</v>
      </c>
      <c r="J87" s="88">
        <v>843.4</v>
      </c>
      <c r="K87" s="79"/>
      <c r="L87" s="86">
        <v>30.134679999999996</v>
      </c>
      <c r="M87" s="87">
        <v>6.573140063514966E-5</v>
      </c>
      <c r="N87" s="87">
        <f t="shared" si="2"/>
        <v>8.9533158931524219E-4</v>
      </c>
      <c r="O87" s="87">
        <f>L87/'סכום נכסי הקרן'!$C$42</f>
        <v>8.358406884769982E-6</v>
      </c>
    </row>
    <row r="88" spans="2:15" s="134" customFormat="1">
      <c r="B88" s="85" t="s">
        <v>916</v>
      </c>
      <c r="C88" s="79" t="s">
        <v>917</v>
      </c>
      <c r="D88" s="92" t="s">
        <v>126</v>
      </c>
      <c r="E88" s="92" t="s">
        <v>288</v>
      </c>
      <c r="F88" s="79" t="s">
        <v>918</v>
      </c>
      <c r="G88" s="92" t="s">
        <v>198</v>
      </c>
      <c r="H88" s="92" t="s">
        <v>170</v>
      </c>
      <c r="I88" s="86">
        <v>5208.9999999999991</v>
      </c>
      <c r="J88" s="88">
        <v>2283</v>
      </c>
      <c r="K88" s="79"/>
      <c r="L88" s="86">
        <v>118.92146999999999</v>
      </c>
      <c r="M88" s="87">
        <v>1.5462276808831846E-4</v>
      </c>
      <c r="N88" s="87">
        <f t="shared" si="2"/>
        <v>3.533276236509062E-3</v>
      </c>
      <c r="O88" s="87">
        <f>L88/'סכום נכסי הקרן'!$C$42</f>
        <v>3.2985053552749417E-5</v>
      </c>
    </row>
    <row r="89" spans="2:15" s="134" customFormat="1">
      <c r="B89" s="85" t="s">
        <v>919</v>
      </c>
      <c r="C89" s="79" t="s">
        <v>920</v>
      </c>
      <c r="D89" s="92" t="s">
        <v>126</v>
      </c>
      <c r="E89" s="92" t="s">
        <v>288</v>
      </c>
      <c r="F89" s="79" t="s">
        <v>921</v>
      </c>
      <c r="G89" s="92" t="s">
        <v>499</v>
      </c>
      <c r="H89" s="92" t="s">
        <v>170</v>
      </c>
      <c r="I89" s="86">
        <v>3199.9999999999995</v>
      </c>
      <c r="J89" s="88">
        <v>2552</v>
      </c>
      <c r="K89" s="79"/>
      <c r="L89" s="86">
        <v>81.663999999999987</v>
      </c>
      <c r="M89" s="87">
        <v>1.1431113218246313E-4</v>
      </c>
      <c r="N89" s="87">
        <f t="shared" si="2"/>
        <v>2.4263194070698589E-3</v>
      </c>
      <c r="O89" s="87">
        <f>L89/'סכום נכסי הקרן'!$C$42</f>
        <v>2.265101006009872E-5</v>
      </c>
    </row>
    <row r="90" spans="2:15" s="134" customFormat="1">
      <c r="B90" s="85" t="s">
        <v>922</v>
      </c>
      <c r="C90" s="79" t="s">
        <v>923</v>
      </c>
      <c r="D90" s="92" t="s">
        <v>126</v>
      </c>
      <c r="E90" s="92" t="s">
        <v>288</v>
      </c>
      <c r="F90" s="79" t="s">
        <v>924</v>
      </c>
      <c r="G90" s="92" t="s">
        <v>594</v>
      </c>
      <c r="H90" s="92" t="s">
        <v>170</v>
      </c>
      <c r="I90" s="86">
        <v>1854.9999999999998</v>
      </c>
      <c r="J90" s="88">
        <v>2056</v>
      </c>
      <c r="K90" s="79"/>
      <c r="L90" s="86">
        <v>38.138799999999996</v>
      </c>
      <c r="M90" s="87">
        <v>2.7884631284000831E-4</v>
      </c>
      <c r="N90" s="87">
        <f t="shared" si="2"/>
        <v>1.1331420283399777E-3</v>
      </c>
      <c r="O90" s="87">
        <f>L90/'סכום נכסי הקרן'!$C$42</f>
        <v>1.0578496552704903E-5</v>
      </c>
    </row>
    <row r="91" spans="2:15" s="134" customFormat="1">
      <c r="B91" s="85" t="s">
        <v>925</v>
      </c>
      <c r="C91" s="79" t="s">
        <v>926</v>
      </c>
      <c r="D91" s="92" t="s">
        <v>126</v>
      </c>
      <c r="E91" s="92" t="s">
        <v>288</v>
      </c>
      <c r="F91" s="79" t="s">
        <v>927</v>
      </c>
      <c r="G91" s="92" t="s">
        <v>766</v>
      </c>
      <c r="H91" s="92" t="s">
        <v>170</v>
      </c>
      <c r="I91" s="86">
        <v>6369.6</v>
      </c>
      <c r="J91" s="88">
        <v>1120</v>
      </c>
      <c r="K91" s="79"/>
      <c r="L91" s="86">
        <v>71.339519999999993</v>
      </c>
      <c r="M91" s="87">
        <v>2.3679622030167726E-4</v>
      </c>
      <c r="N91" s="87">
        <f t="shared" si="2"/>
        <v>2.1195687434738485E-3</v>
      </c>
      <c r="O91" s="87">
        <f>L91/'סכום נכסי הקרן'!$C$42</f>
        <v>1.9787325935572764E-5</v>
      </c>
    </row>
    <row r="92" spans="2:15" s="134" customFormat="1">
      <c r="B92" s="85" t="s">
        <v>928</v>
      </c>
      <c r="C92" s="79" t="s">
        <v>929</v>
      </c>
      <c r="D92" s="92" t="s">
        <v>126</v>
      </c>
      <c r="E92" s="92" t="s">
        <v>288</v>
      </c>
      <c r="F92" s="79" t="s">
        <v>930</v>
      </c>
      <c r="G92" s="92" t="s">
        <v>193</v>
      </c>
      <c r="H92" s="92" t="s">
        <v>170</v>
      </c>
      <c r="I92" s="86">
        <v>2127.9999999999995</v>
      </c>
      <c r="J92" s="88">
        <v>926</v>
      </c>
      <c r="K92" s="79"/>
      <c r="L92" s="86">
        <v>19.705279999999995</v>
      </c>
      <c r="M92" s="87">
        <v>3.5275333259069465E-4</v>
      </c>
      <c r="N92" s="87">
        <f t="shared" si="2"/>
        <v>5.8546364720985433E-4</v>
      </c>
      <c r="O92" s="87">
        <f>L92/'סכום נכסי הקרן'!$C$42</f>
        <v>5.4656212715157486E-6</v>
      </c>
    </row>
    <row r="93" spans="2:15" s="134" customFormat="1">
      <c r="B93" s="85" t="s">
        <v>931</v>
      </c>
      <c r="C93" s="79" t="s">
        <v>932</v>
      </c>
      <c r="D93" s="92" t="s">
        <v>126</v>
      </c>
      <c r="E93" s="92" t="s">
        <v>288</v>
      </c>
      <c r="F93" s="79" t="s">
        <v>933</v>
      </c>
      <c r="G93" s="92" t="s">
        <v>196</v>
      </c>
      <c r="H93" s="92" t="s">
        <v>170</v>
      </c>
      <c r="I93" s="86">
        <v>2755.9999999999995</v>
      </c>
      <c r="J93" s="88">
        <v>1088</v>
      </c>
      <c r="K93" s="79"/>
      <c r="L93" s="86">
        <v>29.985279999999996</v>
      </c>
      <c r="M93" s="87">
        <v>2.1441897592376763E-4</v>
      </c>
      <c r="N93" s="87">
        <f t="shared" si="2"/>
        <v>8.9089276536079179E-4</v>
      </c>
      <c r="O93" s="87">
        <f>L93/'סכום נכסי הקרן'!$C$42</f>
        <v>8.3169680512205746E-6</v>
      </c>
    </row>
    <row r="94" spans="2:15" s="134" customFormat="1">
      <c r="B94" s="85" t="s">
        <v>934</v>
      </c>
      <c r="C94" s="79" t="s">
        <v>935</v>
      </c>
      <c r="D94" s="92" t="s">
        <v>126</v>
      </c>
      <c r="E94" s="92" t="s">
        <v>288</v>
      </c>
      <c r="F94" s="79" t="s">
        <v>936</v>
      </c>
      <c r="G94" s="92" t="s">
        <v>422</v>
      </c>
      <c r="H94" s="92" t="s">
        <v>170</v>
      </c>
      <c r="I94" s="86">
        <v>7361.5499999999993</v>
      </c>
      <c r="J94" s="88">
        <v>725.5</v>
      </c>
      <c r="K94" s="79"/>
      <c r="L94" s="86">
        <v>53.408039999999993</v>
      </c>
      <c r="M94" s="87">
        <v>2.1504980246751576E-4</v>
      </c>
      <c r="N94" s="87">
        <f t="shared" si="2"/>
        <v>1.5868064746468861E-3</v>
      </c>
      <c r="O94" s="87">
        <f>L94/'סכום נכסי הקרן'!$C$42</f>
        <v>1.4813700667737987E-5</v>
      </c>
    </row>
    <row r="95" spans="2:15" s="134" customFormat="1">
      <c r="B95" s="85" t="s">
        <v>937</v>
      </c>
      <c r="C95" s="79" t="s">
        <v>938</v>
      </c>
      <c r="D95" s="92" t="s">
        <v>126</v>
      </c>
      <c r="E95" s="92" t="s">
        <v>288</v>
      </c>
      <c r="F95" s="79" t="s">
        <v>939</v>
      </c>
      <c r="G95" s="92" t="s">
        <v>716</v>
      </c>
      <c r="H95" s="92" t="s">
        <v>170</v>
      </c>
      <c r="I95" s="86">
        <v>2548.9999999999995</v>
      </c>
      <c r="J95" s="88">
        <v>1117</v>
      </c>
      <c r="K95" s="79"/>
      <c r="L95" s="86">
        <v>28.472330000000003</v>
      </c>
      <c r="M95" s="87">
        <v>1.2744362781860904E-4</v>
      </c>
      <c r="N95" s="87">
        <f t="shared" si="2"/>
        <v>8.4594150229596124E-4</v>
      </c>
      <c r="O95" s="87">
        <f>L95/'סכום נכסי הקרן'!$C$42</f>
        <v>7.8973235852327927E-6</v>
      </c>
    </row>
    <row r="96" spans="2:15" s="134" customFormat="1">
      <c r="B96" s="85" t="s">
        <v>940</v>
      </c>
      <c r="C96" s="79" t="s">
        <v>941</v>
      </c>
      <c r="D96" s="92" t="s">
        <v>126</v>
      </c>
      <c r="E96" s="92" t="s">
        <v>288</v>
      </c>
      <c r="F96" s="79" t="s">
        <v>942</v>
      </c>
      <c r="G96" s="92" t="s">
        <v>884</v>
      </c>
      <c r="H96" s="92" t="s">
        <v>170</v>
      </c>
      <c r="I96" s="86">
        <v>7.9999999999999988E-2</v>
      </c>
      <c r="J96" s="88">
        <v>65.3</v>
      </c>
      <c r="K96" s="79"/>
      <c r="L96" s="86">
        <v>5.0000000000000002E-5</v>
      </c>
      <c r="M96" s="87">
        <v>1.0535734458823702E-9</v>
      </c>
      <c r="N96" s="87">
        <f t="shared" si="2"/>
        <v>1.4855501855590343E-9</v>
      </c>
      <c r="O96" s="87">
        <f>L96/'סכום נכסי הקרן'!$C$42</f>
        <v>1.3868418189225807E-11</v>
      </c>
    </row>
    <row r="97" spans="2:15" s="134" customFormat="1">
      <c r="B97" s="85" t="s">
        <v>943</v>
      </c>
      <c r="C97" s="79" t="s">
        <v>944</v>
      </c>
      <c r="D97" s="92" t="s">
        <v>126</v>
      </c>
      <c r="E97" s="92" t="s">
        <v>288</v>
      </c>
      <c r="F97" s="79" t="s">
        <v>945</v>
      </c>
      <c r="G97" s="92" t="s">
        <v>766</v>
      </c>
      <c r="H97" s="92" t="s">
        <v>170</v>
      </c>
      <c r="I97" s="86">
        <v>0.76999999999999991</v>
      </c>
      <c r="J97" s="88">
        <v>586</v>
      </c>
      <c r="K97" s="79"/>
      <c r="L97" s="86">
        <v>4.5099999999999993E-3</v>
      </c>
      <c r="M97" s="87">
        <v>4.2488712901007917E-7</v>
      </c>
      <c r="N97" s="87">
        <f t="shared" si="2"/>
        <v>1.3399662673742487E-7</v>
      </c>
      <c r="O97" s="87">
        <f>L97/'סכום נכסי הקרן'!$C$42</f>
        <v>1.2509313206681676E-9</v>
      </c>
    </row>
    <row r="98" spans="2:15" s="134" customFormat="1">
      <c r="B98" s="85" t="s">
        <v>946</v>
      </c>
      <c r="C98" s="79" t="s">
        <v>947</v>
      </c>
      <c r="D98" s="92" t="s">
        <v>126</v>
      </c>
      <c r="E98" s="92" t="s">
        <v>288</v>
      </c>
      <c r="F98" s="79" t="s">
        <v>948</v>
      </c>
      <c r="G98" s="92" t="s">
        <v>157</v>
      </c>
      <c r="H98" s="92" t="s">
        <v>170</v>
      </c>
      <c r="I98" s="86">
        <v>168048.99999999997</v>
      </c>
      <c r="J98" s="88">
        <v>134.6</v>
      </c>
      <c r="K98" s="79"/>
      <c r="L98" s="86">
        <v>226.19394999999994</v>
      </c>
      <c r="M98" s="87">
        <v>4.8013999999999994E-4</v>
      </c>
      <c r="N98" s="87">
        <f t="shared" si="2"/>
        <v>6.7204492878966161E-3</v>
      </c>
      <c r="O98" s="87">
        <f>L98/'סכום נכסי הקרן'!$C$42</f>
        <v>6.2739045809456634E-5</v>
      </c>
    </row>
    <row r="99" spans="2:15" s="134" customFormat="1">
      <c r="B99" s="85" t="s">
        <v>949</v>
      </c>
      <c r="C99" s="79" t="s">
        <v>950</v>
      </c>
      <c r="D99" s="92" t="s">
        <v>126</v>
      </c>
      <c r="E99" s="92" t="s">
        <v>288</v>
      </c>
      <c r="F99" s="79" t="s">
        <v>951</v>
      </c>
      <c r="G99" s="92" t="s">
        <v>799</v>
      </c>
      <c r="H99" s="92" t="s">
        <v>170</v>
      </c>
      <c r="I99" s="86">
        <v>1691.9999999999998</v>
      </c>
      <c r="J99" s="88">
        <v>4216</v>
      </c>
      <c r="K99" s="79"/>
      <c r="L99" s="86">
        <v>71.33471999999999</v>
      </c>
      <c r="M99" s="87">
        <v>1.6067240833126319E-4</v>
      </c>
      <c r="N99" s="87">
        <f t="shared" si="2"/>
        <v>2.1194261306560348E-3</v>
      </c>
      <c r="O99" s="87">
        <f>L99/'סכום נכסי הקרן'!$C$42</f>
        <v>1.9785994567426596E-5</v>
      </c>
    </row>
    <row r="100" spans="2:15" s="134" customFormat="1">
      <c r="B100" s="85" t="s">
        <v>952</v>
      </c>
      <c r="C100" s="79" t="s">
        <v>953</v>
      </c>
      <c r="D100" s="92" t="s">
        <v>126</v>
      </c>
      <c r="E100" s="92" t="s">
        <v>288</v>
      </c>
      <c r="F100" s="79" t="s">
        <v>954</v>
      </c>
      <c r="G100" s="92" t="s">
        <v>422</v>
      </c>
      <c r="H100" s="92" t="s">
        <v>170</v>
      </c>
      <c r="I100" s="86">
        <v>0.28999999999999992</v>
      </c>
      <c r="J100" s="88">
        <v>455.5</v>
      </c>
      <c r="K100" s="79"/>
      <c r="L100" s="86">
        <v>1.32E-3</v>
      </c>
      <c r="M100" s="87">
        <v>5.1346018160555447E-8</v>
      </c>
      <c r="N100" s="87">
        <f t="shared" si="2"/>
        <v>3.9218524898758499E-8</v>
      </c>
      <c r="O100" s="87">
        <f>L100/'סכום נכסי הקרן'!$C$42</f>
        <v>3.6612624019556127E-10</v>
      </c>
    </row>
    <row r="101" spans="2:15" s="134" customFormat="1">
      <c r="B101" s="85" t="s">
        <v>955</v>
      </c>
      <c r="C101" s="79" t="s">
        <v>956</v>
      </c>
      <c r="D101" s="92" t="s">
        <v>126</v>
      </c>
      <c r="E101" s="92" t="s">
        <v>288</v>
      </c>
      <c r="F101" s="79" t="s">
        <v>957</v>
      </c>
      <c r="G101" s="92" t="s">
        <v>330</v>
      </c>
      <c r="H101" s="92" t="s">
        <v>170</v>
      </c>
      <c r="I101" s="86">
        <v>165.24</v>
      </c>
      <c r="J101" s="88">
        <v>143.1</v>
      </c>
      <c r="K101" s="79"/>
      <c r="L101" s="86">
        <v>0.23645999999999995</v>
      </c>
      <c r="M101" s="87">
        <v>2.4102912610313055E-5</v>
      </c>
      <c r="N101" s="87">
        <f t="shared" si="2"/>
        <v>7.025463937545783E-6</v>
      </c>
      <c r="O101" s="87">
        <f>L101/'סכום נכסי הקרן'!$C$42</f>
        <v>6.5586523300486666E-8</v>
      </c>
    </row>
    <row r="102" spans="2:15" s="134" customFormat="1">
      <c r="B102" s="85" t="s">
        <v>958</v>
      </c>
      <c r="C102" s="79" t="s">
        <v>959</v>
      </c>
      <c r="D102" s="92" t="s">
        <v>126</v>
      </c>
      <c r="E102" s="92" t="s">
        <v>288</v>
      </c>
      <c r="F102" s="79" t="s">
        <v>960</v>
      </c>
      <c r="G102" s="92" t="s">
        <v>422</v>
      </c>
      <c r="H102" s="92" t="s">
        <v>170</v>
      </c>
      <c r="I102" s="86">
        <v>1399.9999999999998</v>
      </c>
      <c r="J102" s="88">
        <v>614.5</v>
      </c>
      <c r="K102" s="79"/>
      <c r="L102" s="86">
        <v>8.602999999999998</v>
      </c>
      <c r="M102" s="87">
        <v>1.0666363538773335E-4</v>
      </c>
      <c r="N102" s="87">
        <f t="shared" si="2"/>
        <v>2.5560376492728734E-4</v>
      </c>
      <c r="O102" s="87">
        <f>L102/'סכום נכסי הקרן'!$C$42</f>
        <v>2.3862000336381916E-6</v>
      </c>
    </row>
    <row r="103" spans="2:15" s="134" customFormat="1">
      <c r="B103" s="85" t="s">
        <v>961</v>
      </c>
      <c r="C103" s="79" t="s">
        <v>962</v>
      </c>
      <c r="D103" s="92" t="s">
        <v>126</v>
      </c>
      <c r="E103" s="92" t="s">
        <v>288</v>
      </c>
      <c r="F103" s="79" t="s">
        <v>963</v>
      </c>
      <c r="G103" s="92" t="s">
        <v>422</v>
      </c>
      <c r="H103" s="92" t="s">
        <v>170</v>
      </c>
      <c r="I103" s="86">
        <v>2678.9999999999995</v>
      </c>
      <c r="J103" s="88">
        <v>2357</v>
      </c>
      <c r="K103" s="79"/>
      <c r="L103" s="86">
        <v>63.144029999999994</v>
      </c>
      <c r="M103" s="87">
        <v>1.0413797025494598E-4</v>
      </c>
      <c r="N103" s="87">
        <f t="shared" si="2"/>
        <v>1.8760725096689042E-3</v>
      </c>
      <c r="O103" s="87">
        <f>L103/'סכום נכסי הקרן'!$C$42</f>
        <v>1.7514156283860397E-5</v>
      </c>
    </row>
    <row r="104" spans="2:15" s="134" customFormat="1">
      <c r="B104" s="85" t="s">
        <v>964</v>
      </c>
      <c r="C104" s="79" t="s">
        <v>965</v>
      </c>
      <c r="D104" s="92" t="s">
        <v>126</v>
      </c>
      <c r="E104" s="92" t="s">
        <v>288</v>
      </c>
      <c r="F104" s="79" t="s">
        <v>966</v>
      </c>
      <c r="G104" s="92" t="s">
        <v>193</v>
      </c>
      <c r="H104" s="92" t="s">
        <v>170</v>
      </c>
      <c r="I104" s="86">
        <v>528.99999999999989</v>
      </c>
      <c r="J104" s="88">
        <v>10350</v>
      </c>
      <c r="K104" s="79"/>
      <c r="L104" s="86">
        <v>54.751499999999993</v>
      </c>
      <c r="M104" s="87">
        <v>6.4139637689857561E-5</v>
      </c>
      <c r="N104" s="87">
        <f t="shared" si="2"/>
        <v>1.626722019692709E-3</v>
      </c>
      <c r="O104" s="87">
        <f>L104/'סכום נכסי הקרן'!$C$42</f>
        <v>1.5186333969747932E-5</v>
      </c>
    </row>
    <row r="105" spans="2:15" s="134" customFormat="1">
      <c r="B105" s="85" t="s">
        <v>967</v>
      </c>
      <c r="C105" s="79" t="s">
        <v>968</v>
      </c>
      <c r="D105" s="92" t="s">
        <v>126</v>
      </c>
      <c r="E105" s="92" t="s">
        <v>288</v>
      </c>
      <c r="F105" s="79" t="s">
        <v>969</v>
      </c>
      <c r="G105" s="92" t="s">
        <v>422</v>
      </c>
      <c r="H105" s="92" t="s">
        <v>170</v>
      </c>
      <c r="I105" s="86">
        <v>14594.999999999998</v>
      </c>
      <c r="J105" s="88">
        <v>567.5</v>
      </c>
      <c r="K105" s="79"/>
      <c r="L105" s="86">
        <v>82.826629999999994</v>
      </c>
      <c r="M105" s="87">
        <v>1.8705111337321133E-4</v>
      </c>
      <c r="N105" s="87">
        <f t="shared" si="2"/>
        <v>2.460862311314589E-3</v>
      </c>
      <c r="O105" s="87">
        <f>L105/'סכום נכסי הקרן'!$C$42</f>
        <v>2.2973486840885515E-5</v>
      </c>
    </row>
    <row r="106" spans="2:15" s="134" customFormat="1">
      <c r="B106" s="85" t="s">
        <v>970</v>
      </c>
      <c r="C106" s="79" t="s">
        <v>971</v>
      </c>
      <c r="D106" s="92" t="s">
        <v>126</v>
      </c>
      <c r="E106" s="92" t="s">
        <v>288</v>
      </c>
      <c r="F106" s="79" t="s">
        <v>972</v>
      </c>
      <c r="G106" s="92" t="s">
        <v>884</v>
      </c>
      <c r="H106" s="92" t="s">
        <v>170</v>
      </c>
      <c r="I106" s="86">
        <v>23028.999999999996</v>
      </c>
      <c r="J106" s="88">
        <v>292.8</v>
      </c>
      <c r="K106" s="79"/>
      <c r="L106" s="86">
        <v>67.428909999999988</v>
      </c>
      <c r="M106" s="87">
        <v>9.0272242172613782E-5</v>
      </c>
      <c r="N106" s="87">
        <f t="shared" si="2"/>
        <v>2.003380595250868E-3</v>
      </c>
      <c r="O106" s="87">
        <f>L106/'סכום נכסי הקרן'!$C$42</f>
        <v>1.8702646438473394E-5</v>
      </c>
    </row>
    <row r="107" spans="2:15" s="134" customFormat="1">
      <c r="B107" s="85" t="s">
        <v>973</v>
      </c>
      <c r="C107" s="79" t="s">
        <v>974</v>
      </c>
      <c r="D107" s="92" t="s">
        <v>126</v>
      </c>
      <c r="E107" s="92" t="s">
        <v>288</v>
      </c>
      <c r="F107" s="79" t="s">
        <v>975</v>
      </c>
      <c r="G107" s="92" t="s">
        <v>809</v>
      </c>
      <c r="H107" s="92" t="s">
        <v>170</v>
      </c>
      <c r="I107" s="86">
        <v>33085.999999999993</v>
      </c>
      <c r="J107" s="88">
        <v>11.1</v>
      </c>
      <c r="K107" s="79"/>
      <c r="L107" s="86">
        <v>3.6725499999999993</v>
      </c>
      <c r="M107" s="87">
        <v>8.035372386347347E-5</v>
      </c>
      <c r="N107" s="87">
        <f t="shared" si="2"/>
        <v>1.0911514667949659E-4</v>
      </c>
      <c r="O107" s="87">
        <f>L107/'סכום נכסי הקרן'!$C$42</f>
        <v>1.0186491844168245E-6</v>
      </c>
    </row>
    <row r="108" spans="2:15" s="134" customFormat="1">
      <c r="B108" s="82"/>
      <c r="C108" s="79"/>
      <c r="D108" s="79"/>
      <c r="E108" s="79"/>
      <c r="F108" s="79"/>
      <c r="G108" s="79"/>
      <c r="H108" s="79"/>
      <c r="I108" s="86"/>
      <c r="J108" s="88"/>
      <c r="K108" s="79"/>
      <c r="L108" s="79"/>
      <c r="M108" s="79"/>
      <c r="N108" s="87"/>
      <c r="O108" s="79"/>
    </row>
    <row r="109" spans="2:15" s="134" customFormat="1">
      <c r="B109" s="80" t="s">
        <v>237</v>
      </c>
      <c r="C109" s="81"/>
      <c r="D109" s="81"/>
      <c r="E109" s="81"/>
      <c r="F109" s="81"/>
      <c r="G109" s="81"/>
      <c r="H109" s="81"/>
      <c r="I109" s="89"/>
      <c r="J109" s="91"/>
      <c r="K109" s="89">
        <v>4.7464199999999988</v>
      </c>
      <c r="L109" s="89">
        <f>L110+L126</f>
        <v>8499.8640499999965</v>
      </c>
      <c r="M109" s="81"/>
      <c r="N109" s="90">
        <f t="shared" ref="N109:N124" si="3">L109/$L$11</f>
        <v>0.25253949233408118</v>
      </c>
      <c r="O109" s="90">
        <f>L109/'סכום נכסי הקרן'!$C$42</f>
        <v>2.3575933839393298E-3</v>
      </c>
    </row>
    <row r="110" spans="2:15" s="134" customFormat="1">
      <c r="B110" s="98" t="s">
        <v>65</v>
      </c>
      <c r="C110" s="81"/>
      <c r="D110" s="81"/>
      <c r="E110" s="81"/>
      <c r="F110" s="81"/>
      <c r="G110" s="81"/>
      <c r="H110" s="81"/>
      <c r="I110" s="89"/>
      <c r="J110" s="91"/>
      <c r="K110" s="89">
        <v>1.0630799999999998</v>
      </c>
      <c r="L110" s="89">
        <f>SUM(L111:L124)</f>
        <v>1339.2159799999997</v>
      </c>
      <c r="M110" s="81"/>
      <c r="N110" s="90">
        <f t="shared" si="3"/>
        <v>3.9789450951852469E-2</v>
      </c>
      <c r="O110" s="90">
        <f>L110/'סכום נכסי הקרן'!$C$42</f>
        <v>3.7145614512667721E-4</v>
      </c>
    </row>
    <row r="111" spans="2:15" s="134" customFormat="1">
      <c r="B111" s="85" t="s">
        <v>976</v>
      </c>
      <c r="C111" s="79" t="s">
        <v>977</v>
      </c>
      <c r="D111" s="92" t="s">
        <v>978</v>
      </c>
      <c r="E111" s="92" t="s">
        <v>979</v>
      </c>
      <c r="F111" s="79" t="s">
        <v>980</v>
      </c>
      <c r="G111" s="92" t="s">
        <v>981</v>
      </c>
      <c r="H111" s="92" t="s">
        <v>169</v>
      </c>
      <c r="I111" s="86">
        <v>581.99999999999989</v>
      </c>
      <c r="J111" s="88">
        <v>6598</v>
      </c>
      <c r="K111" s="86">
        <v>0.52772999999999992</v>
      </c>
      <c r="L111" s="86">
        <v>139.80582999999996</v>
      </c>
      <c r="M111" s="87">
        <v>4.1147026385000419E-6</v>
      </c>
      <c r="N111" s="87">
        <f t="shared" si="3"/>
        <v>4.1537715339746949E-3</v>
      </c>
      <c r="O111" s="87">
        <f>L111/'סכום נכסי הקרן'!$C$42</f>
        <v>3.8777714314636207E-5</v>
      </c>
    </row>
    <row r="112" spans="2:15" s="134" customFormat="1">
      <c r="B112" s="85" t="s">
        <v>982</v>
      </c>
      <c r="C112" s="79" t="s">
        <v>983</v>
      </c>
      <c r="D112" s="92" t="s">
        <v>984</v>
      </c>
      <c r="E112" s="92" t="s">
        <v>979</v>
      </c>
      <c r="F112" s="79" t="s">
        <v>985</v>
      </c>
      <c r="G112" s="92" t="s">
        <v>981</v>
      </c>
      <c r="H112" s="92" t="s">
        <v>169</v>
      </c>
      <c r="I112" s="86">
        <v>338.99999999999994</v>
      </c>
      <c r="J112" s="88">
        <v>11767</v>
      </c>
      <c r="K112" s="79"/>
      <c r="L112" s="86">
        <v>144.68149999999997</v>
      </c>
      <c r="M112" s="87">
        <v>2.1701045197874287E-6</v>
      </c>
      <c r="N112" s="87">
        <f t="shared" si="3"/>
        <v>4.2986325834391869E-3</v>
      </c>
      <c r="O112" s="87">
        <f>L112/'סכום נכסי הקרן'!$C$42</f>
        <v>4.013007092488946E-5</v>
      </c>
    </row>
    <row r="113" spans="2:15" s="134" customFormat="1">
      <c r="B113" s="85" t="s">
        <v>986</v>
      </c>
      <c r="C113" s="79" t="s">
        <v>987</v>
      </c>
      <c r="D113" s="92" t="s">
        <v>984</v>
      </c>
      <c r="E113" s="92" t="s">
        <v>979</v>
      </c>
      <c r="F113" s="79" t="s">
        <v>988</v>
      </c>
      <c r="G113" s="92" t="s">
        <v>884</v>
      </c>
      <c r="H113" s="92" t="s">
        <v>169</v>
      </c>
      <c r="I113" s="86">
        <v>3819.9999999999995</v>
      </c>
      <c r="J113" s="88">
        <v>565</v>
      </c>
      <c r="K113" s="79"/>
      <c r="L113" s="86">
        <v>78.281539999999978</v>
      </c>
      <c r="M113" s="87">
        <v>1.1497024558005617E-4</v>
      </c>
      <c r="N113" s="87">
        <f t="shared" si="3"/>
        <v>2.3258231254569385E-3</v>
      </c>
      <c r="O113" s="87">
        <f>L113/'סכום נכסי הקרן'!$C$42</f>
        <v>2.1712822664332145E-5</v>
      </c>
    </row>
    <row r="114" spans="2:15" s="134" customFormat="1">
      <c r="B114" s="85" t="s">
        <v>989</v>
      </c>
      <c r="C114" s="79" t="s">
        <v>990</v>
      </c>
      <c r="D114" s="92" t="s">
        <v>984</v>
      </c>
      <c r="E114" s="92" t="s">
        <v>979</v>
      </c>
      <c r="F114" s="79" t="s">
        <v>991</v>
      </c>
      <c r="G114" s="92" t="s">
        <v>594</v>
      </c>
      <c r="H114" s="92" t="s">
        <v>169</v>
      </c>
      <c r="I114" s="86">
        <v>614.99999999999989</v>
      </c>
      <c r="J114" s="88">
        <v>3440</v>
      </c>
      <c r="K114" s="86">
        <v>0.53534999999999988</v>
      </c>
      <c r="L114" s="86">
        <v>77.268159999999995</v>
      </c>
      <c r="M114" s="87">
        <v>2.9330244580378864E-5</v>
      </c>
      <c r="N114" s="87">
        <f t="shared" si="3"/>
        <v>2.2957145885161025E-3</v>
      </c>
      <c r="O114" s="87">
        <f>L114/'סכום נכסי הקרן'!$C$42</f>
        <v>2.1431743111840195E-5</v>
      </c>
    </row>
    <row r="115" spans="2:15" s="134" customFormat="1">
      <c r="B115" s="85" t="s">
        <v>992</v>
      </c>
      <c r="C115" s="79" t="s">
        <v>993</v>
      </c>
      <c r="D115" s="92" t="s">
        <v>984</v>
      </c>
      <c r="E115" s="92" t="s">
        <v>979</v>
      </c>
      <c r="F115" s="79" t="s">
        <v>883</v>
      </c>
      <c r="G115" s="92" t="s">
        <v>884</v>
      </c>
      <c r="H115" s="92" t="s">
        <v>169</v>
      </c>
      <c r="I115" s="86">
        <v>2801.9999999999995</v>
      </c>
      <c r="J115" s="88">
        <v>620</v>
      </c>
      <c r="K115" s="79"/>
      <c r="L115" s="86">
        <v>63.009699999999988</v>
      </c>
      <c r="M115" s="87">
        <v>6.9584605977913657E-5</v>
      </c>
      <c r="N115" s="87">
        <f t="shared" si="3"/>
        <v>1.8720814305403812E-3</v>
      </c>
      <c r="O115" s="87">
        <f>L115/'סכום נכסי הקרן'!$C$42</f>
        <v>1.7476897391553222E-5</v>
      </c>
    </row>
    <row r="116" spans="2:15" s="134" customFormat="1">
      <c r="B116" s="85" t="s">
        <v>994</v>
      </c>
      <c r="C116" s="79" t="s">
        <v>995</v>
      </c>
      <c r="D116" s="92" t="s">
        <v>984</v>
      </c>
      <c r="E116" s="92" t="s">
        <v>979</v>
      </c>
      <c r="F116" s="79" t="s">
        <v>996</v>
      </c>
      <c r="G116" s="92" t="s">
        <v>27</v>
      </c>
      <c r="H116" s="92" t="s">
        <v>169</v>
      </c>
      <c r="I116" s="86">
        <v>1090.9999999999998</v>
      </c>
      <c r="J116" s="88">
        <v>2190</v>
      </c>
      <c r="K116" s="79"/>
      <c r="L116" s="86">
        <v>86.659549999999982</v>
      </c>
      <c r="M116" s="87">
        <v>3.1728647071294643E-5</v>
      </c>
      <c r="N116" s="87">
        <f t="shared" si="3"/>
        <v>2.5747422116592475E-3</v>
      </c>
      <c r="O116" s="87">
        <f>L116/'סכום נכסי הקרן'!$C$42</f>
        <v>2.4036617589802461E-5</v>
      </c>
    </row>
    <row r="117" spans="2:15" s="134" customFormat="1">
      <c r="B117" s="85" t="s">
        <v>997</v>
      </c>
      <c r="C117" s="79" t="s">
        <v>998</v>
      </c>
      <c r="D117" s="92" t="s">
        <v>984</v>
      </c>
      <c r="E117" s="92" t="s">
        <v>979</v>
      </c>
      <c r="F117" s="79" t="s">
        <v>999</v>
      </c>
      <c r="G117" s="92" t="s">
        <v>1000</v>
      </c>
      <c r="H117" s="92" t="s">
        <v>169</v>
      </c>
      <c r="I117" s="86">
        <v>3660.9999999999995</v>
      </c>
      <c r="J117" s="88">
        <v>615</v>
      </c>
      <c r="K117" s="79"/>
      <c r="L117" s="86">
        <v>81.662449999999978</v>
      </c>
      <c r="M117" s="87">
        <v>1.3470038216128362E-4</v>
      </c>
      <c r="N117" s="87">
        <f t="shared" si="3"/>
        <v>2.4262733550141063E-3</v>
      </c>
      <c r="O117" s="87">
        <f>L117/'סכום נכסי הקרן'!$C$42</f>
        <v>2.2650580139134853E-5</v>
      </c>
    </row>
    <row r="118" spans="2:15" s="134" customFormat="1">
      <c r="B118" s="85" t="s">
        <v>1001</v>
      </c>
      <c r="C118" s="79" t="s">
        <v>1002</v>
      </c>
      <c r="D118" s="92" t="s">
        <v>984</v>
      </c>
      <c r="E118" s="92" t="s">
        <v>979</v>
      </c>
      <c r="F118" s="79" t="s">
        <v>1003</v>
      </c>
      <c r="G118" s="92" t="s">
        <v>753</v>
      </c>
      <c r="H118" s="92" t="s">
        <v>169</v>
      </c>
      <c r="I118" s="86">
        <v>213.99999999999997</v>
      </c>
      <c r="J118" s="88">
        <v>7345</v>
      </c>
      <c r="K118" s="79"/>
      <c r="L118" s="86">
        <v>57.010279999999995</v>
      </c>
      <c r="M118" s="87">
        <v>4.0400029767648098E-6</v>
      </c>
      <c r="N118" s="87">
        <f t="shared" si="3"/>
        <v>1.6938326406554496E-3</v>
      </c>
      <c r="O118" s="87">
        <f>L118/'סכום נכסי הקרן'!$C$42</f>
        <v>1.5812848082497123E-5</v>
      </c>
    </row>
    <row r="119" spans="2:15" s="134" customFormat="1">
      <c r="B119" s="85" t="s">
        <v>1004</v>
      </c>
      <c r="C119" s="79" t="s">
        <v>1005</v>
      </c>
      <c r="D119" s="92" t="s">
        <v>984</v>
      </c>
      <c r="E119" s="92" t="s">
        <v>979</v>
      </c>
      <c r="F119" s="79" t="s">
        <v>865</v>
      </c>
      <c r="G119" s="92" t="s">
        <v>753</v>
      </c>
      <c r="H119" s="92" t="s">
        <v>169</v>
      </c>
      <c r="I119" s="86">
        <v>283.99999999999994</v>
      </c>
      <c r="J119" s="88">
        <v>2631</v>
      </c>
      <c r="K119" s="79"/>
      <c r="L119" s="86">
        <v>27.101089999999996</v>
      </c>
      <c r="M119" s="87">
        <v>1.0134114659300163E-5</v>
      </c>
      <c r="N119" s="87">
        <f t="shared" si="3"/>
        <v>8.0520058556704153E-4</v>
      </c>
      <c r="O119" s="87">
        <f>L119/'סכום נכסי הקרן'!$C$42</f>
        <v>7.5169849900769108E-6</v>
      </c>
    </row>
    <row r="120" spans="2:15" s="134" customFormat="1">
      <c r="B120" s="85" t="s">
        <v>1010</v>
      </c>
      <c r="C120" s="79" t="s">
        <v>1011</v>
      </c>
      <c r="D120" s="92" t="s">
        <v>984</v>
      </c>
      <c r="E120" s="92" t="s">
        <v>979</v>
      </c>
      <c r="F120" s="79" t="s">
        <v>972</v>
      </c>
      <c r="G120" s="92" t="s">
        <v>884</v>
      </c>
      <c r="H120" s="92" t="s">
        <v>169</v>
      </c>
      <c r="I120" s="86">
        <v>4090.9999999999995</v>
      </c>
      <c r="J120" s="88">
        <v>883</v>
      </c>
      <c r="K120" s="79"/>
      <c r="L120" s="86">
        <v>131.02003999999997</v>
      </c>
      <c r="M120" s="87">
        <v>1.6036464827771658E-4</v>
      </c>
      <c r="N120" s="87">
        <f t="shared" si="3"/>
        <v>3.8927368946790404E-3</v>
      </c>
      <c r="O120" s="87">
        <f>L120/'סכום נכסי הקרן'!$C$42</f>
        <v>3.6340814117781843E-5</v>
      </c>
    </row>
    <row r="121" spans="2:15" s="134" customFormat="1">
      <c r="B121" s="85" t="s">
        <v>1014</v>
      </c>
      <c r="C121" s="79" t="s">
        <v>1015</v>
      </c>
      <c r="D121" s="92" t="s">
        <v>984</v>
      </c>
      <c r="E121" s="92" t="s">
        <v>979</v>
      </c>
      <c r="F121" s="79" t="s">
        <v>1016</v>
      </c>
      <c r="G121" s="92" t="s">
        <v>1017</v>
      </c>
      <c r="H121" s="92" t="s">
        <v>169</v>
      </c>
      <c r="I121" s="86">
        <v>621.99999999999989</v>
      </c>
      <c r="J121" s="88">
        <v>3765</v>
      </c>
      <c r="K121" s="79"/>
      <c r="L121" s="86">
        <v>84.938179999999974</v>
      </c>
      <c r="M121" s="87">
        <v>1.36708061955742E-5</v>
      </c>
      <c r="N121" s="87">
        <f t="shared" si="3"/>
        <v>2.5235985812009322E-3</v>
      </c>
      <c r="O121" s="87">
        <f>L121/'סכום נכסי הקרן'!$C$42</f>
        <v>2.3559164009434705E-5</v>
      </c>
    </row>
    <row r="122" spans="2:15" s="134" customFormat="1">
      <c r="B122" s="85" t="s">
        <v>1018</v>
      </c>
      <c r="C122" s="79" t="s">
        <v>1019</v>
      </c>
      <c r="D122" s="92" t="s">
        <v>984</v>
      </c>
      <c r="E122" s="92" t="s">
        <v>979</v>
      </c>
      <c r="F122" s="79" t="s">
        <v>756</v>
      </c>
      <c r="G122" s="92" t="s">
        <v>422</v>
      </c>
      <c r="H122" s="92" t="s">
        <v>169</v>
      </c>
      <c r="I122" s="86">
        <v>3191.9999999999995</v>
      </c>
      <c r="J122" s="88">
        <v>2154</v>
      </c>
      <c r="K122" s="79"/>
      <c r="L122" s="86">
        <v>249.37684999999999</v>
      </c>
      <c r="M122" s="87">
        <v>3.1346899310259402E-6</v>
      </c>
      <c r="N122" s="87">
        <f t="shared" si="3"/>
        <v>7.4092365158325482E-3</v>
      </c>
      <c r="O122" s="87">
        <f>L122/'סכום נכסי הקרן'!$C$42</f>
        <v>6.916924885023671E-5</v>
      </c>
    </row>
    <row r="123" spans="2:15" s="134" customFormat="1">
      <c r="B123" s="85" t="s">
        <v>1020</v>
      </c>
      <c r="C123" s="79" t="s">
        <v>1021</v>
      </c>
      <c r="D123" s="92" t="s">
        <v>984</v>
      </c>
      <c r="E123" s="92" t="s">
        <v>979</v>
      </c>
      <c r="F123" s="79" t="s">
        <v>752</v>
      </c>
      <c r="G123" s="92" t="s">
        <v>753</v>
      </c>
      <c r="H123" s="92" t="s">
        <v>169</v>
      </c>
      <c r="I123" s="86">
        <v>322.99999999999994</v>
      </c>
      <c r="J123" s="88">
        <v>2176</v>
      </c>
      <c r="K123" s="79"/>
      <c r="L123" s="86">
        <v>25.492299999999997</v>
      </c>
      <c r="M123" s="87">
        <v>3.2588878902813358E-6</v>
      </c>
      <c r="N123" s="87">
        <f t="shared" si="3"/>
        <v>7.5740181990653123E-4</v>
      </c>
      <c r="O123" s="87">
        <f>L123/'סכום נכסי הקרן'!$C$42</f>
        <v>7.0707575401040197E-6</v>
      </c>
    </row>
    <row r="124" spans="2:15" s="134" customFormat="1">
      <c r="B124" s="85" t="s">
        <v>1022</v>
      </c>
      <c r="C124" s="79" t="s">
        <v>1023</v>
      </c>
      <c r="D124" s="92" t="s">
        <v>984</v>
      </c>
      <c r="E124" s="92" t="s">
        <v>979</v>
      </c>
      <c r="F124" s="79" t="s">
        <v>1024</v>
      </c>
      <c r="G124" s="92" t="s">
        <v>981</v>
      </c>
      <c r="H124" s="92" t="s">
        <v>169</v>
      </c>
      <c r="I124" s="86">
        <v>213.99999999999997</v>
      </c>
      <c r="J124" s="88">
        <v>11970</v>
      </c>
      <c r="K124" s="79"/>
      <c r="L124" s="86">
        <v>92.908509999999978</v>
      </c>
      <c r="M124" s="87">
        <v>4.4260976034356771E-6</v>
      </c>
      <c r="N124" s="87">
        <f t="shared" si="3"/>
        <v>2.760405085410267E-3</v>
      </c>
      <c r="O124" s="87">
        <f>L124/'סכום נכסי הקרן'!$C$42</f>
        <v>2.5769881400357349E-5</v>
      </c>
    </row>
    <row r="125" spans="2:15" s="134" customFormat="1">
      <c r="B125" s="82"/>
      <c r="C125" s="79"/>
      <c r="D125" s="79"/>
      <c r="E125" s="79"/>
      <c r="F125" s="79"/>
      <c r="G125" s="79"/>
      <c r="H125" s="79"/>
      <c r="I125" s="86"/>
      <c r="J125" s="88"/>
      <c r="K125" s="79"/>
      <c r="L125" s="79"/>
      <c r="M125" s="79"/>
      <c r="N125" s="87"/>
      <c r="O125" s="79"/>
    </row>
    <row r="126" spans="2:15" s="134" customFormat="1">
      <c r="B126" s="98" t="s">
        <v>64</v>
      </c>
      <c r="C126" s="81"/>
      <c r="D126" s="81"/>
      <c r="E126" s="81"/>
      <c r="F126" s="81"/>
      <c r="G126" s="81"/>
      <c r="H126" s="81"/>
      <c r="I126" s="89"/>
      <c r="J126" s="91"/>
      <c r="K126" s="89">
        <v>3.6833399999999994</v>
      </c>
      <c r="L126" s="89">
        <f>SUM(L127:L222)</f>
        <v>7160.6480699999975</v>
      </c>
      <c r="M126" s="81"/>
      <c r="N126" s="90">
        <f t="shared" ref="N126:N189" si="4">L126/$L$11</f>
        <v>0.21275004138222872</v>
      </c>
      <c r="O126" s="90">
        <f>L126/'סכום נכסי הקרן'!$C$42</f>
        <v>1.9861372388126526E-3</v>
      </c>
    </row>
    <row r="127" spans="2:15" s="134" customFormat="1">
      <c r="B127" s="85" t="s">
        <v>1025</v>
      </c>
      <c r="C127" s="79" t="s">
        <v>1026</v>
      </c>
      <c r="D127" s="92" t="s">
        <v>145</v>
      </c>
      <c r="E127" s="92" t="s">
        <v>979</v>
      </c>
      <c r="F127" s="79"/>
      <c r="G127" s="92" t="s">
        <v>1027</v>
      </c>
      <c r="H127" s="92" t="s">
        <v>1028</v>
      </c>
      <c r="I127" s="86">
        <v>588.99999999999989</v>
      </c>
      <c r="J127" s="88">
        <v>2319</v>
      </c>
      <c r="K127" s="79"/>
      <c r="L127" s="86">
        <v>50.768800000000006</v>
      </c>
      <c r="M127" s="87">
        <v>2.7166038862737106E-7</v>
      </c>
      <c r="N127" s="87">
        <f t="shared" si="4"/>
        <v>1.5083920052121899E-3</v>
      </c>
      <c r="O127" s="87">
        <f>L127/'סכום נכסי הקרן'!$C$42</f>
        <v>1.4081658987303344E-5</v>
      </c>
    </row>
    <row r="128" spans="2:15" s="134" customFormat="1">
      <c r="B128" s="85" t="s">
        <v>1029</v>
      </c>
      <c r="C128" s="79" t="s">
        <v>1030</v>
      </c>
      <c r="D128" s="92" t="s">
        <v>27</v>
      </c>
      <c r="E128" s="92" t="s">
        <v>979</v>
      </c>
      <c r="F128" s="79"/>
      <c r="G128" s="92" t="s">
        <v>1031</v>
      </c>
      <c r="H128" s="92" t="s">
        <v>171</v>
      </c>
      <c r="I128" s="86">
        <v>61.999999999999993</v>
      </c>
      <c r="J128" s="88">
        <v>21000</v>
      </c>
      <c r="K128" s="79"/>
      <c r="L128" s="86">
        <v>54.887119999999989</v>
      </c>
      <c r="M128" s="87">
        <v>2.9634418438351609E-7</v>
      </c>
      <c r="N128" s="87">
        <f t="shared" si="4"/>
        <v>1.6307514260160193E-3</v>
      </c>
      <c r="O128" s="87">
        <f>L128/'סכום נכסי הקרן'!$C$42</f>
        <v>1.5223950667244389E-5</v>
      </c>
    </row>
    <row r="129" spans="2:15" s="134" customFormat="1">
      <c r="B129" s="85" t="s">
        <v>1032</v>
      </c>
      <c r="C129" s="79" t="s">
        <v>1033</v>
      </c>
      <c r="D129" s="92" t="s">
        <v>27</v>
      </c>
      <c r="E129" s="92" t="s">
        <v>979</v>
      </c>
      <c r="F129" s="79"/>
      <c r="G129" s="92" t="s">
        <v>1027</v>
      </c>
      <c r="H129" s="92" t="s">
        <v>171</v>
      </c>
      <c r="I129" s="86">
        <v>214.99999999999997</v>
      </c>
      <c r="J129" s="88">
        <v>10818</v>
      </c>
      <c r="K129" s="79"/>
      <c r="L129" s="86">
        <v>98.049369999999982</v>
      </c>
      <c r="M129" s="87">
        <v>2.7710701875771047E-7</v>
      </c>
      <c r="N129" s="87">
        <f t="shared" si="4"/>
        <v>2.9131451959489275E-3</v>
      </c>
      <c r="O129" s="87">
        <f>L129/'סכום נכסי הקרן'!$C$42</f>
        <v>2.7195793327002618E-5</v>
      </c>
    </row>
    <row r="130" spans="2:15" s="134" customFormat="1">
      <c r="B130" s="85" t="s">
        <v>1034</v>
      </c>
      <c r="C130" s="79" t="s">
        <v>1035</v>
      </c>
      <c r="D130" s="92" t="s">
        <v>978</v>
      </c>
      <c r="E130" s="92" t="s">
        <v>979</v>
      </c>
      <c r="F130" s="79"/>
      <c r="G130" s="92" t="s">
        <v>1036</v>
      </c>
      <c r="H130" s="92" t="s">
        <v>169</v>
      </c>
      <c r="I130" s="86">
        <v>63.999999999999993</v>
      </c>
      <c r="J130" s="88">
        <v>12579</v>
      </c>
      <c r="K130" s="86">
        <v>0.21587999999999996</v>
      </c>
      <c r="L130" s="86">
        <v>29.415269999999996</v>
      </c>
      <c r="M130" s="87">
        <v>6.0515876477300096E-7</v>
      </c>
      <c r="N130" s="87">
        <f t="shared" si="4"/>
        <v>8.7395719613538167E-4</v>
      </c>
      <c r="O130" s="87">
        <f>L130/'סכום נכסי הקרן'!$C$42</f>
        <v>8.1588653101797621E-6</v>
      </c>
    </row>
    <row r="131" spans="2:15" s="134" customFormat="1">
      <c r="B131" s="85" t="s">
        <v>1037</v>
      </c>
      <c r="C131" s="79" t="s">
        <v>1038</v>
      </c>
      <c r="D131" s="92" t="s">
        <v>978</v>
      </c>
      <c r="E131" s="92" t="s">
        <v>979</v>
      </c>
      <c r="F131" s="79"/>
      <c r="G131" s="92" t="s">
        <v>1039</v>
      </c>
      <c r="H131" s="92" t="s">
        <v>169</v>
      </c>
      <c r="I131" s="86">
        <v>116.99999999999999</v>
      </c>
      <c r="J131" s="88">
        <v>16476</v>
      </c>
      <c r="K131" s="79"/>
      <c r="L131" s="86">
        <v>69.917389999999983</v>
      </c>
      <c r="M131" s="87">
        <v>4.5135680320144889E-8</v>
      </c>
      <c r="N131" s="87">
        <f t="shared" si="4"/>
        <v>2.0773158337660668E-3</v>
      </c>
      <c r="O131" s="87">
        <f>L131/'סכום נכסי הקרן'!$C$42</f>
        <v>1.9392872064383884E-5</v>
      </c>
    </row>
    <row r="132" spans="2:15" s="134" customFormat="1">
      <c r="B132" s="85" t="s">
        <v>1040</v>
      </c>
      <c r="C132" s="79" t="s">
        <v>1041</v>
      </c>
      <c r="D132" s="92" t="s">
        <v>984</v>
      </c>
      <c r="E132" s="92" t="s">
        <v>979</v>
      </c>
      <c r="F132" s="79"/>
      <c r="G132" s="92" t="s">
        <v>981</v>
      </c>
      <c r="H132" s="92" t="s">
        <v>169</v>
      </c>
      <c r="I132" s="86">
        <v>72.999999999999986</v>
      </c>
      <c r="J132" s="88">
        <v>119347</v>
      </c>
      <c r="K132" s="79"/>
      <c r="L132" s="86">
        <v>315.99624</v>
      </c>
      <c r="M132" s="87">
        <v>2.0864087736998669E-7</v>
      </c>
      <c r="N132" s="87">
        <f t="shared" si="4"/>
        <v>9.3885654593591425E-3</v>
      </c>
      <c r="O132" s="87">
        <f>L132/'סכום נכסי הקרן'!$C$42</f>
        <v>8.7647360050859268E-5</v>
      </c>
    </row>
    <row r="133" spans="2:15" s="134" customFormat="1">
      <c r="B133" s="85" t="s">
        <v>1042</v>
      </c>
      <c r="C133" s="79" t="s">
        <v>1043</v>
      </c>
      <c r="D133" s="92" t="s">
        <v>984</v>
      </c>
      <c r="E133" s="92" t="s">
        <v>979</v>
      </c>
      <c r="F133" s="79"/>
      <c r="G133" s="92" t="s">
        <v>1039</v>
      </c>
      <c r="H133" s="92" t="s">
        <v>169</v>
      </c>
      <c r="I133" s="86">
        <v>28.999999999999996</v>
      </c>
      <c r="J133" s="88">
        <v>200300</v>
      </c>
      <c r="K133" s="79"/>
      <c r="L133" s="86">
        <v>210.68154999999996</v>
      </c>
      <c r="M133" s="87">
        <v>5.9457762957148976E-8</v>
      </c>
      <c r="N133" s="87">
        <f t="shared" si="4"/>
        <v>6.2595603139272973E-3</v>
      </c>
      <c r="O133" s="87">
        <f>L133/'סכום נכסי הקרן'!$C$42</f>
        <v>5.8436396803085711E-5</v>
      </c>
    </row>
    <row r="134" spans="2:15" s="134" customFormat="1">
      <c r="B134" s="85" t="s">
        <v>1044</v>
      </c>
      <c r="C134" s="79" t="s">
        <v>1045</v>
      </c>
      <c r="D134" s="92" t="s">
        <v>978</v>
      </c>
      <c r="E134" s="92" t="s">
        <v>979</v>
      </c>
      <c r="F134" s="79"/>
      <c r="G134" s="92" t="s">
        <v>1046</v>
      </c>
      <c r="H134" s="92" t="s">
        <v>169</v>
      </c>
      <c r="I134" s="86">
        <v>142.99999999999997</v>
      </c>
      <c r="J134" s="88">
        <v>10649</v>
      </c>
      <c r="K134" s="79"/>
      <c r="L134" s="86">
        <v>55.232209999999995</v>
      </c>
      <c r="M134" s="87">
        <v>1.6607548246814874E-7</v>
      </c>
      <c r="N134" s="87">
        <f t="shared" si="4"/>
        <v>1.6410043962867106E-3</v>
      </c>
      <c r="O134" s="87">
        <f>L134/'סכום נכסי הקרן'!$C$42</f>
        <v>1.5319667715902789E-5</v>
      </c>
    </row>
    <row r="135" spans="2:15" s="134" customFormat="1">
      <c r="B135" s="85" t="s">
        <v>1047</v>
      </c>
      <c r="C135" s="79" t="s">
        <v>1048</v>
      </c>
      <c r="D135" s="92" t="s">
        <v>984</v>
      </c>
      <c r="E135" s="92" t="s">
        <v>979</v>
      </c>
      <c r="F135" s="79"/>
      <c r="G135" s="92" t="s">
        <v>1049</v>
      </c>
      <c r="H135" s="92" t="s">
        <v>169</v>
      </c>
      <c r="I135" s="86">
        <v>170.99999999999997</v>
      </c>
      <c r="J135" s="88">
        <v>22574</v>
      </c>
      <c r="K135" s="79"/>
      <c r="L135" s="86">
        <v>140.00778999999997</v>
      </c>
      <c r="M135" s="87">
        <v>3.5404269133729992E-8</v>
      </c>
      <c r="N135" s="87">
        <f t="shared" si="4"/>
        <v>4.159771968284205E-3</v>
      </c>
      <c r="O135" s="87">
        <f>L135/'סכום נכסי הקרן'!$C$42</f>
        <v>3.8833731629386129E-5</v>
      </c>
    </row>
    <row r="136" spans="2:15" s="134" customFormat="1">
      <c r="B136" s="85" t="s">
        <v>1050</v>
      </c>
      <c r="C136" s="79" t="s">
        <v>1051</v>
      </c>
      <c r="D136" s="92" t="s">
        <v>978</v>
      </c>
      <c r="E136" s="92" t="s">
        <v>979</v>
      </c>
      <c r="F136" s="79"/>
      <c r="G136" s="92" t="s">
        <v>1052</v>
      </c>
      <c r="H136" s="92" t="s">
        <v>169</v>
      </c>
      <c r="I136" s="86">
        <v>410.99999999999994</v>
      </c>
      <c r="J136" s="88">
        <v>8390</v>
      </c>
      <c r="K136" s="79"/>
      <c r="L136" s="86">
        <v>125.06946999999998</v>
      </c>
      <c r="M136" s="87">
        <v>1.5524783872627871E-6</v>
      </c>
      <c r="N136" s="87">
        <f t="shared" si="4"/>
        <v>3.7159394873254007E-3</v>
      </c>
      <c r="O136" s="87">
        <f>L136/'סכום נכסי הקרן'!$C$42</f>
        <v>3.4690314253296625E-5</v>
      </c>
    </row>
    <row r="137" spans="2:15" s="134" customFormat="1">
      <c r="B137" s="85" t="s">
        <v>1053</v>
      </c>
      <c r="C137" s="79" t="s">
        <v>1054</v>
      </c>
      <c r="D137" s="92" t="s">
        <v>27</v>
      </c>
      <c r="E137" s="92" t="s">
        <v>979</v>
      </c>
      <c r="F137" s="79"/>
      <c r="G137" s="92" t="s">
        <v>1017</v>
      </c>
      <c r="H137" s="92" t="s">
        <v>171</v>
      </c>
      <c r="I137" s="86">
        <v>80.999999999999986</v>
      </c>
      <c r="J137" s="88">
        <v>16090</v>
      </c>
      <c r="K137" s="79"/>
      <c r="L137" s="86">
        <v>54.941499999999991</v>
      </c>
      <c r="M137" s="87">
        <v>1.8773228045530256E-7</v>
      </c>
      <c r="N137" s="87">
        <f t="shared" si="4"/>
        <v>1.6323671103978333E-3</v>
      </c>
      <c r="O137" s="87">
        <f>L137/'סכום נכסי הקרן'!$C$42</f>
        <v>1.523903395886699E-5</v>
      </c>
    </row>
    <row r="138" spans="2:15" s="134" customFormat="1">
      <c r="B138" s="85" t="s">
        <v>1055</v>
      </c>
      <c r="C138" s="79" t="s">
        <v>1056</v>
      </c>
      <c r="D138" s="92" t="s">
        <v>129</v>
      </c>
      <c r="E138" s="92" t="s">
        <v>979</v>
      </c>
      <c r="F138" s="79"/>
      <c r="G138" s="92" t="s">
        <v>1039</v>
      </c>
      <c r="H138" s="92" t="s">
        <v>172</v>
      </c>
      <c r="I138" s="86">
        <v>277.99999999999994</v>
      </c>
      <c r="J138" s="88">
        <v>5762</v>
      </c>
      <c r="K138" s="79"/>
      <c r="L138" s="86">
        <v>75.902999999999992</v>
      </c>
      <c r="M138" s="87">
        <v>3.324175469065372E-6</v>
      </c>
      <c r="N138" s="87">
        <f t="shared" si="4"/>
        <v>2.255154314689747E-3</v>
      </c>
      <c r="O138" s="87">
        <f>L138/'סכום נכסי הקרן'!$C$42</f>
        <v>2.1053090916336125E-5</v>
      </c>
    </row>
    <row r="139" spans="2:15" s="134" customFormat="1">
      <c r="B139" s="85" t="s">
        <v>1057</v>
      </c>
      <c r="C139" s="79" t="s">
        <v>1058</v>
      </c>
      <c r="D139" s="92" t="s">
        <v>129</v>
      </c>
      <c r="E139" s="92" t="s">
        <v>979</v>
      </c>
      <c r="F139" s="79"/>
      <c r="G139" s="92" t="s">
        <v>1027</v>
      </c>
      <c r="H139" s="92" t="s">
        <v>172</v>
      </c>
      <c r="I139" s="86">
        <v>1465.9999999999998</v>
      </c>
      <c r="J139" s="88">
        <v>629.79999999999995</v>
      </c>
      <c r="K139" s="79"/>
      <c r="L139" s="86">
        <v>43.749959999999994</v>
      </c>
      <c r="M139" s="87">
        <v>4.5886756990159119E-7</v>
      </c>
      <c r="N139" s="87">
        <f t="shared" si="4"/>
        <v>1.2998552239240062E-3</v>
      </c>
      <c r="O139" s="87">
        <f>L139/'סכום נכסי הקרן'!$C$42</f>
        <v>1.2134854820838029E-5</v>
      </c>
    </row>
    <row r="140" spans="2:15" s="134" customFormat="1">
      <c r="B140" s="85" t="s">
        <v>1059</v>
      </c>
      <c r="C140" s="79" t="s">
        <v>1060</v>
      </c>
      <c r="D140" s="92" t="s">
        <v>978</v>
      </c>
      <c r="E140" s="92" t="s">
        <v>979</v>
      </c>
      <c r="F140" s="79"/>
      <c r="G140" s="92" t="s">
        <v>1061</v>
      </c>
      <c r="H140" s="92" t="s">
        <v>169</v>
      </c>
      <c r="I140" s="86">
        <v>1799.9999999999998</v>
      </c>
      <c r="J140" s="88">
        <v>2946</v>
      </c>
      <c r="K140" s="79"/>
      <c r="L140" s="86">
        <v>192.33254999999997</v>
      </c>
      <c r="M140" s="87">
        <v>1.8021175396496498E-7</v>
      </c>
      <c r="N140" s="87">
        <f t="shared" si="4"/>
        <v>5.7143931068308436E-3</v>
      </c>
      <c r="O140" s="87">
        <f>L140/'סכום נכסי הקרן'!$C$42</f>
        <v>5.334696469600363E-5</v>
      </c>
    </row>
    <row r="141" spans="2:15" s="134" customFormat="1">
      <c r="B141" s="85" t="s">
        <v>1062</v>
      </c>
      <c r="C141" s="79" t="s">
        <v>1063</v>
      </c>
      <c r="D141" s="92" t="s">
        <v>978</v>
      </c>
      <c r="E141" s="92" t="s">
        <v>979</v>
      </c>
      <c r="F141" s="79"/>
      <c r="G141" s="92" t="s">
        <v>1000</v>
      </c>
      <c r="H141" s="92" t="s">
        <v>169</v>
      </c>
      <c r="I141" s="86">
        <v>70.999999999999986</v>
      </c>
      <c r="J141" s="88">
        <v>26100</v>
      </c>
      <c r="K141" s="79"/>
      <c r="L141" s="86">
        <v>67.211939999999984</v>
      </c>
      <c r="M141" s="87">
        <v>2.6535749593477916E-7</v>
      </c>
      <c r="N141" s="87">
        <f t="shared" si="4"/>
        <v>1.9969341987756527E-3</v>
      </c>
      <c r="O141" s="87">
        <f>L141/'סכום נכסי הקרן'!$C$42</f>
        <v>1.8642465824583068E-5</v>
      </c>
    </row>
    <row r="142" spans="2:15" s="134" customFormat="1">
      <c r="B142" s="85" t="s">
        <v>1064</v>
      </c>
      <c r="C142" s="79" t="s">
        <v>1065</v>
      </c>
      <c r="D142" s="92" t="s">
        <v>978</v>
      </c>
      <c r="E142" s="92" t="s">
        <v>979</v>
      </c>
      <c r="F142" s="79"/>
      <c r="G142" s="92" t="s">
        <v>1046</v>
      </c>
      <c r="H142" s="92" t="s">
        <v>169</v>
      </c>
      <c r="I142" s="86">
        <v>30.999999999999996</v>
      </c>
      <c r="J142" s="88">
        <v>47133</v>
      </c>
      <c r="K142" s="79"/>
      <c r="L142" s="86">
        <v>52.994929999999997</v>
      </c>
      <c r="M142" s="87">
        <v>1.9425519828007197E-7</v>
      </c>
      <c r="N142" s="87">
        <f t="shared" si="4"/>
        <v>1.5745325619037605E-3</v>
      </c>
      <c r="O142" s="87">
        <f>L142/'סכום נכסי הקרן'!$C$42</f>
        <v>1.4699117022974967E-5</v>
      </c>
    </row>
    <row r="143" spans="2:15" s="134" customFormat="1">
      <c r="B143" s="85" t="s">
        <v>1066</v>
      </c>
      <c r="C143" s="79" t="s">
        <v>1067</v>
      </c>
      <c r="D143" s="92" t="s">
        <v>27</v>
      </c>
      <c r="E143" s="92" t="s">
        <v>979</v>
      </c>
      <c r="F143" s="79"/>
      <c r="G143" s="92" t="s">
        <v>1061</v>
      </c>
      <c r="H143" s="92" t="s">
        <v>171</v>
      </c>
      <c r="I143" s="86">
        <v>236.99999999999997</v>
      </c>
      <c r="J143" s="88">
        <v>5271</v>
      </c>
      <c r="K143" s="79"/>
      <c r="L143" s="86">
        <v>52.66241999999999</v>
      </c>
      <c r="M143" s="87">
        <v>1.8963055919217047E-7</v>
      </c>
      <c r="N143" s="87">
        <f t="shared" si="4"/>
        <v>1.5646533560597555E-3</v>
      </c>
      <c r="O143" s="87">
        <f>L143/'סכום נכסי הקרן'!$C$42</f>
        <v>1.4606889268332976E-5</v>
      </c>
    </row>
    <row r="144" spans="2:15" s="134" customFormat="1">
      <c r="B144" s="85" t="s">
        <v>1068</v>
      </c>
      <c r="C144" s="79" t="s">
        <v>1069</v>
      </c>
      <c r="D144" s="92" t="s">
        <v>984</v>
      </c>
      <c r="E144" s="92" t="s">
        <v>979</v>
      </c>
      <c r="F144" s="79"/>
      <c r="G144" s="92" t="s">
        <v>1039</v>
      </c>
      <c r="H144" s="92" t="s">
        <v>169</v>
      </c>
      <c r="I144" s="86">
        <v>5.9999999999999991</v>
      </c>
      <c r="J144" s="88">
        <v>198400</v>
      </c>
      <c r="K144" s="79"/>
      <c r="L144" s="86">
        <v>43.175809999999991</v>
      </c>
      <c r="M144" s="87">
        <v>1.2639022400265788E-7</v>
      </c>
      <c r="N144" s="87">
        <f t="shared" si="4"/>
        <v>1.2827966511432319E-3</v>
      </c>
      <c r="O144" s="87">
        <f>L144/'סכום נכסי הקרן'!$C$42</f>
        <v>1.1975603774771148E-5</v>
      </c>
    </row>
    <row r="145" spans="2:15" s="134" customFormat="1">
      <c r="B145" s="85" t="s">
        <v>1070</v>
      </c>
      <c r="C145" s="79" t="s">
        <v>1071</v>
      </c>
      <c r="D145" s="92" t="s">
        <v>978</v>
      </c>
      <c r="E145" s="92" t="s">
        <v>979</v>
      </c>
      <c r="F145" s="79"/>
      <c r="G145" s="92" t="s">
        <v>1036</v>
      </c>
      <c r="H145" s="92" t="s">
        <v>169</v>
      </c>
      <c r="I145" s="86">
        <v>64.999999999999986</v>
      </c>
      <c r="J145" s="88">
        <v>12309</v>
      </c>
      <c r="K145" s="86">
        <v>0.22396999999999997</v>
      </c>
      <c r="L145" s="86">
        <v>29.243049999999997</v>
      </c>
      <c r="M145" s="87">
        <v>4.2093046017685055E-7</v>
      </c>
      <c r="N145" s="87">
        <f t="shared" si="4"/>
        <v>8.6884036707624219E-4</v>
      </c>
      <c r="O145" s="87">
        <f>L145/'סכום נכסי הקרן'!$C$42</f>
        <v>8.1110969305687934E-6</v>
      </c>
    </row>
    <row r="146" spans="2:15" s="134" customFormat="1">
      <c r="B146" s="85" t="s">
        <v>1072</v>
      </c>
      <c r="C146" s="79" t="s">
        <v>1073</v>
      </c>
      <c r="D146" s="92" t="s">
        <v>129</v>
      </c>
      <c r="E146" s="92" t="s">
        <v>979</v>
      </c>
      <c r="F146" s="79"/>
      <c r="G146" s="92" t="s">
        <v>1074</v>
      </c>
      <c r="H146" s="92" t="s">
        <v>172</v>
      </c>
      <c r="I146" s="86">
        <v>486.99999999999994</v>
      </c>
      <c r="J146" s="88">
        <v>589.29999999999995</v>
      </c>
      <c r="K146" s="79"/>
      <c r="L146" s="86">
        <v>13.598969999999998</v>
      </c>
      <c r="M146" s="87">
        <v>2.4279590825478491E-8</v>
      </c>
      <c r="N146" s="87">
        <f t="shared" si="4"/>
        <v>4.0403904813823469E-4</v>
      </c>
      <c r="O146" s="87">
        <f>L146/'סכום נכסי הקרן'!$C$42</f>
        <v>3.7719240580547205E-6</v>
      </c>
    </row>
    <row r="147" spans="2:15" s="134" customFormat="1">
      <c r="B147" s="85" t="s">
        <v>1075</v>
      </c>
      <c r="C147" s="79" t="s">
        <v>1076</v>
      </c>
      <c r="D147" s="92" t="s">
        <v>129</v>
      </c>
      <c r="E147" s="92" t="s">
        <v>979</v>
      </c>
      <c r="F147" s="79"/>
      <c r="G147" s="92" t="s">
        <v>1036</v>
      </c>
      <c r="H147" s="92" t="s">
        <v>172</v>
      </c>
      <c r="I147" s="86">
        <v>1338.9999999999998</v>
      </c>
      <c r="J147" s="88">
        <v>616.79999999999995</v>
      </c>
      <c r="K147" s="79"/>
      <c r="L147" s="86">
        <v>39.135039999999996</v>
      </c>
      <c r="M147" s="87">
        <v>1.3728204476141046E-6</v>
      </c>
      <c r="N147" s="87">
        <f t="shared" si="4"/>
        <v>1.1627413186772043E-3</v>
      </c>
      <c r="O147" s="87">
        <f>L147/'סכום נכסי הקרן'!$C$42</f>
        <v>1.0854822011441589E-5</v>
      </c>
    </row>
    <row r="148" spans="2:15" s="134" customFormat="1">
      <c r="B148" s="85" t="s">
        <v>1077</v>
      </c>
      <c r="C148" s="79" t="s">
        <v>1078</v>
      </c>
      <c r="D148" s="92" t="s">
        <v>27</v>
      </c>
      <c r="E148" s="92" t="s">
        <v>979</v>
      </c>
      <c r="F148" s="79"/>
      <c r="G148" s="92" t="s">
        <v>1079</v>
      </c>
      <c r="H148" s="92" t="s">
        <v>171</v>
      </c>
      <c r="I148" s="86">
        <v>444.99999999999994</v>
      </c>
      <c r="J148" s="88">
        <v>1650</v>
      </c>
      <c r="K148" s="79"/>
      <c r="L148" s="86">
        <v>30.953039999999994</v>
      </c>
      <c r="M148" s="87">
        <v>5.6382438936022624E-7</v>
      </c>
      <c r="N148" s="87">
        <f t="shared" si="4"/>
        <v>9.1964588631232396E-4</v>
      </c>
      <c r="O148" s="87">
        <f>L148/'סכום נכסי הקרן'!$C$42</f>
        <v>8.5853940589566774E-6</v>
      </c>
    </row>
    <row r="149" spans="2:15" s="134" customFormat="1">
      <c r="B149" s="85" t="s">
        <v>1080</v>
      </c>
      <c r="C149" s="79" t="s">
        <v>1081</v>
      </c>
      <c r="D149" s="92" t="s">
        <v>978</v>
      </c>
      <c r="E149" s="92" t="s">
        <v>979</v>
      </c>
      <c r="F149" s="79"/>
      <c r="G149" s="92" t="s">
        <v>1082</v>
      </c>
      <c r="H149" s="92" t="s">
        <v>169</v>
      </c>
      <c r="I149" s="86">
        <v>193.99999999999997</v>
      </c>
      <c r="J149" s="88">
        <v>5444</v>
      </c>
      <c r="K149" s="79"/>
      <c r="L149" s="86">
        <v>38.306049999999999</v>
      </c>
      <c r="M149" s="87">
        <v>8.3094663543775026E-7</v>
      </c>
      <c r="N149" s="87">
        <f t="shared" si="4"/>
        <v>1.1381111937106727E-3</v>
      </c>
      <c r="O149" s="87">
        <f>L149/'סכום נכסי הקרן'!$C$42</f>
        <v>1.0624886411547863E-5</v>
      </c>
    </row>
    <row r="150" spans="2:15" s="134" customFormat="1">
      <c r="B150" s="85" t="s">
        <v>1083</v>
      </c>
      <c r="C150" s="79" t="s">
        <v>1084</v>
      </c>
      <c r="D150" s="92" t="s">
        <v>978</v>
      </c>
      <c r="E150" s="92" t="s">
        <v>979</v>
      </c>
      <c r="F150" s="79"/>
      <c r="G150" s="92" t="s">
        <v>1074</v>
      </c>
      <c r="H150" s="92" t="s">
        <v>169</v>
      </c>
      <c r="I150" s="86">
        <v>180.99999999999997</v>
      </c>
      <c r="J150" s="88">
        <v>6949</v>
      </c>
      <c r="K150" s="79"/>
      <c r="L150" s="86">
        <v>45.619279999999989</v>
      </c>
      <c r="M150" s="87">
        <v>7.0408520896770527E-7</v>
      </c>
      <c r="N150" s="87">
        <f t="shared" si="4"/>
        <v>1.3553945973813904E-3</v>
      </c>
      <c r="O150" s="87">
        <f>L150/'סכום נכסי הקרן'!$C$42</f>
        <v>1.2653345050627697E-5</v>
      </c>
    </row>
    <row r="151" spans="2:15" s="134" customFormat="1">
      <c r="B151" s="85" t="s">
        <v>1085</v>
      </c>
      <c r="C151" s="79" t="s">
        <v>1086</v>
      </c>
      <c r="D151" s="92" t="s">
        <v>978</v>
      </c>
      <c r="E151" s="92" t="s">
        <v>979</v>
      </c>
      <c r="F151" s="79"/>
      <c r="G151" s="92" t="s">
        <v>1074</v>
      </c>
      <c r="H151" s="92" t="s">
        <v>169</v>
      </c>
      <c r="I151" s="86">
        <v>247.99999999999997</v>
      </c>
      <c r="J151" s="88">
        <v>12228</v>
      </c>
      <c r="K151" s="79"/>
      <c r="L151" s="86">
        <v>109.99036999999998</v>
      </c>
      <c r="M151" s="87">
        <v>1.2942638902827448E-7</v>
      </c>
      <c r="N151" s="87">
        <f t="shared" si="4"/>
        <v>3.2679242912641362E-3</v>
      </c>
      <c r="O151" s="87">
        <f>L151/'סכום נכסי הקרן'!$C$42</f>
        <v>3.0507848958953526E-5</v>
      </c>
    </row>
    <row r="152" spans="2:15" s="134" customFormat="1">
      <c r="B152" s="85" t="s">
        <v>1087</v>
      </c>
      <c r="C152" s="79" t="s">
        <v>1088</v>
      </c>
      <c r="D152" s="92" t="s">
        <v>1089</v>
      </c>
      <c r="E152" s="92" t="s">
        <v>979</v>
      </c>
      <c r="F152" s="79"/>
      <c r="G152" s="92" t="s">
        <v>1074</v>
      </c>
      <c r="H152" s="92" t="s">
        <v>174</v>
      </c>
      <c r="I152" s="86">
        <v>7664.9999999999991</v>
      </c>
      <c r="J152" s="88">
        <v>784</v>
      </c>
      <c r="K152" s="79"/>
      <c r="L152" s="86">
        <v>27.843769999999996</v>
      </c>
      <c r="M152" s="87">
        <v>3.0042990755467982E-7</v>
      </c>
      <c r="N152" s="87">
        <f t="shared" si="4"/>
        <v>8.2726635380326121E-4</v>
      </c>
      <c r="O152" s="87">
        <f>L152/'סכום נכסי הקרן'!$C$42</f>
        <v>7.7229809264923956E-6</v>
      </c>
    </row>
    <row r="153" spans="2:15" s="134" customFormat="1">
      <c r="B153" s="85" t="s">
        <v>1090</v>
      </c>
      <c r="C153" s="79" t="s">
        <v>1091</v>
      </c>
      <c r="D153" s="92" t="s">
        <v>984</v>
      </c>
      <c r="E153" s="92" t="s">
        <v>979</v>
      </c>
      <c r="F153" s="79"/>
      <c r="G153" s="92" t="s">
        <v>1049</v>
      </c>
      <c r="H153" s="92" t="s">
        <v>169</v>
      </c>
      <c r="I153" s="86">
        <v>719.99999999999989</v>
      </c>
      <c r="J153" s="88">
        <v>4865</v>
      </c>
      <c r="K153" s="79"/>
      <c r="L153" s="86">
        <v>127.04655999999999</v>
      </c>
      <c r="M153" s="87">
        <v>1.5750325366283832E-7</v>
      </c>
      <c r="N153" s="87">
        <f t="shared" si="4"/>
        <v>3.7746808156527388E-3</v>
      </c>
      <c r="O153" s="87">
        <f>L153/'סכום נכסי הקרן'!$C$42</f>
        <v>3.5238696471651351E-5</v>
      </c>
    </row>
    <row r="154" spans="2:15" s="134" customFormat="1">
      <c r="B154" s="85" t="s">
        <v>1092</v>
      </c>
      <c r="C154" s="79" t="s">
        <v>1093</v>
      </c>
      <c r="D154" s="92" t="s">
        <v>978</v>
      </c>
      <c r="E154" s="92" t="s">
        <v>979</v>
      </c>
      <c r="F154" s="79"/>
      <c r="G154" s="92" t="s">
        <v>1061</v>
      </c>
      <c r="H154" s="92" t="s">
        <v>169</v>
      </c>
      <c r="I154" s="86">
        <v>459.99999999999994</v>
      </c>
      <c r="J154" s="88">
        <v>7174</v>
      </c>
      <c r="K154" s="79"/>
      <c r="L154" s="86">
        <v>119.69244999999998</v>
      </c>
      <c r="M154" s="87">
        <v>1.8278590588996156E-7</v>
      </c>
      <c r="N154" s="87">
        <f t="shared" si="4"/>
        <v>3.5561828261503076E-3</v>
      </c>
      <c r="O154" s="87">
        <f>L154/'סכום נכסי הקרן'!$C$42</f>
        <v>3.3198899013860002E-5</v>
      </c>
    </row>
    <row r="155" spans="2:15" s="134" customFormat="1">
      <c r="B155" s="85" t="s">
        <v>1094</v>
      </c>
      <c r="C155" s="79" t="s">
        <v>1095</v>
      </c>
      <c r="D155" s="92" t="s">
        <v>1089</v>
      </c>
      <c r="E155" s="92" t="s">
        <v>979</v>
      </c>
      <c r="F155" s="79"/>
      <c r="G155" s="92" t="s">
        <v>1074</v>
      </c>
      <c r="H155" s="92" t="s">
        <v>174</v>
      </c>
      <c r="I155" s="86">
        <v>4508.9999999999991</v>
      </c>
      <c r="J155" s="88">
        <v>1550</v>
      </c>
      <c r="K155" s="86">
        <v>0.62675999999999987</v>
      </c>
      <c r="L155" s="86">
        <v>33.009359999999994</v>
      </c>
      <c r="M155" s="87">
        <v>1.0099119648868366E-7</v>
      </c>
      <c r="N155" s="87">
        <f t="shared" si="4"/>
        <v>9.8074121746369899E-4</v>
      </c>
      <c r="O155" s="87">
        <f>L155/'סכום נכסי הקרן'!$C$42</f>
        <v>9.1557521727740537E-6</v>
      </c>
    </row>
    <row r="156" spans="2:15" s="134" customFormat="1">
      <c r="B156" s="85" t="s">
        <v>1096</v>
      </c>
      <c r="C156" s="79" t="s">
        <v>1097</v>
      </c>
      <c r="D156" s="92" t="s">
        <v>27</v>
      </c>
      <c r="E156" s="92" t="s">
        <v>979</v>
      </c>
      <c r="F156" s="79"/>
      <c r="G156" s="92" t="s">
        <v>1027</v>
      </c>
      <c r="H156" s="92" t="s">
        <v>171</v>
      </c>
      <c r="I156" s="86">
        <v>358.99999999999994</v>
      </c>
      <c r="J156" s="88">
        <v>3714.5</v>
      </c>
      <c r="K156" s="79"/>
      <c r="L156" s="86">
        <v>56.215279999999993</v>
      </c>
      <c r="M156" s="87">
        <v>6.4963750697600292E-7</v>
      </c>
      <c r="N156" s="87">
        <f t="shared" si="4"/>
        <v>1.6702123927050611E-3</v>
      </c>
      <c r="O156" s="87">
        <f>L156/'סכום נכסי הקרן'!$C$42</f>
        <v>1.5592340233288431E-5</v>
      </c>
    </row>
    <row r="157" spans="2:15" s="134" customFormat="1">
      <c r="B157" s="85" t="s">
        <v>1098</v>
      </c>
      <c r="C157" s="79" t="s">
        <v>1099</v>
      </c>
      <c r="D157" s="92" t="s">
        <v>27</v>
      </c>
      <c r="E157" s="92" t="s">
        <v>979</v>
      </c>
      <c r="F157" s="79"/>
      <c r="G157" s="92" t="s">
        <v>1061</v>
      </c>
      <c r="H157" s="92" t="s">
        <v>171</v>
      </c>
      <c r="I157" s="86">
        <v>529.99999999999989</v>
      </c>
      <c r="J157" s="88">
        <v>1238.5999999999999</v>
      </c>
      <c r="K157" s="79"/>
      <c r="L157" s="86">
        <v>27.673649999999995</v>
      </c>
      <c r="M157" s="87">
        <v>1.8489852425008122E-7</v>
      </c>
      <c r="N157" s="87">
        <f t="shared" si="4"/>
        <v>8.2221191785191512E-4</v>
      </c>
      <c r="O157" s="87">
        <f>L157/'סכום נכסי הקרן'!$C$42</f>
        <v>7.6757950204453729E-6</v>
      </c>
    </row>
    <row r="158" spans="2:15" s="134" customFormat="1">
      <c r="B158" s="85" t="s">
        <v>1100</v>
      </c>
      <c r="C158" s="79" t="s">
        <v>1101</v>
      </c>
      <c r="D158" s="92" t="s">
        <v>984</v>
      </c>
      <c r="E158" s="92" t="s">
        <v>979</v>
      </c>
      <c r="F158" s="79"/>
      <c r="G158" s="92" t="s">
        <v>1102</v>
      </c>
      <c r="H158" s="92" t="s">
        <v>169</v>
      </c>
      <c r="I158" s="86">
        <v>160.99999999999997</v>
      </c>
      <c r="J158" s="88">
        <v>3717</v>
      </c>
      <c r="K158" s="79"/>
      <c r="L158" s="86">
        <v>21.705310000000001</v>
      </c>
      <c r="M158" s="87">
        <v>2.9529466115322796E-7</v>
      </c>
      <c r="N158" s="87">
        <f t="shared" si="4"/>
        <v>6.4488654596232722E-4</v>
      </c>
      <c r="O158" s="87">
        <f>L158/'סכום נכסי הקרן'!$C$42</f>
        <v>6.0203663201356962E-6</v>
      </c>
    </row>
    <row r="159" spans="2:15" s="134" customFormat="1">
      <c r="B159" s="85" t="s">
        <v>1103</v>
      </c>
      <c r="C159" s="79" t="s">
        <v>1104</v>
      </c>
      <c r="D159" s="92" t="s">
        <v>27</v>
      </c>
      <c r="E159" s="92" t="s">
        <v>979</v>
      </c>
      <c r="F159" s="79"/>
      <c r="G159" s="92" t="s">
        <v>1105</v>
      </c>
      <c r="H159" s="92" t="s">
        <v>171</v>
      </c>
      <c r="I159" s="86">
        <v>104.99999999999999</v>
      </c>
      <c r="J159" s="88">
        <v>6670</v>
      </c>
      <c r="K159" s="79"/>
      <c r="L159" s="86">
        <v>29.523959999999995</v>
      </c>
      <c r="M159" s="87">
        <v>1.5327232024514226E-7</v>
      </c>
      <c r="N159" s="87">
        <f t="shared" si="4"/>
        <v>8.7718648512874996E-4</v>
      </c>
      <c r="O159" s="87">
        <f>L159/'סכום נכסי הקרן'!$C$42</f>
        <v>8.1890124776395024E-6</v>
      </c>
    </row>
    <row r="160" spans="2:15" s="134" customFormat="1">
      <c r="B160" s="85" t="s">
        <v>1106</v>
      </c>
      <c r="C160" s="79" t="s">
        <v>1107</v>
      </c>
      <c r="D160" s="92" t="s">
        <v>27</v>
      </c>
      <c r="E160" s="92" t="s">
        <v>979</v>
      </c>
      <c r="F160" s="79"/>
      <c r="G160" s="92" t="s">
        <v>981</v>
      </c>
      <c r="H160" s="92" t="s">
        <v>171</v>
      </c>
      <c r="I160" s="86">
        <v>104.99999999999999</v>
      </c>
      <c r="J160" s="88">
        <v>4132</v>
      </c>
      <c r="K160" s="79"/>
      <c r="L160" s="86">
        <v>18.2898</v>
      </c>
      <c r="M160" s="87">
        <v>5.6472716089271505E-7</v>
      </c>
      <c r="N160" s="87">
        <f t="shared" si="4"/>
        <v>5.4340831567675242E-4</v>
      </c>
      <c r="O160" s="87">
        <f>L160/'סכום נכסי הקרן'!$C$42</f>
        <v>5.0730118999460431E-6</v>
      </c>
    </row>
    <row r="161" spans="2:15" s="134" customFormat="1">
      <c r="B161" s="85" t="s">
        <v>1108</v>
      </c>
      <c r="C161" s="79" t="s">
        <v>1109</v>
      </c>
      <c r="D161" s="92" t="s">
        <v>978</v>
      </c>
      <c r="E161" s="92" t="s">
        <v>979</v>
      </c>
      <c r="F161" s="79"/>
      <c r="G161" s="92" t="s">
        <v>1110</v>
      </c>
      <c r="H161" s="92" t="s">
        <v>169</v>
      </c>
      <c r="I161" s="86">
        <v>90.999999999999986</v>
      </c>
      <c r="J161" s="88">
        <v>5783</v>
      </c>
      <c r="K161" s="79"/>
      <c r="L161" s="86">
        <v>19.087199999999996</v>
      </c>
      <c r="M161" s="87">
        <v>1.3163008459045379E-7</v>
      </c>
      <c r="N161" s="87">
        <f t="shared" si="4"/>
        <v>5.6709987003604782E-4</v>
      </c>
      <c r="O161" s="87">
        <f>L161/'סכום נכסי הקרן'!$C$42</f>
        <v>5.2941854332278155E-6</v>
      </c>
    </row>
    <row r="162" spans="2:15" s="134" customFormat="1">
      <c r="B162" s="85" t="s">
        <v>1111</v>
      </c>
      <c r="C162" s="79" t="s">
        <v>1112</v>
      </c>
      <c r="D162" s="92" t="s">
        <v>27</v>
      </c>
      <c r="E162" s="92" t="s">
        <v>979</v>
      </c>
      <c r="F162" s="79"/>
      <c r="G162" s="92" t="s">
        <v>1110</v>
      </c>
      <c r="H162" s="92" t="s">
        <v>171</v>
      </c>
      <c r="I162" s="86">
        <v>411.99999999999994</v>
      </c>
      <c r="J162" s="88">
        <v>3060</v>
      </c>
      <c r="K162" s="79"/>
      <c r="L162" s="86">
        <v>53.146910000000005</v>
      </c>
      <c r="M162" s="87">
        <v>3.3319672294650184E-7</v>
      </c>
      <c r="N162" s="87">
        <f t="shared" si="4"/>
        <v>1.579048040247786E-3</v>
      </c>
      <c r="O162" s="87">
        <f>L162/'סכום נכסי הקרן'!$C$42</f>
        <v>1.4741271466902939E-5</v>
      </c>
    </row>
    <row r="163" spans="2:15" s="134" customFormat="1">
      <c r="B163" s="85" t="s">
        <v>1113</v>
      </c>
      <c r="C163" s="79" t="s">
        <v>1114</v>
      </c>
      <c r="D163" s="92" t="s">
        <v>27</v>
      </c>
      <c r="E163" s="92" t="s">
        <v>979</v>
      </c>
      <c r="F163" s="79"/>
      <c r="G163" s="92" t="s">
        <v>1036</v>
      </c>
      <c r="H163" s="92" t="s">
        <v>171</v>
      </c>
      <c r="I163" s="86">
        <v>297.99999999999994</v>
      </c>
      <c r="J163" s="88">
        <v>4127</v>
      </c>
      <c r="K163" s="79"/>
      <c r="L163" s="86">
        <v>51.845389999999995</v>
      </c>
      <c r="M163" s="87">
        <v>8.3493225428332484E-7</v>
      </c>
      <c r="N163" s="87">
        <f t="shared" si="4"/>
        <v>1.5403785746976098E-3</v>
      </c>
      <c r="O163" s="87">
        <f>L163/'סכום נכסי הקרן'!$C$42</f>
        <v>1.4380270994070113E-5</v>
      </c>
    </row>
    <row r="164" spans="2:15" s="134" customFormat="1">
      <c r="B164" s="85" t="s">
        <v>1115</v>
      </c>
      <c r="C164" s="79" t="s">
        <v>1116</v>
      </c>
      <c r="D164" s="92" t="s">
        <v>27</v>
      </c>
      <c r="E164" s="92" t="s">
        <v>979</v>
      </c>
      <c r="F164" s="79"/>
      <c r="G164" s="92" t="s">
        <v>1027</v>
      </c>
      <c r="H164" s="92" t="s">
        <v>171</v>
      </c>
      <c r="I164" s="86">
        <v>164.99999999999997</v>
      </c>
      <c r="J164" s="88">
        <v>9616</v>
      </c>
      <c r="K164" s="79"/>
      <c r="L164" s="86">
        <v>66.886399999999981</v>
      </c>
      <c r="M164" s="87">
        <v>1.6836734693877548E-6</v>
      </c>
      <c r="N164" s="87">
        <f t="shared" si="4"/>
        <v>1.9872620786275151E-3</v>
      </c>
      <c r="O164" s="87">
        <f>L164/'סכום נכסי הקרן'!$C$42</f>
        <v>1.8552171327436655E-5</v>
      </c>
    </row>
    <row r="165" spans="2:15" s="134" customFormat="1">
      <c r="B165" s="85" t="s">
        <v>1117</v>
      </c>
      <c r="C165" s="79" t="s">
        <v>1118</v>
      </c>
      <c r="D165" s="92" t="s">
        <v>129</v>
      </c>
      <c r="E165" s="92" t="s">
        <v>979</v>
      </c>
      <c r="F165" s="79"/>
      <c r="G165" s="92" t="s">
        <v>1074</v>
      </c>
      <c r="H165" s="92" t="s">
        <v>172</v>
      </c>
      <c r="I165" s="86">
        <v>3374.9999999999995</v>
      </c>
      <c r="J165" s="88">
        <v>577</v>
      </c>
      <c r="K165" s="79"/>
      <c r="L165" s="86">
        <v>92.276369999999986</v>
      </c>
      <c r="M165" s="87">
        <v>2.2084337723560076E-5</v>
      </c>
      <c r="N165" s="87">
        <f t="shared" si="4"/>
        <v>2.7416235715242813E-3</v>
      </c>
      <c r="O165" s="87">
        <f>L165/'סכום נכסי הקרן'!$C$42</f>
        <v>2.5594545762874607E-5</v>
      </c>
    </row>
    <row r="166" spans="2:15" s="134" customFormat="1">
      <c r="B166" s="85" t="s">
        <v>1119</v>
      </c>
      <c r="C166" s="79" t="s">
        <v>1120</v>
      </c>
      <c r="D166" s="92" t="s">
        <v>27</v>
      </c>
      <c r="E166" s="92" t="s">
        <v>979</v>
      </c>
      <c r="F166" s="79"/>
      <c r="G166" s="92" t="s">
        <v>1074</v>
      </c>
      <c r="H166" s="92" t="s">
        <v>171</v>
      </c>
      <c r="I166" s="86">
        <v>1032.9999999999998</v>
      </c>
      <c r="J166" s="88">
        <v>1628.2</v>
      </c>
      <c r="K166" s="79"/>
      <c r="L166" s="86">
        <v>70.903479999999988</v>
      </c>
      <c r="M166" s="87">
        <v>2.8424527265372009E-7</v>
      </c>
      <c r="N166" s="87">
        <f t="shared" si="4"/>
        <v>2.1066135574156252E-3</v>
      </c>
      <c r="O166" s="87">
        <f>L166/'סכום נכסי הקרן'!$C$42</f>
        <v>1.966638223422816E-5</v>
      </c>
    </row>
    <row r="167" spans="2:15" s="134" customFormat="1">
      <c r="B167" s="85" t="s">
        <v>1121</v>
      </c>
      <c r="C167" s="79" t="s">
        <v>1122</v>
      </c>
      <c r="D167" s="92" t="s">
        <v>27</v>
      </c>
      <c r="E167" s="92" t="s">
        <v>979</v>
      </c>
      <c r="F167" s="79"/>
      <c r="G167" s="92" t="s">
        <v>1049</v>
      </c>
      <c r="H167" s="92" t="s">
        <v>176</v>
      </c>
      <c r="I167" s="86">
        <v>2852.9999999999995</v>
      </c>
      <c r="J167" s="88">
        <v>7888</v>
      </c>
      <c r="K167" s="79"/>
      <c r="L167" s="86">
        <v>92.133279999999985</v>
      </c>
      <c r="M167" s="87">
        <v>9.2859131124068793E-7</v>
      </c>
      <c r="N167" s="87">
        <f t="shared" si="4"/>
        <v>2.7373722240032487E-3</v>
      </c>
      <c r="O167" s="87">
        <f>L167/'סכום נכסי הקרן'!$C$42</f>
        <v>2.5554857123700679E-5</v>
      </c>
    </row>
    <row r="168" spans="2:15" s="134" customFormat="1">
      <c r="B168" s="85" t="s">
        <v>1123</v>
      </c>
      <c r="C168" s="79" t="s">
        <v>1124</v>
      </c>
      <c r="D168" s="92" t="s">
        <v>984</v>
      </c>
      <c r="E168" s="92" t="s">
        <v>979</v>
      </c>
      <c r="F168" s="79"/>
      <c r="G168" s="92" t="s">
        <v>1039</v>
      </c>
      <c r="H168" s="92" t="s">
        <v>169</v>
      </c>
      <c r="I168" s="86">
        <v>69.999999999999986</v>
      </c>
      <c r="J168" s="88">
        <v>13048</v>
      </c>
      <c r="K168" s="79"/>
      <c r="L168" s="86">
        <v>33.127569999999992</v>
      </c>
      <c r="M168" s="87">
        <v>5.122534501276077E-7</v>
      </c>
      <c r="N168" s="87">
        <f t="shared" si="4"/>
        <v>9.8425335521239751E-4</v>
      </c>
      <c r="O168" s="87">
        <f>L168/'סכום נכסי הקרן'!$C$42</f>
        <v>9.1885398870570211E-6</v>
      </c>
    </row>
    <row r="169" spans="2:15" s="134" customFormat="1">
      <c r="B169" s="85" t="s">
        <v>1125</v>
      </c>
      <c r="C169" s="79" t="s">
        <v>1126</v>
      </c>
      <c r="D169" s="92" t="s">
        <v>978</v>
      </c>
      <c r="E169" s="92" t="s">
        <v>979</v>
      </c>
      <c r="F169" s="79"/>
      <c r="G169" s="92" t="s">
        <v>1074</v>
      </c>
      <c r="H169" s="92" t="s">
        <v>169</v>
      </c>
      <c r="I169" s="86">
        <v>297.99999999999994</v>
      </c>
      <c r="J169" s="88">
        <v>8502</v>
      </c>
      <c r="K169" s="79"/>
      <c r="L169" s="86">
        <v>91.893529999999984</v>
      </c>
      <c r="M169" s="87">
        <v>7.0385769674537138E-8</v>
      </c>
      <c r="N169" s="87">
        <f t="shared" si="4"/>
        <v>2.730249010863493E-3</v>
      </c>
      <c r="O169" s="87">
        <f>L169/'סכום נכסי הקרן'!$C$42</f>
        <v>2.5488358058483342E-5</v>
      </c>
    </row>
    <row r="170" spans="2:15" s="134" customFormat="1">
      <c r="B170" s="85" t="s">
        <v>1127</v>
      </c>
      <c r="C170" s="79" t="s">
        <v>1128</v>
      </c>
      <c r="D170" s="92" t="s">
        <v>984</v>
      </c>
      <c r="E170" s="92" t="s">
        <v>979</v>
      </c>
      <c r="F170" s="79"/>
      <c r="G170" s="92" t="s">
        <v>1049</v>
      </c>
      <c r="H170" s="92" t="s">
        <v>169</v>
      </c>
      <c r="I170" s="86">
        <v>541.99999999999989</v>
      </c>
      <c r="J170" s="88">
        <v>16446</v>
      </c>
      <c r="K170" s="79"/>
      <c r="L170" s="86">
        <v>323.30105999999995</v>
      </c>
      <c r="M170" s="87">
        <v>2.2473964170627193E-7</v>
      </c>
      <c r="N170" s="87">
        <f t="shared" si="4"/>
        <v>9.6055989934886472E-3</v>
      </c>
      <c r="O170" s="87">
        <f>L170/'סכום נכסי הקרן'!$C$42</f>
        <v>8.9673486021999658E-5</v>
      </c>
    </row>
    <row r="171" spans="2:15" s="134" customFormat="1">
      <c r="B171" s="85" t="s">
        <v>1129</v>
      </c>
      <c r="C171" s="79" t="s">
        <v>1130</v>
      </c>
      <c r="D171" s="92" t="s">
        <v>27</v>
      </c>
      <c r="E171" s="92" t="s">
        <v>979</v>
      </c>
      <c r="F171" s="79"/>
      <c r="G171" s="92" t="s">
        <v>1036</v>
      </c>
      <c r="H171" s="92" t="s">
        <v>171</v>
      </c>
      <c r="I171" s="86">
        <v>66.999999999999986</v>
      </c>
      <c r="J171" s="88">
        <v>14380</v>
      </c>
      <c r="K171" s="79"/>
      <c r="L171" s="86">
        <v>40.615619999999993</v>
      </c>
      <c r="M171" s="87">
        <v>8.7902168822019085E-7</v>
      </c>
      <c r="N171" s="87">
        <f t="shared" si="4"/>
        <v>1.2067308365519042E-3</v>
      </c>
      <c r="O171" s="87">
        <f>L171/'סכום נכסי הקרן'!$C$42</f>
        <v>1.1265488063493667E-5</v>
      </c>
    </row>
    <row r="172" spans="2:15" s="134" customFormat="1">
      <c r="B172" s="85" t="s">
        <v>1131</v>
      </c>
      <c r="C172" s="79" t="s">
        <v>1132</v>
      </c>
      <c r="D172" s="92" t="s">
        <v>978</v>
      </c>
      <c r="E172" s="92" t="s">
        <v>979</v>
      </c>
      <c r="F172" s="79"/>
      <c r="G172" s="92" t="s">
        <v>1027</v>
      </c>
      <c r="H172" s="92" t="s">
        <v>169</v>
      </c>
      <c r="I172" s="86">
        <v>65.999999999999986</v>
      </c>
      <c r="J172" s="88">
        <v>20472</v>
      </c>
      <c r="K172" s="79"/>
      <c r="L172" s="86">
        <v>49.00627999999999</v>
      </c>
      <c r="M172" s="87">
        <v>2.227611752598792E-7</v>
      </c>
      <c r="N172" s="87">
        <f t="shared" si="4"/>
        <v>1.4560257669511594E-3</v>
      </c>
      <c r="O172" s="87">
        <f>L172/'סכום נכסי הקרן'!$C$42</f>
        <v>1.3592791698765854E-5</v>
      </c>
    </row>
    <row r="173" spans="2:15" s="134" customFormat="1">
      <c r="B173" s="85" t="s">
        <v>1133</v>
      </c>
      <c r="C173" s="79" t="s">
        <v>1134</v>
      </c>
      <c r="D173" s="92" t="s">
        <v>978</v>
      </c>
      <c r="E173" s="92" t="s">
        <v>979</v>
      </c>
      <c r="F173" s="79"/>
      <c r="G173" s="92" t="s">
        <v>1046</v>
      </c>
      <c r="H173" s="92" t="s">
        <v>169</v>
      </c>
      <c r="I173" s="86">
        <v>78.999999999999986</v>
      </c>
      <c r="J173" s="88">
        <v>22424</v>
      </c>
      <c r="K173" s="79"/>
      <c r="L173" s="86">
        <v>64.252159999999989</v>
      </c>
      <c r="M173" s="87">
        <v>2.0924035828242436E-7</v>
      </c>
      <c r="N173" s="87">
        <f t="shared" si="4"/>
        <v>1.9089961642113748E-3</v>
      </c>
      <c r="O173" s="87">
        <f>L173/'סכום נכסי הקרן'!$C$42</f>
        <v>1.7821516488820934E-5</v>
      </c>
    </row>
    <row r="174" spans="2:15" s="134" customFormat="1">
      <c r="B174" s="85" t="s">
        <v>1135</v>
      </c>
      <c r="C174" s="79" t="s">
        <v>1136</v>
      </c>
      <c r="D174" s="92" t="s">
        <v>130</v>
      </c>
      <c r="E174" s="92" t="s">
        <v>979</v>
      </c>
      <c r="F174" s="79"/>
      <c r="G174" s="92" t="s">
        <v>1074</v>
      </c>
      <c r="H174" s="92" t="s">
        <v>179</v>
      </c>
      <c r="I174" s="86">
        <v>1137.9999999999998</v>
      </c>
      <c r="J174" s="88">
        <f>141700/100</f>
        <v>1417</v>
      </c>
      <c r="K174" s="79"/>
      <c r="L174" s="86">
        <v>51.540189999999988</v>
      </c>
      <c r="M174" s="87">
        <v>7.7821352264300446E-7</v>
      </c>
      <c r="N174" s="87">
        <f t="shared" si="4"/>
        <v>1.5313107763649573E-3</v>
      </c>
      <c r="O174" s="87">
        <f>L174/'סכום נכסי הקרן'!$C$42</f>
        <v>1.4295618169443078E-5</v>
      </c>
    </row>
    <row r="175" spans="2:15" s="134" customFormat="1">
      <c r="B175" s="85" t="s">
        <v>1137</v>
      </c>
      <c r="C175" s="79" t="s">
        <v>1138</v>
      </c>
      <c r="D175" s="92" t="s">
        <v>978</v>
      </c>
      <c r="E175" s="92" t="s">
        <v>979</v>
      </c>
      <c r="F175" s="79"/>
      <c r="G175" s="92" t="s">
        <v>1061</v>
      </c>
      <c r="H175" s="92" t="s">
        <v>169</v>
      </c>
      <c r="I175" s="86">
        <v>166.99999999999997</v>
      </c>
      <c r="J175" s="88">
        <v>11284</v>
      </c>
      <c r="K175" s="79"/>
      <c r="L175" s="86">
        <v>68.348199999999991</v>
      </c>
      <c r="M175" s="87">
        <v>4.9689306350128177E-8</v>
      </c>
      <c r="N175" s="87">
        <f t="shared" si="4"/>
        <v>2.0306936238525192E-3</v>
      </c>
      <c r="O175" s="87">
        <f>L175/'סכום נכסי הקרן'!$C$42</f>
        <v>1.8957628401616863E-5</v>
      </c>
    </row>
    <row r="176" spans="2:15" s="134" customFormat="1">
      <c r="B176" s="85" t="s">
        <v>1139</v>
      </c>
      <c r="C176" s="79" t="s">
        <v>1140</v>
      </c>
      <c r="D176" s="92" t="s">
        <v>129</v>
      </c>
      <c r="E176" s="92" t="s">
        <v>979</v>
      </c>
      <c r="F176" s="79"/>
      <c r="G176" s="92" t="s">
        <v>981</v>
      </c>
      <c r="H176" s="92" t="s">
        <v>172</v>
      </c>
      <c r="I176" s="86">
        <v>667.99999999999989</v>
      </c>
      <c r="J176" s="88">
        <v>670.2</v>
      </c>
      <c r="K176" s="79"/>
      <c r="L176" s="86">
        <v>21.213979999999996</v>
      </c>
      <c r="M176" s="87">
        <v>9.8116983360503814E-7</v>
      </c>
      <c r="N176" s="87">
        <f t="shared" si="4"/>
        <v>6.3028863850891263E-4</v>
      </c>
      <c r="O176" s="87">
        <f>L176/'סכום נכסי הקרן'!$C$42</f>
        <v>5.8840869219574484E-6</v>
      </c>
    </row>
    <row r="177" spans="2:15" s="134" customFormat="1">
      <c r="B177" s="85" t="s">
        <v>1141</v>
      </c>
      <c r="C177" s="79" t="s">
        <v>1142</v>
      </c>
      <c r="D177" s="92" t="s">
        <v>978</v>
      </c>
      <c r="E177" s="92" t="s">
        <v>979</v>
      </c>
      <c r="F177" s="79"/>
      <c r="G177" s="92" t="s">
        <v>1027</v>
      </c>
      <c r="H177" s="92" t="s">
        <v>169</v>
      </c>
      <c r="I177" s="86">
        <v>50.999999999999993</v>
      </c>
      <c r="J177" s="88">
        <v>34596</v>
      </c>
      <c r="K177" s="79"/>
      <c r="L177" s="86">
        <v>63.99463999999999</v>
      </c>
      <c r="M177" s="87">
        <v>1.7908493958653835E-7</v>
      </c>
      <c r="N177" s="87">
        <f t="shared" si="4"/>
        <v>1.9013449865356714E-3</v>
      </c>
      <c r="O177" s="87">
        <f>L177/'סכום נכסי הקרן'!$C$42</f>
        <v>1.7750088587779146E-5</v>
      </c>
    </row>
    <row r="178" spans="2:15" s="134" customFormat="1">
      <c r="B178" s="85" t="s">
        <v>1143</v>
      </c>
      <c r="C178" s="79" t="s">
        <v>1144</v>
      </c>
      <c r="D178" s="92" t="s">
        <v>978</v>
      </c>
      <c r="E178" s="92" t="s">
        <v>979</v>
      </c>
      <c r="F178" s="79"/>
      <c r="G178" s="92" t="s">
        <v>981</v>
      </c>
      <c r="H178" s="92" t="s">
        <v>169</v>
      </c>
      <c r="I178" s="86">
        <v>124.99999999999999</v>
      </c>
      <c r="J178" s="88">
        <v>22261</v>
      </c>
      <c r="K178" s="79"/>
      <c r="L178" s="86">
        <v>100.92580999999998</v>
      </c>
      <c r="M178" s="87">
        <v>1.2194470540448808E-7</v>
      </c>
      <c r="N178" s="87">
        <f t="shared" si="4"/>
        <v>2.9986071154639161E-3</v>
      </c>
      <c r="O178" s="87">
        <f>L178/'סכום נכסי הקרן'!$C$42</f>
        <v>2.7993626783326952E-5</v>
      </c>
    </row>
    <row r="179" spans="2:15" s="134" customFormat="1">
      <c r="B179" s="85" t="s">
        <v>1145</v>
      </c>
      <c r="C179" s="79" t="s">
        <v>1146</v>
      </c>
      <c r="D179" s="92" t="s">
        <v>978</v>
      </c>
      <c r="E179" s="92" t="s">
        <v>979</v>
      </c>
      <c r="F179" s="79"/>
      <c r="G179" s="92" t="s">
        <v>1000</v>
      </c>
      <c r="H179" s="92" t="s">
        <v>169</v>
      </c>
      <c r="I179" s="86">
        <v>208.99999999999997</v>
      </c>
      <c r="J179" s="88">
        <v>7094</v>
      </c>
      <c r="K179" s="86">
        <v>0.36385999999999991</v>
      </c>
      <c r="L179" s="86">
        <v>54.13942999999999</v>
      </c>
      <c r="M179" s="87">
        <v>7.8585452499948012E-8</v>
      </c>
      <c r="N179" s="87">
        <f t="shared" si="4"/>
        <v>1.6085368056512066E-3</v>
      </c>
      <c r="O179" s="87">
        <f>L179/'סכום נכסי הקרן'!$C$42</f>
        <v>1.5016565115326343E-5</v>
      </c>
    </row>
    <row r="180" spans="2:15" s="134" customFormat="1">
      <c r="B180" s="85" t="s">
        <v>1147</v>
      </c>
      <c r="C180" s="79" t="s">
        <v>1148</v>
      </c>
      <c r="D180" s="92" t="s">
        <v>984</v>
      </c>
      <c r="E180" s="92" t="s">
        <v>979</v>
      </c>
      <c r="F180" s="79"/>
      <c r="G180" s="92" t="s">
        <v>1149</v>
      </c>
      <c r="H180" s="92" t="s">
        <v>169</v>
      </c>
      <c r="I180" s="86">
        <v>597.99999999999989</v>
      </c>
      <c r="J180" s="88">
        <v>11437</v>
      </c>
      <c r="K180" s="79"/>
      <c r="L180" s="86">
        <v>248.06235999999996</v>
      </c>
      <c r="M180" s="87">
        <v>7.7984227018742968E-8</v>
      </c>
      <c r="N180" s="87">
        <f t="shared" si="4"/>
        <v>7.3701816985642377E-3</v>
      </c>
      <c r="O180" s="87">
        <f>L180/'סכום נכסי הקרן'!$C$42</f>
        <v>6.8804650909725588E-5</v>
      </c>
    </row>
    <row r="181" spans="2:15" s="134" customFormat="1">
      <c r="B181" s="85" t="s">
        <v>1150</v>
      </c>
      <c r="C181" s="79" t="s">
        <v>1151</v>
      </c>
      <c r="D181" s="92" t="s">
        <v>978</v>
      </c>
      <c r="E181" s="92" t="s">
        <v>979</v>
      </c>
      <c r="F181" s="79"/>
      <c r="G181" s="92" t="s">
        <v>1046</v>
      </c>
      <c r="H181" s="92" t="s">
        <v>169</v>
      </c>
      <c r="I181" s="86">
        <v>76.999999999999986</v>
      </c>
      <c r="J181" s="88">
        <v>16720</v>
      </c>
      <c r="K181" s="79"/>
      <c r="L181" s="86">
        <v>46.695449999999987</v>
      </c>
      <c r="M181" s="87">
        <v>4.012506513809275E-7</v>
      </c>
      <c r="N181" s="87">
        <f t="shared" si="4"/>
        <v>1.3873686882452517E-3</v>
      </c>
      <c r="O181" s="87">
        <f>L181/'סכום נכסי הקרן'!$C$42</f>
        <v>1.2951840562681681E-5</v>
      </c>
    </row>
    <row r="182" spans="2:15" s="134" customFormat="1">
      <c r="B182" s="85" t="s">
        <v>1152</v>
      </c>
      <c r="C182" s="79" t="s">
        <v>1153</v>
      </c>
      <c r="D182" s="92" t="s">
        <v>978</v>
      </c>
      <c r="E182" s="92" t="s">
        <v>979</v>
      </c>
      <c r="F182" s="79"/>
      <c r="G182" s="92" t="s">
        <v>1082</v>
      </c>
      <c r="H182" s="92" t="s">
        <v>169</v>
      </c>
      <c r="I182" s="86">
        <v>285.99999999999994</v>
      </c>
      <c r="J182" s="88">
        <v>3248</v>
      </c>
      <c r="K182" s="79"/>
      <c r="L182" s="86">
        <v>33.692219999999992</v>
      </c>
      <c r="M182" s="87">
        <v>7.4197470944438991E-7</v>
      </c>
      <c r="N182" s="87">
        <f t="shared" si="4"/>
        <v>1.0010296734579158E-3</v>
      </c>
      <c r="O182" s="87">
        <f>L182/'סכום נכסי הקרן'!$C$42</f>
        <v>9.3451559336679482E-6</v>
      </c>
    </row>
    <row r="183" spans="2:15" s="134" customFormat="1">
      <c r="B183" s="85" t="s">
        <v>1154</v>
      </c>
      <c r="C183" s="79" t="s">
        <v>1155</v>
      </c>
      <c r="D183" s="92" t="s">
        <v>984</v>
      </c>
      <c r="E183" s="92" t="s">
        <v>979</v>
      </c>
      <c r="F183" s="79"/>
      <c r="G183" s="92" t="s">
        <v>1156</v>
      </c>
      <c r="H183" s="92" t="s">
        <v>169</v>
      </c>
      <c r="I183" s="86">
        <v>439.99999999999994</v>
      </c>
      <c r="J183" s="88">
        <v>3660</v>
      </c>
      <c r="K183" s="79"/>
      <c r="L183" s="86">
        <v>58.409209999999995</v>
      </c>
      <c r="M183" s="87">
        <v>8.5342891075079783E-7</v>
      </c>
      <c r="N183" s="87">
        <f t="shared" si="4"/>
        <v>1.7353962550771317E-3</v>
      </c>
      <c r="O183" s="87">
        <f>L183/'סכום נכסי הקרן'!$C$42</f>
        <v>1.6200867007646196E-5</v>
      </c>
    </row>
    <row r="184" spans="2:15" s="134" customFormat="1">
      <c r="B184" s="85" t="s">
        <v>1157</v>
      </c>
      <c r="C184" s="79" t="s">
        <v>1158</v>
      </c>
      <c r="D184" s="92" t="s">
        <v>27</v>
      </c>
      <c r="E184" s="92" t="s">
        <v>979</v>
      </c>
      <c r="F184" s="79"/>
      <c r="G184" s="92" t="s">
        <v>1046</v>
      </c>
      <c r="H184" s="92" t="s">
        <v>171</v>
      </c>
      <c r="I184" s="86">
        <v>865.99999999999989</v>
      </c>
      <c r="J184" s="88">
        <v>584.4</v>
      </c>
      <c r="K184" s="79"/>
      <c r="L184" s="86">
        <v>21.334729999999997</v>
      </c>
      <c r="M184" s="87">
        <v>2.7489544995946197E-7</v>
      </c>
      <c r="N184" s="87">
        <f t="shared" si="4"/>
        <v>6.3387624220703775E-4</v>
      </c>
      <c r="O184" s="87">
        <f>L184/'סכום נכסי הקרן'!$C$42</f>
        <v>5.9175791518844288E-6</v>
      </c>
    </row>
    <row r="185" spans="2:15" s="134" customFormat="1">
      <c r="B185" s="85" t="s">
        <v>1159</v>
      </c>
      <c r="C185" s="79" t="s">
        <v>1160</v>
      </c>
      <c r="D185" s="92" t="s">
        <v>984</v>
      </c>
      <c r="E185" s="92" t="s">
        <v>979</v>
      </c>
      <c r="F185" s="79"/>
      <c r="G185" s="92" t="s">
        <v>1149</v>
      </c>
      <c r="H185" s="92" t="s">
        <v>169</v>
      </c>
      <c r="I185" s="86">
        <v>66.999999999999986</v>
      </c>
      <c r="J185" s="88">
        <v>37413</v>
      </c>
      <c r="K185" s="79"/>
      <c r="L185" s="86">
        <v>90.916960000000003</v>
      </c>
      <c r="M185" s="87">
        <v>1.5386116723375793E-7</v>
      </c>
      <c r="N185" s="87">
        <f t="shared" si="4"/>
        <v>2.7012341359692656E-3</v>
      </c>
      <c r="O185" s="87">
        <f>L185/'סכום נכסי הקרן'!$C$42</f>
        <v>2.5217488435462302E-5</v>
      </c>
    </row>
    <row r="186" spans="2:15" s="134" customFormat="1">
      <c r="B186" s="85" t="s">
        <v>1161</v>
      </c>
      <c r="C186" s="79" t="s">
        <v>1162</v>
      </c>
      <c r="D186" s="92" t="s">
        <v>978</v>
      </c>
      <c r="E186" s="92" t="s">
        <v>979</v>
      </c>
      <c r="F186" s="79"/>
      <c r="G186" s="92" t="s">
        <v>1031</v>
      </c>
      <c r="H186" s="92" t="s">
        <v>169</v>
      </c>
      <c r="I186" s="86">
        <v>139.99999999999997</v>
      </c>
      <c r="J186" s="88">
        <v>8472</v>
      </c>
      <c r="K186" s="86">
        <v>0.10155999999999998</v>
      </c>
      <c r="L186" s="86">
        <v>43.120679999999993</v>
      </c>
      <c r="M186" s="87">
        <v>1.0933324956115622E-7</v>
      </c>
      <c r="N186" s="87">
        <f t="shared" si="4"/>
        <v>1.2811586835086344E-3</v>
      </c>
      <c r="O186" s="87">
        <f>L186/'סכום נכסי הקרן'!$C$42</f>
        <v>1.1960312456875707E-5</v>
      </c>
    </row>
    <row r="187" spans="2:15" s="134" customFormat="1">
      <c r="B187" s="85" t="s">
        <v>1163</v>
      </c>
      <c r="C187" s="79" t="s">
        <v>1164</v>
      </c>
      <c r="D187" s="92" t="s">
        <v>27</v>
      </c>
      <c r="E187" s="92" t="s">
        <v>979</v>
      </c>
      <c r="F187" s="79"/>
      <c r="G187" s="92" t="s">
        <v>1049</v>
      </c>
      <c r="H187" s="92" t="s">
        <v>171</v>
      </c>
      <c r="I187" s="86">
        <v>1684.9999999999998</v>
      </c>
      <c r="J187" s="88">
        <v>477.7</v>
      </c>
      <c r="K187" s="79"/>
      <c r="L187" s="86">
        <v>33.93242</v>
      </c>
      <c r="M187" s="87">
        <v>2.9899473928231787E-7</v>
      </c>
      <c r="N187" s="87">
        <f t="shared" si="4"/>
        <v>1.0081662565493417E-3</v>
      </c>
      <c r="O187" s="87">
        <f>L187/'סכום נכסי הקרן'!$C$42</f>
        <v>9.4117798146489916E-6</v>
      </c>
    </row>
    <row r="188" spans="2:15" s="134" customFormat="1">
      <c r="B188" s="85" t="s">
        <v>1165</v>
      </c>
      <c r="C188" s="79" t="s">
        <v>1166</v>
      </c>
      <c r="D188" s="92" t="s">
        <v>978</v>
      </c>
      <c r="E188" s="92" t="s">
        <v>979</v>
      </c>
      <c r="F188" s="79"/>
      <c r="G188" s="92" t="s">
        <v>1027</v>
      </c>
      <c r="H188" s="92" t="s">
        <v>169</v>
      </c>
      <c r="I188" s="86">
        <v>42.999999999999993</v>
      </c>
      <c r="J188" s="88">
        <v>31737</v>
      </c>
      <c r="K188" s="79"/>
      <c r="L188" s="86">
        <v>49.497339999999987</v>
      </c>
      <c r="M188" s="87">
        <v>2.4695127310818536E-7</v>
      </c>
      <c r="N188" s="87">
        <f t="shared" si="4"/>
        <v>1.4706156524335718E-3</v>
      </c>
      <c r="O188" s="87">
        <f>L188/'סכום נכסי הקרן'!$C$42</f>
        <v>1.3728996207485878E-5</v>
      </c>
    </row>
    <row r="189" spans="2:15" s="134" customFormat="1">
      <c r="B189" s="85" t="s">
        <v>1167</v>
      </c>
      <c r="C189" s="79" t="s">
        <v>1168</v>
      </c>
      <c r="D189" s="92" t="s">
        <v>978</v>
      </c>
      <c r="E189" s="92" t="s">
        <v>979</v>
      </c>
      <c r="F189" s="79"/>
      <c r="G189" s="92" t="s">
        <v>1082</v>
      </c>
      <c r="H189" s="92" t="s">
        <v>169</v>
      </c>
      <c r="I189" s="86">
        <v>155.99999999999997</v>
      </c>
      <c r="J189" s="88">
        <v>5770</v>
      </c>
      <c r="K189" s="86">
        <v>0.22631999999999997</v>
      </c>
      <c r="L189" s="86">
        <v>32.873669999999997</v>
      </c>
      <c r="M189" s="87">
        <v>2.5378589625194491E-7</v>
      </c>
      <c r="N189" s="87">
        <f t="shared" si="4"/>
        <v>9.7670973137012904E-4</v>
      </c>
      <c r="O189" s="87">
        <f>L189/'סכום נכסי הקרן'!$C$42</f>
        <v>9.1181160594921337E-6</v>
      </c>
    </row>
    <row r="190" spans="2:15" s="134" customFormat="1">
      <c r="B190" s="85" t="s">
        <v>1169</v>
      </c>
      <c r="C190" s="79" t="s">
        <v>1170</v>
      </c>
      <c r="D190" s="92" t="s">
        <v>984</v>
      </c>
      <c r="E190" s="92" t="s">
        <v>979</v>
      </c>
      <c r="F190" s="79"/>
      <c r="G190" s="92" t="s">
        <v>981</v>
      </c>
      <c r="H190" s="92" t="s">
        <v>169</v>
      </c>
      <c r="I190" s="86">
        <v>171.99999999999997</v>
      </c>
      <c r="J190" s="88">
        <v>5156</v>
      </c>
      <c r="K190" s="79"/>
      <c r="L190" s="86">
        <v>32.165389999999995</v>
      </c>
      <c r="M190" s="87">
        <v>4.5398898738219848E-8</v>
      </c>
      <c r="N190" s="87">
        <f t="shared" ref="N190:N222" si="5">L190/$L$11</f>
        <v>9.5566602166157388E-4</v>
      </c>
      <c r="O190" s="87">
        <f>L190/'סכום נכסי הקרן'!$C$42</f>
        <v>8.9216615947908364E-6</v>
      </c>
    </row>
    <row r="191" spans="2:15" s="134" customFormat="1">
      <c r="B191" s="85" t="s">
        <v>1006</v>
      </c>
      <c r="C191" s="79" t="s">
        <v>1007</v>
      </c>
      <c r="D191" s="92" t="s">
        <v>978</v>
      </c>
      <c r="E191" s="92" t="s">
        <v>979</v>
      </c>
      <c r="F191" s="79"/>
      <c r="G191" s="92" t="s">
        <v>1939</v>
      </c>
      <c r="H191" s="92" t="s">
        <v>169</v>
      </c>
      <c r="I191" s="86">
        <v>3770.9999999999995</v>
      </c>
      <c r="J191" s="88">
        <v>5411</v>
      </c>
      <c r="K191" s="79"/>
      <c r="L191" s="86">
        <v>740.08504000000005</v>
      </c>
      <c r="M191" s="87">
        <v>7.4481329677592416E-5</v>
      </c>
      <c r="N191" s="87">
        <f>L191/$L$11</f>
        <v>2.1988669370029305E-2</v>
      </c>
      <c r="O191" s="87">
        <f>L191/'סכום נכסי הקרן'!$C$42</f>
        <v>2.0527617660619818E-4</v>
      </c>
    </row>
    <row r="192" spans="2:15" s="134" customFormat="1">
      <c r="B192" s="85" t="s">
        <v>1171</v>
      </c>
      <c r="C192" s="79" t="s">
        <v>1172</v>
      </c>
      <c r="D192" s="92" t="s">
        <v>984</v>
      </c>
      <c r="E192" s="92" t="s">
        <v>979</v>
      </c>
      <c r="F192" s="79"/>
      <c r="G192" s="92" t="s">
        <v>1049</v>
      </c>
      <c r="H192" s="92" t="s">
        <v>169</v>
      </c>
      <c r="I192" s="86">
        <v>197.99999999999997</v>
      </c>
      <c r="J192" s="88">
        <v>8784</v>
      </c>
      <c r="K192" s="79"/>
      <c r="L192" s="86">
        <v>63.081949999999992</v>
      </c>
      <c r="M192" s="87">
        <v>1.6727599793168464E-7</v>
      </c>
      <c r="N192" s="87">
        <f t="shared" si="5"/>
        <v>1.8742280505585141E-3</v>
      </c>
      <c r="O192" s="87">
        <f>L192/'סכום נכסי הקרן'!$C$42</f>
        <v>1.7496937255836655E-5</v>
      </c>
    </row>
    <row r="193" spans="2:15" s="134" customFormat="1">
      <c r="B193" s="85" t="s">
        <v>1008</v>
      </c>
      <c r="C193" s="79" t="s">
        <v>1009</v>
      </c>
      <c r="D193" s="92" t="s">
        <v>984</v>
      </c>
      <c r="E193" s="92" t="s">
        <v>979</v>
      </c>
      <c r="F193" s="79"/>
      <c r="G193" s="92" t="s">
        <v>1082</v>
      </c>
      <c r="H193" s="92" t="s">
        <v>169</v>
      </c>
      <c r="I193" s="86">
        <v>95.999999999999986</v>
      </c>
      <c r="J193" s="88">
        <v>7080</v>
      </c>
      <c r="K193" s="79"/>
      <c r="L193" s="86">
        <v>24.651990000000001</v>
      </c>
      <c r="M193" s="87">
        <v>7.0158727177448254E-7</v>
      </c>
      <c r="N193" s="87">
        <f>L193/$L$11</f>
        <v>7.3243536637798918E-4</v>
      </c>
      <c r="O193" s="87">
        <f>L193/'סכום נכסי הקרן'!$C$42</f>
        <v>6.8376821303322546E-6</v>
      </c>
    </row>
    <row r="194" spans="2:15" s="134" customFormat="1">
      <c r="B194" s="85" t="s">
        <v>1173</v>
      </c>
      <c r="C194" s="79" t="s">
        <v>1174</v>
      </c>
      <c r="D194" s="92" t="s">
        <v>1089</v>
      </c>
      <c r="E194" s="92" t="s">
        <v>979</v>
      </c>
      <c r="F194" s="79"/>
      <c r="G194" s="92" t="s">
        <v>1074</v>
      </c>
      <c r="H194" s="92" t="s">
        <v>174</v>
      </c>
      <c r="I194" s="86">
        <v>10289.999999999998</v>
      </c>
      <c r="J194" s="88">
        <v>634</v>
      </c>
      <c r="K194" s="86">
        <v>0.36226999999999993</v>
      </c>
      <c r="L194" s="86">
        <v>30.589919999999996</v>
      </c>
      <c r="M194" s="87">
        <v>4.8770315040120562E-7</v>
      </c>
      <c r="N194" s="87">
        <f t="shared" si="5"/>
        <v>9.0885722664472003E-4</v>
      </c>
      <c r="O194" s="87">
        <f>L194/'סכום נכסי הקרן'!$C$42</f>
        <v>8.4846760586992439E-6</v>
      </c>
    </row>
    <row r="195" spans="2:15" s="134" customFormat="1">
      <c r="B195" s="85" t="s">
        <v>1175</v>
      </c>
      <c r="C195" s="79" t="s">
        <v>1176</v>
      </c>
      <c r="D195" s="92" t="s">
        <v>978</v>
      </c>
      <c r="E195" s="92" t="s">
        <v>979</v>
      </c>
      <c r="F195" s="79"/>
      <c r="G195" s="92" t="s">
        <v>1000</v>
      </c>
      <c r="H195" s="92" t="s">
        <v>169</v>
      </c>
      <c r="I195" s="86">
        <v>945.99999999999989</v>
      </c>
      <c r="J195" s="88">
        <v>4407</v>
      </c>
      <c r="K195" s="79"/>
      <c r="L195" s="86">
        <v>151.21042</v>
      </c>
      <c r="M195" s="87">
        <v>1.6137535464253504E-7</v>
      </c>
      <c r="N195" s="87">
        <f t="shared" si="5"/>
        <v>4.4926133497891901E-3</v>
      </c>
      <c r="O195" s="87">
        <f>L195/'סכום נכסי הקרן'!$C$42</f>
        <v>4.1940986782569476E-5</v>
      </c>
    </row>
    <row r="196" spans="2:15" s="134" customFormat="1">
      <c r="B196" s="85" t="s">
        <v>1177</v>
      </c>
      <c r="C196" s="79" t="s">
        <v>1178</v>
      </c>
      <c r="D196" s="92" t="s">
        <v>978</v>
      </c>
      <c r="E196" s="92" t="s">
        <v>979</v>
      </c>
      <c r="F196" s="79"/>
      <c r="G196" s="92" t="s">
        <v>1036</v>
      </c>
      <c r="H196" s="92" t="s">
        <v>169</v>
      </c>
      <c r="I196" s="86">
        <v>377.99999999999994</v>
      </c>
      <c r="J196" s="88">
        <v>6779</v>
      </c>
      <c r="K196" s="79"/>
      <c r="L196" s="86">
        <v>92.940499999999986</v>
      </c>
      <c r="M196" s="87">
        <v>6.0046265647681525E-7</v>
      </c>
      <c r="N196" s="87">
        <f t="shared" si="5"/>
        <v>2.7613555404189878E-3</v>
      </c>
      <c r="O196" s="87">
        <f>L196/'סכום נכסי הקרן'!$C$42</f>
        <v>2.5778754414314818E-5</v>
      </c>
    </row>
    <row r="197" spans="2:15" s="134" customFormat="1">
      <c r="B197" s="85" t="s">
        <v>1179</v>
      </c>
      <c r="C197" s="79" t="s">
        <v>1180</v>
      </c>
      <c r="D197" s="92" t="s">
        <v>27</v>
      </c>
      <c r="E197" s="92" t="s">
        <v>979</v>
      </c>
      <c r="F197" s="79"/>
      <c r="G197" s="92" t="s">
        <v>1181</v>
      </c>
      <c r="H197" s="92" t="s">
        <v>171</v>
      </c>
      <c r="I197" s="86">
        <v>136.99999999999997</v>
      </c>
      <c r="J197" s="88">
        <v>5148</v>
      </c>
      <c r="K197" s="79"/>
      <c r="L197" s="86">
        <v>29.731609999999996</v>
      </c>
      <c r="M197" s="87">
        <v>5.8235968497163562E-7</v>
      </c>
      <c r="N197" s="87">
        <f t="shared" si="5"/>
        <v>8.8335597504937658E-4</v>
      </c>
      <c r="O197" s="87">
        <f>L197/'סכום נכסי הקרן'!$C$42</f>
        <v>8.2466080183793564E-6</v>
      </c>
    </row>
    <row r="198" spans="2:15" s="134" customFormat="1">
      <c r="B198" s="85" t="s">
        <v>1182</v>
      </c>
      <c r="C198" s="79" t="s">
        <v>1183</v>
      </c>
      <c r="D198" s="92" t="s">
        <v>978</v>
      </c>
      <c r="E198" s="92" t="s">
        <v>979</v>
      </c>
      <c r="F198" s="79"/>
      <c r="G198" s="92" t="s">
        <v>1027</v>
      </c>
      <c r="H198" s="92" t="s">
        <v>169</v>
      </c>
      <c r="I198" s="86">
        <v>77.999999999999986</v>
      </c>
      <c r="J198" s="88">
        <v>20666</v>
      </c>
      <c r="K198" s="79"/>
      <c r="L198" s="86">
        <v>58.46535999999999</v>
      </c>
      <c r="M198" s="87">
        <v>2.7343476127041992E-7</v>
      </c>
      <c r="N198" s="87">
        <f t="shared" si="5"/>
        <v>1.7370645279355143E-3</v>
      </c>
      <c r="O198" s="87">
        <f>L198/'סכום נכסי הקרן'!$C$42</f>
        <v>1.6216441241272695E-5</v>
      </c>
    </row>
    <row r="199" spans="2:15" s="134" customFormat="1">
      <c r="B199" s="85" t="s">
        <v>1184</v>
      </c>
      <c r="C199" s="79" t="s">
        <v>1185</v>
      </c>
      <c r="D199" s="92" t="s">
        <v>129</v>
      </c>
      <c r="E199" s="92" t="s">
        <v>979</v>
      </c>
      <c r="F199" s="79"/>
      <c r="G199" s="92" t="s">
        <v>1074</v>
      </c>
      <c r="H199" s="92" t="s">
        <v>172</v>
      </c>
      <c r="I199" s="86">
        <v>806.99999999999989</v>
      </c>
      <c r="J199" s="88">
        <v>2636.5</v>
      </c>
      <c r="K199" s="79"/>
      <c r="L199" s="86">
        <v>100.81897999999998</v>
      </c>
      <c r="M199" s="87">
        <v>1.7724032953744957E-7</v>
      </c>
      <c r="N199" s="87">
        <f t="shared" si="5"/>
        <v>2.9954330889374508E-3</v>
      </c>
      <c r="O199" s="87">
        <f>L199/'סכום נכסי הקרן'!$C$42</f>
        <v>2.7963995521023852E-5</v>
      </c>
    </row>
    <row r="200" spans="2:15" s="134" customFormat="1">
      <c r="B200" s="85" t="s">
        <v>1012</v>
      </c>
      <c r="C200" s="79" t="s">
        <v>1013</v>
      </c>
      <c r="D200" s="92" t="s">
        <v>984</v>
      </c>
      <c r="E200" s="92" t="s">
        <v>979</v>
      </c>
      <c r="F200" s="79"/>
      <c r="G200" s="92" t="s">
        <v>981</v>
      </c>
      <c r="H200" s="92" t="s">
        <v>169</v>
      </c>
      <c r="I200" s="86">
        <v>2478.9999999999995</v>
      </c>
      <c r="J200" s="88">
        <v>1321</v>
      </c>
      <c r="K200" s="79"/>
      <c r="L200" s="86">
        <v>118.77550999999998</v>
      </c>
      <c r="M200" s="87">
        <v>4.9782800193146816E-5</v>
      </c>
      <c r="N200" s="87">
        <f>L200/$L$11</f>
        <v>3.5289396184073779E-3</v>
      </c>
      <c r="O200" s="87">
        <f>L200/'סכום נכסי הקרן'!$C$42</f>
        <v>3.294456886637143E-5</v>
      </c>
    </row>
    <row r="201" spans="2:15" s="134" customFormat="1">
      <c r="B201" s="85" t="s">
        <v>1186</v>
      </c>
      <c r="C201" s="79" t="s">
        <v>1187</v>
      </c>
      <c r="D201" s="92" t="s">
        <v>978</v>
      </c>
      <c r="E201" s="92" t="s">
        <v>979</v>
      </c>
      <c r="F201" s="79"/>
      <c r="G201" s="92" t="s">
        <v>1046</v>
      </c>
      <c r="H201" s="92" t="s">
        <v>169</v>
      </c>
      <c r="I201" s="86">
        <v>70.999999999999986</v>
      </c>
      <c r="J201" s="88">
        <v>19539</v>
      </c>
      <c r="K201" s="79"/>
      <c r="L201" s="86">
        <v>50.316249999999989</v>
      </c>
      <c r="M201" s="87">
        <v>2.8230616302186875E-7</v>
      </c>
      <c r="N201" s="87">
        <f t="shared" si="5"/>
        <v>1.4949462904826948E-3</v>
      </c>
      <c r="O201" s="87">
        <f>L201/'סכום נכסי הקרן'!$C$42</f>
        <v>1.3956135934272658E-5</v>
      </c>
    </row>
    <row r="202" spans="2:15" s="134" customFormat="1">
      <c r="B202" s="85" t="s">
        <v>1188</v>
      </c>
      <c r="C202" s="79" t="s">
        <v>1189</v>
      </c>
      <c r="D202" s="92" t="s">
        <v>129</v>
      </c>
      <c r="E202" s="92" t="s">
        <v>979</v>
      </c>
      <c r="F202" s="79"/>
      <c r="G202" s="92" t="s">
        <v>1036</v>
      </c>
      <c r="H202" s="92" t="s">
        <v>172</v>
      </c>
      <c r="I202" s="86">
        <v>1294.9999999999998</v>
      </c>
      <c r="J202" s="88">
        <v>637.79999999999995</v>
      </c>
      <c r="K202" s="79"/>
      <c r="L202" s="86">
        <v>39.137689999999992</v>
      </c>
      <c r="M202" s="87">
        <v>1.2777468878767591E-6</v>
      </c>
      <c r="N202" s="87">
        <f t="shared" si="5"/>
        <v>1.162820052837039E-3</v>
      </c>
      <c r="O202" s="87">
        <f>L202/'סכום נכסי הקרן'!$C$42</f>
        <v>1.0855557037605617E-5</v>
      </c>
    </row>
    <row r="203" spans="2:15" s="134" customFormat="1">
      <c r="B203" s="85" t="s">
        <v>1190</v>
      </c>
      <c r="C203" s="79" t="s">
        <v>1191</v>
      </c>
      <c r="D203" s="92" t="s">
        <v>27</v>
      </c>
      <c r="E203" s="92" t="s">
        <v>979</v>
      </c>
      <c r="F203" s="79"/>
      <c r="G203" s="92" t="s">
        <v>1027</v>
      </c>
      <c r="H203" s="92" t="s">
        <v>171</v>
      </c>
      <c r="I203" s="86">
        <v>97.999999999999986</v>
      </c>
      <c r="J203" s="88">
        <v>11010</v>
      </c>
      <c r="K203" s="79"/>
      <c r="L203" s="86">
        <v>45.485480000000003</v>
      </c>
      <c r="M203" s="87">
        <v>1.1529411764705881E-7</v>
      </c>
      <c r="N203" s="87">
        <f t="shared" si="5"/>
        <v>1.3514192650848349E-3</v>
      </c>
      <c r="O203" s="87">
        <f>L203/'סכום נכסי הקרן'!$C$42</f>
        <v>1.2616233163553334E-5</v>
      </c>
    </row>
    <row r="204" spans="2:15" s="134" customFormat="1">
      <c r="B204" s="85" t="s">
        <v>1192</v>
      </c>
      <c r="C204" s="79" t="s">
        <v>1193</v>
      </c>
      <c r="D204" s="92" t="s">
        <v>978</v>
      </c>
      <c r="E204" s="92" t="s">
        <v>979</v>
      </c>
      <c r="F204" s="79"/>
      <c r="G204" s="92" t="s">
        <v>1036</v>
      </c>
      <c r="H204" s="92" t="s">
        <v>169</v>
      </c>
      <c r="I204" s="86">
        <v>100.99999999999999</v>
      </c>
      <c r="J204" s="88">
        <v>17675</v>
      </c>
      <c r="K204" s="79"/>
      <c r="L204" s="86">
        <v>64.748289999999997</v>
      </c>
      <c r="M204" s="87">
        <v>3.2663918872165459E-7</v>
      </c>
      <c r="N204" s="87">
        <f t="shared" si="5"/>
        <v>1.9237366844826031E-3</v>
      </c>
      <c r="O204" s="87">
        <f>L204/'סכום נכסי הקרן'!$C$42</f>
        <v>1.7959127255145347E-5</v>
      </c>
    </row>
    <row r="205" spans="2:15" s="134" customFormat="1">
      <c r="B205" s="85" t="s">
        <v>1194</v>
      </c>
      <c r="C205" s="79" t="s">
        <v>1195</v>
      </c>
      <c r="D205" s="92" t="s">
        <v>978</v>
      </c>
      <c r="E205" s="92" t="s">
        <v>979</v>
      </c>
      <c r="F205" s="79"/>
      <c r="G205" s="92" t="s">
        <v>1036</v>
      </c>
      <c r="H205" s="92" t="s">
        <v>169</v>
      </c>
      <c r="I205" s="86">
        <v>82.999999999999986</v>
      </c>
      <c r="J205" s="88">
        <v>9753</v>
      </c>
      <c r="K205" s="86">
        <v>0.24459999999999996</v>
      </c>
      <c r="L205" s="86">
        <v>29.605129999999996</v>
      </c>
      <c r="M205" s="87">
        <v>9.5879826674225211E-7</v>
      </c>
      <c r="N205" s="87">
        <f t="shared" si="5"/>
        <v>8.7959812729998641E-4</v>
      </c>
      <c r="O205" s="87">
        <f>L205/'סכום נכסי הקרן'!$C$42</f>
        <v>8.2115264677278906E-6</v>
      </c>
    </row>
    <row r="206" spans="2:15" s="134" customFormat="1">
      <c r="B206" s="85" t="s">
        <v>1196</v>
      </c>
      <c r="C206" s="79" t="s">
        <v>1197</v>
      </c>
      <c r="D206" s="92" t="s">
        <v>27</v>
      </c>
      <c r="E206" s="92" t="s">
        <v>979</v>
      </c>
      <c r="F206" s="79"/>
      <c r="G206" s="92" t="s">
        <v>1061</v>
      </c>
      <c r="H206" s="92" t="s">
        <v>171</v>
      </c>
      <c r="I206" s="86">
        <v>244.99999999999997</v>
      </c>
      <c r="J206" s="88">
        <v>3697</v>
      </c>
      <c r="K206" s="79"/>
      <c r="L206" s="86">
        <v>38.183429999999994</v>
      </c>
      <c r="M206" s="87">
        <v>3.032486949763582E-7</v>
      </c>
      <c r="N206" s="87">
        <f t="shared" si="5"/>
        <v>1.1344680304356076E-3</v>
      </c>
      <c r="O206" s="87">
        <f>L206/'סכום נכסי הקרן'!$C$42</f>
        <v>1.0590875502780604E-5</v>
      </c>
    </row>
    <row r="207" spans="2:15" s="134" customFormat="1">
      <c r="B207" s="85" t="s">
        <v>1198</v>
      </c>
      <c r="C207" s="79" t="s">
        <v>1199</v>
      </c>
      <c r="D207" s="92" t="s">
        <v>978</v>
      </c>
      <c r="E207" s="92" t="s">
        <v>979</v>
      </c>
      <c r="F207" s="79"/>
      <c r="G207" s="92" t="s">
        <v>1110</v>
      </c>
      <c r="H207" s="92" t="s">
        <v>169</v>
      </c>
      <c r="I207" s="86">
        <v>169.99999999999997</v>
      </c>
      <c r="J207" s="88">
        <v>6245</v>
      </c>
      <c r="K207" s="79"/>
      <c r="L207" s="86">
        <v>38.506039999999992</v>
      </c>
      <c r="M207" s="87">
        <v>2.9667418293617702E-7</v>
      </c>
      <c r="N207" s="87">
        <f t="shared" si="5"/>
        <v>1.1440530973428715E-3</v>
      </c>
      <c r="O207" s="87">
        <f>L207/'סכום נכסי הקרן'!$C$42</f>
        <v>1.0680357310621126E-5</v>
      </c>
    </row>
    <row r="208" spans="2:15" s="134" customFormat="1">
      <c r="B208" s="85" t="s">
        <v>1200</v>
      </c>
      <c r="C208" s="79" t="s">
        <v>1201</v>
      </c>
      <c r="D208" s="92" t="s">
        <v>27</v>
      </c>
      <c r="E208" s="92" t="s">
        <v>979</v>
      </c>
      <c r="F208" s="79"/>
      <c r="G208" s="92" t="s">
        <v>1027</v>
      </c>
      <c r="H208" s="92" t="s">
        <v>171</v>
      </c>
      <c r="I208" s="86">
        <v>109.99999999999999</v>
      </c>
      <c r="J208" s="88">
        <v>12235</v>
      </c>
      <c r="K208" s="79"/>
      <c r="L208" s="86">
        <v>56.735660000000003</v>
      </c>
      <c r="M208" s="87">
        <v>5.1622529177393726E-7</v>
      </c>
      <c r="N208" s="87">
        <f t="shared" si="5"/>
        <v>1.6856734048162855E-3</v>
      </c>
      <c r="O208" s="87">
        <f>L208/'סכום נכסי הקרן'!$C$42</f>
        <v>1.5736677182434622E-5</v>
      </c>
    </row>
    <row r="209" spans="2:15" s="134" customFormat="1">
      <c r="B209" s="85" t="s">
        <v>1202</v>
      </c>
      <c r="C209" s="79" t="s">
        <v>1203</v>
      </c>
      <c r="D209" s="92" t="s">
        <v>27</v>
      </c>
      <c r="E209" s="92" t="s">
        <v>979</v>
      </c>
      <c r="F209" s="79"/>
      <c r="G209" s="92" t="s">
        <v>1074</v>
      </c>
      <c r="H209" s="92" t="s">
        <v>171</v>
      </c>
      <c r="I209" s="86">
        <v>307.99999999999994</v>
      </c>
      <c r="J209" s="88">
        <v>5584</v>
      </c>
      <c r="K209" s="86">
        <v>0.83097999999999994</v>
      </c>
      <c r="L209" s="86">
        <v>73.333899999999986</v>
      </c>
      <c r="M209" s="87">
        <v>1.1552083029735618E-7</v>
      </c>
      <c r="N209" s="87">
        <f t="shared" si="5"/>
        <v>2.1788237750553527E-3</v>
      </c>
      <c r="O209" s="87">
        <f>L209/'סכום נכסי הקרן'!$C$42</f>
        <v>2.0340503852937324E-5</v>
      </c>
    </row>
    <row r="210" spans="2:15" s="134" customFormat="1">
      <c r="B210" s="85" t="s">
        <v>1204</v>
      </c>
      <c r="C210" s="79" t="s">
        <v>1205</v>
      </c>
      <c r="D210" s="92" t="s">
        <v>984</v>
      </c>
      <c r="E210" s="92" t="s">
        <v>979</v>
      </c>
      <c r="F210" s="79"/>
      <c r="G210" s="92" t="s">
        <v>1039</v>
      </c>
      <c r="H210" s="92" t="s">
        <v>169</v>
      </c>
      <c r="I210" s="86">
        <v>142.99999999999997</v>
      </c>
      <c r="J210" s="88">
        <v>5107</v>
      </c>
      <c r="K210" s="79"/>
      <c r="L210" s="86">
        <v>26.488019999999995</v>
      </c>
      <c r="M210" s="87">
        <v>1.1463175606503393E-6</v>
      </c>
      <c r="N210" s="87">
        <f t="shared" si="5"/>
        <v>7.8698566052182802E-4</v>
      </c>
      <c r="O210" s="87">
        <f>L210/'סכום נכסי הקרן'!$C$42</f>
        <v>7.3469387672915373E-6</v>
      </c>
    </row>
    <row r="211" spans="2:15" s="134" customFormat="1">
      <c r="B211" s="85" t="s">
        <v>1206</v>
      </c>
      <c r="C211" s="79" t="s">
        <v>1207</v>
      </c>
      <c r="D211" s="92" t="s">
        <v>978</v>
      </c>
      <c r="E211" s="92" t="s">
        <v>979</v>
      </c>
      <c r="F211" s="79"/>
      <c r="G211" s="92" t="s">
        <v>1110</v>
      </c>
      <c r="H211" s="92" t="s">
        <v>169</v>
      </c>
      <c r="I211" s="86">
        <v>41.999999999999993</v>
      </c>
      <c r="J211" s="88">
        <v>8906</v>
      </c>
      <c r="K211" s="79"/>
      <c r="L211" s="86">
        <v>13.566859999999997</v>
      </c>
      <c r="M211" s="87">
        <v>1.5406965530201444E-7</v>
      </c>
      <c r="N211" s="87">
        <f t="shared" si="5"/>
        <v>4.0308502780906865E-4</v>
      </c>
      <c r="O211" s="87">
        <f>L211/'סכום נכסי הקרן'!$C$42</f>
        <v>3.7630177598935994E-6</v>
      </c>
    </row>
    <row r="212" spans="2:15" s="134" customFormat="1">
      <c r="B212" s="85" t="s">
        <v>1208</v>
      </c>
      <c r="C212" s="79" t="s">
        <v>1209</v>
      </c>
      <c r="D212" s="92" t="s">
        <v>978</v>
      </c>
      <c r="E212" s="92" t="s">
        <v>979</v>
      </c>
      <c r="F212" s="79"/>
      <c r="G212" s="92" t="s">
        <v>1061</v>
      </c>
      <c r="H212" s="92" t="s">
        <v>169</v>
      </c>
      <c r="I212" s="86">
        <v>362.99999999999994</v>
      </c>
      <c r="J212" s="88">
        <v>5281</v>
      </c>
      <c r="K212" s="86">
        <v>0.48713999999999991</v>
      </c>
      <c r="L212" s="86">
        <v>70.016840000000002</v>
      </c>
      <c r="M212" s="87">
        <v>2.2282993394892282E-7</v>
      </c>
      <c r="N212" s="87">
        <f t="shared" si="5"/>
        <v>2.0802705930851443E-3</v>
      </c>
      <c r="O212" s="87">
        <f>L212/'סכום נכסי הקרן'!$C$42</f>
        <v>1.9420456348162262E-5</v>
      </c>
    </row>
    <row r="213" spans="2:15" s="134" customFormat="1">
      <c r="B213" s="85" t="s">
        <v>1210</v>
      </c>
      <c r="C213" s="79" t="s">
        <v>1211</v>
      </c>
      <c r="D213" s="92" t="s">
        <v>984</v>
      </c>
      <c r="E213" s="92" t="s">
        <v>979</v>
      </c>
      <c r="F213" s="79"/>
      <c r="G213" s="92" t="s">
        <v>981</v>
      </c>
      <c r="H213" s="92" t="s">
        <v>169</v>
      </c>
      <c r="I213" s="86">
        <v>31.999999999999996</v>
      </c>
      <c r="J213" s="88">
        <v>7325</v>
      </c>
      <c r="K213" s="79"/>
      <c r="L213" s="86">
        <v>8.5016799999999986</v>
      </c>
      <c r="M213" s="87">
        <v>1.0951289587927954E-6</v>
      </c>
      <c r="N213" s="87">
        <f t="shared" si="5"/>
        <v>2.5259344603127052E-4</v>
      </c>
      <c r="O213" s="87">
        <f>L213/'סכום נכסי הקרן'!$C$42</f>
        <v>2.3580970710195449E-6</v>
      </c>
    </row>
    <row r="214" spans="2:15" s="134" customFormat="1">
      <c r="B214" s="85" t="s">
        <v>1212</v>
      </c>
      <c r="C214" s="79" t="s">
        <v>1213</v>
      </c>
      <c r="D214" s="92" t="s">
        <v>27</v>
      </c>
      <c r="E214" s="92" t="s">
        <v>979</v>
      </c>
      <c r="F214" s="79"/>
      <c r="G214" s="92" t="s">
        <v>1027</v>
      </c>
      <c r="H214" s="92" t="s">
        <v>171</v>
      </c>
      <c r="I214" s="86">
        <v>364.99999999999994</v>
      </c>
      <c r="J214" s="88">
        <v>8202</v>
      </c>
      <c r="K214" s="79"/>
      <c r="L214" s="86">
        <v>126.20367999999998</v>
      </c>
      <c r="M214" s="87">
        <v>6.1148328347773295E-7</v>
      </c>
      <c r="N214" s="87">
        <f t="shared" si="5"/>
        <v>3.7496380048446585E-3</v>
      </c>
      <c r="O214" s="87">
        <f>L214/'סכום נכסי הקרן'!$C$42</f>
        <v>3.5004908225184654E-5</v>
      </c>
    </row>
    <row r="215" spans="2:15" s="134" customFormat="1">
      <c r="B215" s="85" t="s">
        <v>1214</v>
      </c>
      <c r="C215" s="79" t="s">
        <v>1215</v>
      </c>
      <c r="D215" s="92" t="s">
        <v>978</v>
      </c>
      <c r="E215" s="92" t="s">
        <v>979</v>
      </c>
      <c r="F215" s="79"/>
      <c r="G215" s="92" t="s">
        <v>981</v>
      </c>
      <c r="H215" s="92" t="s">
        <v>169</v>
      </c>
      <c r="I215" s="86">
        <v>183.99999999999997</v>
      </c>
      <c r="J215" s="88">
        <v>15009</v>
      </c>
      <c r="K215" s="79"/>
      <c r="L215" s="86">
        <v>100.16525999999998</v>
      </c>
      <c r="M215" s="87">
        <v>1.0356521210776548E-7</v>
      </c>
      <c r="N215" s="87">
        <f t="shared" si="5"/>
        <v>2.9760104115913772E-3</v>
      </c>
      <c r="O215" s="87">
        <f>L215/'סכום נכסי הקרן'!$C$42</f>
        <v>2.7782674274250637E-5</v>
      </c>
    </row>
    <row r="216" spans="2:15" s="134" customFormat="1">
      <c r="B216" s="85" t="s">
        <v>1216</v>
      </c>
      <c r="C216" s="79" t="s">
        <v>1217</v>
      </c>
      <c r="D216" s="92" t="s">
        <v>27</v>
      </c>
      <c r="E216" s="92" t="s">
        <v>979</v>
      </c>
      <c r="F216" s="79"/>
      <c r="G216" s="92" t="s">
        <v>1052</v>
      </c>
      <c r="H216" s="92" t="s">
        <v>171</v>
      </c>
      <c r="I216" s="86">
        <v>24.999999999999996</v>
      </c>
      <c r="J216" s="88">
        <v>15100</v>
      </c>
      <c r="K216" s="79"/>
      <c r="L216" s="86">
        <v>15.913889999999997</v>
      </c>
      <c r="M216" s="87">
        <v>1.212383116265431E-7</v>
      </c>
      <c r="N216" s="87">
        <f t="shared" si="5"/>
        <v>4.7281764484932107E-4</v>
      </c>
      <c r="O216" s="87">
        <f>L216/'סכום נכסי הקרן'!$C$42</f>
        <v>4.4140096307467722E-6</v>
      </c>
    </row>
    <row r="217" spans="2:15" s="134" customFormat="1">
      <c r="B217" s="85" t="s">
        <v>1218</v>
      </c>
      <c r="C217" s="79" t="s">
        <v>1219</v>
      </c>
      <c r="D217" s="92" t="s">
        <v>27</v>
      </c>
      <c r="E217" s="92" t="s">
        <v>979</v>
      </c>
      <c r="F217" s="79"/>
      <c r="G217" s="92" t="s">
        <v>1036</v>
      </c>
      <c r="H217" s="92" t="s">
        <v>171</v>
      </c>
      <c r="I217" s="86">
        <v>315.99999999999994</v>
      </c>
      <c r="J217" s="88">
        <v>4210</v>
      </c>
      <c r="K217" s="79"/>
      <c r="L217" s="86">
        <v>56.082660000000004</v>
      </c>
      <c r="M217" s="87">
        <v>6.0994684247640612E-7</v>
      </c>
      <c r="N217" s="87">
        <f t="shared" si="5"/>
        <v>1.6662721193928846E-3</v>
      </c>
      <c r="O217" s="87">
        <f>L217/'סכום נכסי הקרן'!$C$42</f>
        <v>1.5555555640883333E-5</v>
      </c>
    </row>
    <row r="218" spans="2:15" s="134" customFormat="1">
      <c r="B218" s="85" t="s">
        <v>1220</v>
      </c>
      <c r="C218" s="79" t="s">
        <v>1221</v>
      </c>
      <c r="D218" s="92" t="s">
        <v>978</v>
      </c>
      <c r="E218" s="92" t="s">
        <v>979</v>
      </c>
      <c r="F218" s="79"/>
      <c r="G218" s="92" t="s">
        <v>1079</v>
      </c>
      <c r="H218" s="92" t="s">
        <v>169</v>
      </c>
      <c r="I218" s="86">
        <v>279.99999999999994</v>
      </c>
      <c r="J218" s="88">
        <v>9391</v>
      </c>
      <c r="K218" s="79"/>
      <c r="L218" s="86">
        <v>95.371229999999983</v>
      </c>
      <c r="M218" s="87">
        <v>9.5604430082024591E-8</v>
      </c>
      <c r="N218" s="87">
        <f t="shared" si="5"/>
        <v>2.8335749684698661E-3</v>
      </c>
      <c r="O218" s="87">
        <f>L218/'סכום נכסי הקרן'!$C$42</f>
        <v>2.6452962017216753E-5</v>
      </c>
    </row>
    <row r="219" spans="2:15" s="134" customFormat="1">
      <c r="B219" s="85" t="s">
        <v>1222</v>
      </c>
      <c r="C219" s="79" t="s">
        <v>1223</v>
      </c>
      <c r="D219" s="92" t="s">
        <v>978</v>
      </c>
      <c r="E219" s="92" t="s">
        <v>979</v>
      </c>
      <c r="F219" s="79"/>
      <c r="G219" s="92" t="s">
        <v>1061</v>
      </c>
      <c r="H219" s="92" t="s">
        <v>169</v>
      </c>
      <c r="I219" s="86">
        <v>468.99999999999994</v>
      </c>
      <c r="J219" s="88">
        <v>5256</v>
      </c>
      <c r="K219" s="79"/>
      <c r="L219" s="86">
        <v>89.407869999999974</v>
      </c>
      <c r="M219" s="87">
        <v>9.7380947575036E-8</v>
      </c>
      <c r="N219" s="87">
        <f t="shared" si="5"/>
        <v>2.6563975573787595E-3</v>
      </c>
      <c r="O219" s="87">
        <f>L219/'סכום נכסי הקרן'!$C$42</f>
        <v>2.4798914611358721E-5</v>
      </c>
    </row>
    <row r="220" spans="2:15" s="134" customFormat="1">
      <c r="B220" s="85" t="s">
        <v>1224</v>
      </c>
      <c r="C220" s="79" t="s">
        <v>1225</v>
      </c>
      <c r="D220" s="92" t="s">
        <v>141</v>
      </c>
      <c r="E220" s="92" t="s">
        <v>979</v>
      </c>
      <c r="F220" s="79"/>
      <c r="G220" s="92" t="s">
        <v>1074</v>
      </c>
      <c r="H220" s="92" t="s">
        <v>173</v>
      </c>
      <c r="I220" s="86">
        <v>456.99999999999994</v>
      </c>
      <c r="J220" s="88">
        <v>3858</v>
      </c>
      <c r="K220" s="79"/>
      <c r="L220" s="86">
        <v>46.13342999999999</v>
      </c>
      <c r="M220" s="87">
        <v>4.881688231869816E-7</v>
      </c>
      <c r="N220" s="87">
        <f t="shared" si="5"/>
        <v>1.3706705099394939E-3</v>
      </c>
      <c r="O220" s="87">
        <f>L220/'סכום נכסי הקרן'!$C$42</f>
        <v>1.2795953994867507E-5</v>
      </c>
    </row>
    <row r="221" spans="2:15" s="134" customFormat="1">
      <c r="B221" s="85" t="s">
        <v>1226</v>
      </c>
      <c r="C221" s="79" t="s">
        <v>1227</v>
      </c>
      <c r="D221" s="92" t="s">
        <v>129</v>
      </c>
      <c r="E221" s="92" t="s">
        <v>979</v>
      </c>
      <c r="F221" s="79"/>
      <c r="G221" s="92" t="s">
        <v>1181</v>
      </c>
      <c r="H221" s="92" t="s">
        <v>172</v>
      </c>
      <c r="I221" s="86">
        <v>463.99999999999994</v>
      </c>
      <c r="J221" s="88">
        <v>1124.5</v>
      </c>
      <c r="K221" s="79"/>
      <c r="L221" s="86">
        <v>24.723979999999997</v>
      </c>
      <c r="M221" s="87">
        <v>3.6773769255173548E-7</v>
      </c>
      <c r="N221" s="87">
        <f t="shared" si="5"/>
        <v>7.3457426153515691E-4</v>
      </c>
      <c r="O221" s="87">
        <f>L221/'סכום נכסי הקרן'!$C$42</f>
        <v>6.8576498788411004E-6</v>
      </c>
    </row>
    <row r="222" spans="2:15" s="134" customFormat="1">
      <c r="B222" s="85" t="s">
        <v>1228</v>
      </c>
      <c r="C222" s="79" t="s">
        <v>1229</v>
      </c>
      <c r="D222" s="92" t="s">
        <v>27</v>
      </c>
      <c r="E222" s="92" t="s">
        <v>979</v>
      </c>
      <c r="F222" s="79"/>
      <c r="G222" s="92" t="s">
        <v>1039</v>
      </c>
      <c r="H222" s="92" t="s">
        <v>171</v>
      </c>
      <c r="I222" s="86">
        <v>290.99999999999994</v>
      </c>
      <c r="J222" s="88">
        <v>3382</v>
      </c>
      <c r="K222" s="79"/>
      <c r="L222" s="86">
        <v>41.488329999999998</v>
      </c>
      <c r="M222" s="87">
        <v>1.1617278322957485E-6</v>
      </c>
      <c r="N222" s="87">
        <f t="shared" si="5"/>
        <v>1.2326599266006889E-3</v>
      </c>
      <c r="O222" s="87">
        <f>L222/'סכום נכסי הקרן'!$C$42</f>
        <v>1.1507550208252054E-5</v>
      </c>
    </row>
    <row r="223" spans="2:15" s="134" customFormat="1">
      <c r="B223" s="136"/>
      <c r="C223" s="136"/>
      <c r="D223" s="136"/>
    </row>
    <row r="224" spans="2:15" s="134" customFormat="1">
      <c r="B224" s="136"/>
      <c r="C224" s="136"/>
      <c r="D224" s="136"/>
    </row>
    <row r="225" spans="2:4" s="134" customFormat="1">
      <c r="B225" s="136"/>
      <c r="C225" s="136"/>
      <c r="D225" s="136"/>
    </row>
    <row r="226" spans="2:4" s="134" customFormat="1">
      <c r="B226" s="137" t="s">
        <v>259</v>
      </c>
      <c r="C226" s="136"/>
      <c r="D226" s="136"/>
    </row>
    <row r="227" spans="2:4" s="134" customFormat="1">
      <c r="B227" s="137" t="s">
        <v>118</v>
      </c>
      <c r="C227" s="136"/>
      <c r="D227" s="136"/>
    </row>
    <row r="228" spans="2:4" s="134" customFormat="1">
      <c r="B228" s="137" t="s">
        <v>242</v>
      </c>
      <c r="C228" s="136"/>
      <c r="D228" s="136"/>
    </row>
    <row r="229" spans="2:4" s="134" customFormat="1">
      <c r="B229" s="137" t="s">
        <v>250</v>
      </c>
      <c r="C229" s="136"/>
      <c r="D229" s="136"/>
    </row>
    <row r="230" spans="2:4" s="134" customFormat="1">
      <c r="B230" s="137" t="s">
        <v>256</v>
      </c>
      <c r="C230" s="136"/>
      <c r="D230" s="136"/>
    </row>
    <row r="231" spans="2:4" s="134" customFormat="1">
      <c r="B231" s="136"/>
      <c r="C231" s="136"/>
      <c r="D231" s="136"/>
    </row>
    <row r="232" spans="2:4" s="134" customFormat="1">
      <c r="B232" s="136"/>
      <c r="C232" s="136"/>
      <c r="D232" s="136"/>
    </row>
    <row r="233" spans="2:4" s="134" customFormat="1">
      <c r="B233" s="136"/>
      <c r="C233" s="136"/>
      <c r="D233" s="136"/>
    </row>
    <row r="234" spans="2:4" s="134" customFormat="1">
      <c r="B234" s="136"/>
      <c r="C234" s="136"/>
      <c r="D234" s="136"/>
    </row>
    <row r="235" spans="2:4" s="134" customFormat="1">
      <c r="B235" s="136"/>
      <c r="C235" s="136"/>
      <c r="D235" s="136"/>
    </row>
    <row r="236" spans="2:4" s="134" customFormat="1">
      <c r="B236" s="136"/>
      <c r="C236" s="136"/>
      <c r="D236" s="136"/>
    </row>
    <row r="237" spans="2:4" s="134" customFormat="1">
      <c r="B237" s="136"/>
      <c r="C237" s="136"/>
      <c r="D237" s="136"/>
    </row>
    <row r="238" spans="2:4" s="134" customFormat="1">
      <c r="B238" s="136"/>
      <c r="C238" s="136"/>
      <c r="D238" s="136"/>
    </row>
    <row r="239" spans="2:4" s="134" customFormat="1">
      <c r="B239" s="136"/>
      <c r="C239" s="136"/>
      <c r="D239" s="136"/>
    </row>
    <row r="240" spans="2:4" s="134" customFormat="1">
      <c r="B240" s="136"/>
      <c r="C240" s="136"/>
      <c r="D240" s="136"/>
    </row>
    <row r="241" spans="2:4" s="134" customFormat="1">
      <c r="B241" s="136"/>
      <c r="C241" s="136"/>
      <c r="D241" s="136"/>
    </row>
    <row r="242" spans="2:4" s="134" customFormat="1">
      <c r="B242" s="136"/>
      <c r="C242" s="136"/>
      <c r="D242" s="136"/>
    </row>
    <row r="243" spans="2:4" s="134" customFormat="1">
      <c r="B243" s="136"/>
      <c r="C243" s="136"/>
      <c r="D243" s="136"/>
    </row>
    <row r="244" spans="2:4" s="134" customFormat="1">
      <c r="B244" s="136"/>
      <c r="C244" s="136"/>
      <c r="D244" s="136"/>
    </row>
    <row r="245" spans="2:4" s="134" customFormat="1">
      <c r="B245" s="136"/>
      <c r="C245" s="136"/>
      <c r="D245" s="136"/>
    </row>
    <row r="246" spans="2:4" s="134" customFormat="1">
      <c r="B246" s="136"/>
      <c r="C246" s="136"/>
      <c r="D246" s="136"/>
    </row>
    <row r="247" spans="2:4" s="134" customFormat="1">
      <c r="B247" s="136"/>
      <c r="C247" s="136"/>
      <c r="D247" s="136"/>
    </row>
    <row r="248" spans="2:4" s="134" customFormat="1">
      <c r="B248" s="136"/>
      <c r="C248" s="136"/>
      <c r="D248" s="136"/>
    </row>
    <row r="249" spans="2:4" s="134" customFormat="1">
      <c r="B249" s="136"/>
      <c r="C249" s="136"/>
      <c r="D249" s="136"/>
    </row>
    <row r="250" spans="2:4" s="134" customFormat="1">
      <c r="B250" s="136"/>
      <c r="C250" s="136"/>
      <c r="D250" s="136"/>
    </row>
    <row r="251" spans="2:4" s="134" customFormat="1">
      <c r="B251" s="136"/>
      <c r="C251" s="136"/>
      <c r="D251" s="136"/>
    </row>
    <row r="252" spans="2:4" s="134" customFormat="1">
      <c r="B252" s="136"/>
      <c r="C252" s="136"/>
      <c r="D252" s="136"/>
    </row>
    <row r="253" spans="2:4" s="134" customFormat="1">
      <c r="B253" s="136"/>
      <c r="C253" s="136"/>
      <c r="D253" s="136"/>
    </row>
    <row r="254" spans="2:4" s="134" customFormat="1">
      <c r="B254" s="136"/>
      <c r="C254" s="136"/>
      <c r="D254" s="136"/>
    </row>
    <row r="255" spans="2:4" s="134" customFormat="1">
      <c r="B255" s="136"/>
      <c r="C255" s="136"/>
      <c r="D255" s="136"/>
    </row>
    <row r="256" spans="2:4" s="134" customFormat="1">
      <c r="B256" s="136"/>
      <c r="C256" s="136"/>
      <c r="D256" s="136"/>
    </row>
    <row r="257" spans="2:4" s="134" customFormat="1">
      <c r="B257" s="136"/>
      <c r="C257" s="136"/>
      <c r="D257" s="136"/>
    </row>
    <row r="258" spans="2:4" s="134" customFormat="1">
      <c r="B258" s="136"/>
      <c r="C258" s="136"/>
      <c r="D258" s="136"/>
    </row>
    <row r="259" spans="2:4" s="134" customFormat="1">
      <c r="B259" s="136"/>
      <c r="C259" s="136"/>
      <c r="D259" s="136"/>
    </row>
    <row r="260" spans="2:4" s="134" customFormat="1">
      <c r="B260" s="136"/>
      <c r="C260" s="136"/>
      <c r="D260" s="136"/>
    </row>
    <row r="261" spans="2:4" s="134" customFormat="1">
      <c r="B261" s="136"/>
      <c r="C261" s="136"/>
      <c r="D261" s="136"/>
    </row>
    <row r="262" spans="2:4" s="134" customFormat="1">
      <c r="B262" s="136"/>
      <c r="C262" s="136"/>
      <c r="D262" s="136"/>
    </row>
    <row r="263" spans="2:4" s="134" customFormat="1">
      <c r="B263" s="136"/>
      <c r="C263" s="136"/>
      <c r="D263" s="136"/>
    </row>
    <row r="264" spans="2:4" s="134" customFormat="1">
      <c r="B264" s="136"/>
      <c r="C264" s="136"/>
      <c r="D264" s="136"/>
    </row>
    <row r="265" spans="2:4" s="134" customFormat="1">
      <c r="B265" s="136"/>
      <c r="C265" s="136"/>
      <c r="D265" s="136"/>
    </row>
    <row r="266" spans="2:4" s="134" customFormat="1">
      <c r="B266" s="136"/>
      <c r="C266" s="136"/>
      <c r="D266" s="136"/>
    </row>
    <row r="267" spans="2:4" s="134" customFormat="1">
      <c r="B267" s="136"/>
      <c r="C267" s="136"/>
      <c r="D267" s="136"/>
    </row>
    <row r="268" spans="2:4" s="134" customFormat="1">
      <c r="B268" s="136"/>
      <c r="C268" s="136"/>
      <c r="D268" s="136"/>
    </row>
    <row r="269" spans="2:4" s="134" customFormat="1">
      <c r="B269" s="136"/>
      <c r="C269" s="136"/>
      <c r="D269" s="136"/>
    </row>
    <row r="270" spans="2:4" s="134" customFormat="1">
      <c r="B270" s="136"/>
      <c r="C270" s="136"/>
      <c r="D270" s="136"/>
    </row>
    <row r="271" spans="2:4" s="134" customFormat="1">
      <c r="B271" s="136"/>
      <c r="C271" s="136"/>
      <c r="D271" s="136"/>
    </row>
    <row r="272" spans="2:4" s="134" customFormat="1">
      <c r="B272" s="141"/>
      <c r="C272" s="136"/>
      <c r="D272" s="136"/>
    </row>
    <row r="273" spans="2:4" s="134" customFormat="1">
      <c r="B273" s="141"/>
      <c r="C273" s="136"/>
      <c r="D273" s="136"/>
    </row>
    <row r="274" spans="2:4" s="134" customFormat="1">
      <c r="B274" s="139"/>
      <c r="C274" s="136"/>
      <c r="D274" s="136"/>
    </row>
    <row r="275" spans="2:4" s="134" customFormat="1">
      <c r="B275" s="136"/>
      <c r="C275" s="136"/>
      <c r="D275" s="136"/>
    </row>
    <row r="276" spans="2:4" s="134" customFormat="1">
      <c r="B276" s="136"/>
      <c r="C276" s="136"/>
      <c r="D276" s="136"/>
    </row>
    <row r="277" spans="2:4" s="134" customFormat="1">
      <c r="B277" s="136"/>
      <c r="C277" s="136"/>
      <c r="D277" s="136"/>
    </row>
    <row r="278" spans="2:4" s="134" customFormat="1">
      <c r="B278" s="136"/>
      <c r="C278" s="136"/>
      <c r="D278" s="136"/>
    </row>
    <row r="279" spans="2:4" s="134" customFormat="1">
      <c r="B279" s="136"/>
      <c r="C279" s="136"/>
      <c r="D279" s="136"/>
    </row>
    <row r="280" spans="2:4" s="134" customFormat="1">
      <c r="B280" s="136"/>
      <c r="C280" s="136"/>
      <c r="D280" s="136"/>
    </row>
    <row r="281" spans="2:4" s="134" customFormat="1">
      <c r="B281" s="136"/>
      <c r="C281" s="136"/>
      <c r="D281" s="136"/>
    </row>
    <row r="282" spans="2:4" s="134" customFormat="1">
      <c r="B282" s="136"/>
      <c r="C282" s="136"/>
      <c r="D282" s="136"/>
    </row>
    <row r="283" spans="2:4" s="134" customFormat="1">
      <c r="B283" s="136"/>
      <c r="C283" s="136"/>
      <c r="D283" s="136"/>
    </row>
    <row r="284" spans="2:4" s="134" customFormat="1">
      <c r="B284" s="136"/>
      <c r="C284" s="136"/>
      <c r="D284" s="136"/>
    </row>
    <row r="285" spans="2:4" s="134" customFormat="1">
      <c r="B285" s="136"/>
      <c r="C285" s="136"/>
      <c r="D285" s="136"/>
    </row>
    <row r="286" spans="2:4" s="134" customFormat="1">
      <c r="B286" s="136"/>
      <c r="C286" s="136"/>
      <c r="D286" s="136"/>
    </row>
    <row r="287" spans="2:4" s="134" customFormat="1">
      <c r="B287" s="136"/>
      <c r="C287" s="136"/>
      <c r="D287" s="136"/>
    </row>
    <row r="288" spans="2:4" s="134" customFormat="1">
      <c r="B288" s="136"/>
      <c r="C288" s="136"/>
      <c r="D288" s="136"/>
    </row>
    <row r="289" spans="2:4" s="134" customFormat="1">
      <c r="B289" s="136"/>
      <c r="C289" s="136"/>
      <c r="D289" s="136"/>
    </row>
    <row r="290" spans="2:4" s="134" customFormat="1">
      <c r="B290" s="136"/>
      <c r="C290" s="136"/>
      <c r="D290" s="136"/>
    </row>
    <row r="291" spans="2:4" s="134" customFormat="1">
      <c r="B291" s="136"/>
      <c r="C291" s="136"/>
      <c r="D291" s="136"/>
    </row>
    <row r="292" spans="2:4" s="134" customFormat="1">
      <c r="B292" s="136"/>
      <c r="C292" s="136"/>
      <c r="D292" s="136"/>
    </row>
    <row r="293" spans="2:4" s="134" customFormat="1">
      <c r="B293" s="141"/>
      <c r="C293" s="136"/>
      <c r="D293" s="136"/>
    </row>
    <row r="294" spans="2:4" s="134" customFormat="1">
      <c r="B294" s="141"/>
      <c r="C294" s="136"/>
      <c r="D294" s="136"/>
    </row>
    <row r="295" spans="2:4" s="134" customFormat="1">
      <c r="B295" s="139"/>
      <c r="C295" s="136"/>
      <c r="D295" s="136"/>
    </row>
    <row r="296" spans="2:4" s="134" customFormat="1">
      <c r="B296" s="136"/>
      <c r="C296" s="136"/>
      <c r="D296" s="136"/>
    </row>
    <row r="297" spans="2:4" s="134" customFormat="1">
      <c r="B297" s="136"/>
      <c r="C297" s="136"/>
      <c r="D297" s="136"/>
    </row>
    <row r="298" spans="2:4" s="134" customFormat="1">
      <c r="B298" s="136"/>
      <c r="C298" s="136"/>
      <c r="D298" s="136"/>
    </row>
    <row r="299" spans="2:4" s="134" customFormat="1">
      <c r="B299" s="136"/>
      <c r="C299" s="136"/>
      <c r="D299" s="136"/>
    </row>
    <row r="300" spans="2:4" s="134" customFormat="1">
      <c r="B300" s="136"/>
      <c r="C300" s="136"/>
      <c r="D300" s="136"/>
    </row>
    <row r="301" spans="2:4" s="134" customFormat="1">
      <c r="B301" s="136"/>
      <c r="C301" s="136"/>
      <c r="D301" s="136"/>
    </row>
    <row r="302" spans="2:4" s="134" customFormat="1">
      <c r="B302" s="136"/>
      <c r="C302" s="136"/>
      <c r="D302" s="136"/>
    </row>
    <row r="303" spans="2:4" s="134" customFormat="1">
      <c r="B303" s="136"/>
      <c r="C303" s="136"/>
      <c r="D303" s="136"/>
    </row>
    <row r="304" spans="2:4" s="134" customFormat="1">
      <c r="B304" s="136"/>
      <c r="C304" s="136"/>
      <c r="D304" s="136"/>
    </row>
    <row r="305" spans="2:4" s="134" customFormat="1">
      <c r="B305" s="136"/>
      <c r="C305" s="136"/>
      <c r="D305" s="136"/>
    </row>
    <row r="306" spans="2:4" s="134" customFormat="1">
      <c r="B306" s="136"/>
      <c r="C306" s="136"/>
      <c r="D306" s="136"/>
    </row>
    <row r="307" spans="2:4" s="134" customFormat="1">
      <c r="B307" s="136"/>
      <c r="C307" s="136"/>
      <c r="D307" s="136"/>
    </row>
    <row r="308" spans="2:4" s="134" customFormat="1">
      <c r="B308" s="136"/>
      <c r="C308" s="136"/>
      <c r="D308" s="136"/>
    </row>
    <row r="309" spans="2:4" s="134" customFormat="1">
      <c r="B309" s="136"/>
      <c r="C309" s="136"/>
      <c r="D309" s="136"/>
    </row>
    <row r="310" spans="2:4" s="134" customFormat="1">
      <c r="B310" s="136"/>
      <c r="C310" s="136"/>
      <c r="D310" s="136"/>
    </row>
    <row r="311" spans="2:4" s="134" customFormat="1">
      <c r="B311" s="136"/>
      <c r="C311" s="136"/>
      <c r="D311" s="136"/>
    </row>
    <row r="312" spans="2:4" s="134" customFormat="1">
      <c r="B312" s="136"/>
      <c r="C312" s="136"/>
      <c r="D312" s="136"/>
    </row>
    <row r="313" spans="2:4" s="134" customFormat="1">
      <c r="B313" s="136"/>
      <c r="C313" s="136"/>
      <c r="D313" s="136"/>
    </row>
    <row r="314" spans="2:4" s="134" customFormat="1">
      <c r="B314" s="136"/>
      <c r="C314" s="136"/>
      <c r="D314" s="136"/>
    </row>
    <row r="315" spans="2:4" s="134" customFormat="1">
      <c r="B315" s="136"/>
      <c r="C315" s="136"/>
      <c r="D315" s="136"/>
    </row>
    <row r="316" spans="2:4" s="134" customFormat="1">
      <c r="B316" s="136"/>
      <c r="C316" s="136"/>
      <c r="D316" s="136"/>
    </row>
    <row r="317" spans="2:4" s="134" customFormat="1">
      <c r="B317" s="136"/>
      <c r="C317" s="136"/>
      <c r="D317" s="136"/>
    </row>
    <row r="318" spans="2:4" s="134" customFormat="1">
      <c r="B318" s="136"/>
      <c r="C318" s="136"/>
      <c r="D318" s="136"/>
    </row>
    <row r="319" spans="2:4" s="134" customFormat="1">
      <c r="B319" s="136"/>
      <c r="C319" s="136"/>
      <c r="D319" s="136"/>
    </row>
    <row r="320" spans="2:4" s="134" customFormat="1">
      <c r="B320" s="136"/>
      <c r="C320" s="136"/>
      <c r="D320" s="136"/>
    </row>
    <row r="321" spans="2:4" s="134" customFormat="1">
      <c r="B321" s="136"/>
      <c r="C321" s="136"/>
      <c r="D321" s="136"/>
    </row>
    <row r="322" spans="2:4" s="134" customFormat="1">
      <c r="B322" s="136"/>
      <c r="C322" s="136"/>
      <c r="D322" s="136"/>
    </row>
    <row r="323" spans="2:4" s="134" customFormat="1">
      <c r="B323" s="136"/>
      <c r="C323" s="136"/>
      <c r="D323" s="136"/>
    </row>
    <row r="324" spans="2:4" s="134" customFormat="1">
      <c r="B324" s="136"/>
      <c r="C324" s="136"/>
      <c r="D324" s="136"/>
    </row>
    <row r="325" spans="2:4" s="134" customFormat="1">
      <c r="B325" s="136"/>
      <c r="C325" s="136"/>
      <c r="D325" s="136"/>
    </row>
    <row r="326" spans="2:4" s="134" customFormat="1">
      <c r="B326" s="136"/>
      <c r="C326" s="136"/>
      <c r="D326" s="136"/>
    </row>
    <row r="327" spans="2:4" s="134" customFormat="1">
      <c r="B327" s="136"/>
      <c r="C327" s="136"/>
      <c r="D327" s="136"/>
    </row>
    <row r="328" spans="2:4" s="134" customFormat="1">
      <c r="B328" s="136"/>
      <c r="C328" s="136"/>
      <c r="D328" s="136"/>
    </row>
    <row r="329" spans="2:4" s="134" customFormat="1">
      <c r="B329" s="136"/>
      <c r="C329" s="136"/>
      <c r="D329" s="136"/>
    </row>
    <row r="330" spans="2:4" s="134" customFormat="1">
      <c r="B330" s="136"/>
      <c r="C330" s="136"/>
      <c r="D330" s="136"/>
    </row>
    <row r="331" spans="2:4" s="134" customFormat="1">
      <c r="B331" s="136"/>
      <c r="C331" s="136"/>
      <c r="D331" s="136"/>
    </row>
    <row r="332" spans="2:4" s="134" customFormat="1">
      <c r="B332" s="136"/>
      <c r="C332" s="136"/>
      <c r="D332" s="136"/>
    </row>
    <row r="333" spans="2:4" s="134" customFormat="1">
      <c r="B333" s="136"/>
      <c r="C333" s="136"/>
      <c r="D333" s="136"/>
    </row>
    <row r="334" spans="2:4" s="134" customFormat="1">
      <c r="B334" s="136"/>
      <c r="C334" s="136"/>
      <c r="D334" s="136"/>
    </row>
    <row r="335" spans="2:4" s="134" customFormat="1">
      <c r="B335" s="136"/>
      <c r="C335" s="136"/>
      <c r="D335" s="136"/>
    </row>
    <row r="336" spans="2:4" s="134" customFormat="1">
      <c r="B336" s="136"/>
      <c r="C336" s="136"/>
      <c r="D336" s="136"/>
    </row>
    <row r="337" spans="2:4" s="134" customFormat="1">
      <c r="B337" s="136"/>
      <c r="C337" s="136"/>
      <c r="D337" s="136"/>
    </row>
    <row r="338" spans="2:4" s="134" customFormat="1">
      <c r="B338" s="136"/>
      <c r="C338" s="136"/>
      <c r="D338" s="136"/>
    </row>
    <row r="339" spans="2:4" s="134" customFormat="1">
      <c r="B339" s="136"/>
      <c r="C339" s="136"/>
      <c r="D339" s="136"/>
    </row>
    <row r="340" spans="2:4" s="134" customFormat="1">
      <c r="B340" s="136"/>
      <c r="C340" s="136"/>
      <c r="D340" s="136"/>
    </row>
    <row r="341" spans="2:4" s="134" customFormat="1">
      <c r="B341" s="136"/>
      <c r="C341" s="136"/>
      <c r="D341" s="136"/>
    </row>
    <row r="342" spans="2:4" s="134" customFormat="1">
      <c r="B342" s="136"/>
      <c r="C342" s="136"/>
      <c r="D342" s="136"/>
    </row>
    <row r="343" spans="2:4" s="134" customFormat="1">
      <c r="B343" s="136"/>
      <c r="C343" s="136"/>
      <c r="D343" s="136"/>
    </row>
    <row r="344" spans="2:4" s="134" customFormat="1">
      <c r="B344" s="136"/>
      <c r="C344" s="136"/>
      <c r="D344" s="136"/>
    </row>
    <row r="345" spans="2:4" s="134" customFormat="1">
      <c r="B345" s="136"/>
      <c r="C345" s="136"/>
      <c r="D345" s="136"/>
    </row>
    <row r="346" spans="2:4" s="134" customFormat="1">
      <c r="B346" s="136"/>
      <c r="C346" s="136"/>
      <c r="D346" s="136"/>
    </row>
    <row r="347" spans="2:4" s="134" customFormat="1">
      <c r="B347" s="136"/>
      <c r="C347" s="136"/>
      <c r="D347" s="136"/>
    </row>
    <row r="348" spans="2:4" s="134" customFormat="1">
      <c r="B348" s="136"/>
      <c r="C348" s="136"/>
      <c r="D348" s="136"/>
    </row>
    <row r="349" spans="2:4" s="134" customFormat="1">
      <c r="B349" s="136"/>
      <c r="C349" s="136"/>
      <c r="D349" s="136"/>
    </row>
    <row r="350" spans="2:4" s="134" customFormat="1">
      <c r="B350" s="136"/>
      <c r="C350" s="136"/>
      <c r="D350" s="136"/>
    </row>
    <row r="351" spans="2:4" s="134" customFormat="1">
      <c r="B351" s="136"/>
      <c r="C351" s="136"/>
      <c r="D351" s="136"/>
    </row>
    <row r="352" spans="2:4" s="134" customFormat="1">
      <c r="B352" s="136"/>
      <c r="C352" s="136"/>
      <c r="D352" s="136"/>
    </row>
    <row r="353" spans="2:7" s="134" customFormat="1">
      <c r="B353" s="136"/>
      <c r="C353" s="136"/>
      <c r="D353" s="136"/>
    </row>
    <row r="354" spans="2:7" s="134" customFormat="1">
      <c r="B354" s="136"/>
      <c r="C354" s="136"/>
      <c r="D354" s="136"/>
    </row>
    <row r="355" spans="2:7" s="134" customFormat="1">
      <c r="B355" s="136"/>
      <c r="C355" s="136"/>
      <c r="D355" s="136"/>
    </row>
    <row r="356" spans="2:7" s="134" customFormat="1">
      <c r="B356" s="136"/>
      <c r="C356" s="136"/>
      <c r="D356" s="136"/>
    </row>
    <row r="357" spans="2:7" s="134" customFormat="1">
      <c r="B357" s="136"/>
      <c r="C357" s="136"/>
      <c r="D357" s="136"/>
    </row>
    <row r="358" spans="2:7" s="134" customFormat="1">
      <c r="B358" s="136"/>
      <c r="C358" s="136"/>
      <c r="D358" s="136"/>
    </row>
    <row r="359" spans="2:7">
      <c r="E359" s="1"/>
      <c r="F359" s="1"/>
      <c r="G359" s="1"/>
    </row>
    <row r="360" spans="2:7">
      <c r="B360" s="43"/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7" type="noConversion"/>
  <dataValidations count="4">
    <dataValidation allowBlank="1" showInputMessage="1" showErrorMessage="1" sqref="A1 B34 K9 B35:I35 B228 B230" xr:uid="{00000000-0002-0000-0600-000000000000}"/>
    <dataValidation type="list" allowBlank="1" showInputMessage="1" showErrorMessage="1" sqref="E12:E34 E36:E356" xr:uid="{00000000-0002-0000-0600-000001000000}">
      <formula1>$BF$6:$BF$23</formula1>
    </dataValidation>
    <dataValidation type="list" allowBlank="1" showInputMessage="1" showErrorMessage="1" sqref="H12:H34 H36:H356" xr:uid="{00000000-0002-0000-0600-000002000000}">
      <formula1>$BJ$6:$BJ$19</formula1>
    </dataValidation>
    <dataValidation type="list" allowBlank="1" showInputMessage="1" showErrorMessage="1" sqref="G12:G34 G36:G362" xr:uid="{00000000-0002-0000-0600-000003000000}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7">
    <tabColor indexed="44"/>
    <pageSetUpPr fitToPage="1"/>
  </sheetPr>
  <dimension ref="B1:BK255"/>
  <sheetViews>
    <sheetView rightToLeft="1" topLeftCell="A4" workbookViewId="0">
      <selection activeCell="A16" sqref="A16:XFD23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185</v>
      </c>
      <c r="C1" s="77" t="s" vm="1">
        <v>260</v>
      </c>
    </row>
    <row r="2" spans="2:63">
      <c r="B2" s="56" t="s">
        <v>184</v>
      </c>
      <c r="C2" s="77" t="s">
        <v>261</v>
      </c>
    </row>
    <row r="3" spans="2:63">
      <c r="B3" s="56" t="s">
        <v>186</v>
      </c>
      <c r="C3" s="77" t="s">
        <v>262</v>
      </c>
    </row>
    <row r="4" spans="2:63">
      <c r="B4" s="56" t="s">
        <v>187</v>
      </c>
      <c r="C4" s="77">
        <v>2207</v>
      </c>
    </row>
    <row r="6" spans="2:63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BK6" s="3"/>
    </row>
    <row r="7" spans="2:63" ht="26.25" customHeight="1">
      <c r="B7" s="212" t="s">
        <v>96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4"/>
      <c r="BH7" s="3"/>
      <c r="BK7" s="3"/>
    </row>
    <row r="8" spans="2:63" s="3" customFormat="1" ht="74.25" customHeight="1">
      <c r="B8" s="22" t="s">
        <v>121</v>
      </c>
      <c r="C8" s="30" t="s">
        <v>46</v>
      </c>
      <c r="D8" s="30" t="s">
        <v>125</v>
      </c>
      <c r="E8" s="30" t="s">
        <v>123</v>
      </c>
      <c r="F8" s="30" t="s">
        <v>66</v>
      </c>
      <c r="G8" s="30" t="s">
        <v>107</v>
      </c>
      <c r="H8" s="30" t="s">
        <v>244</v>
      </c>
      <c r="I8" s="30" t="s">
        <v>243</v>
      </c>
      <c r="J8" s="30" t="s">
        <v>258</v>
      </c>
      <c r="K8" s="30" t="s">
        <v>63</v>
      </c>
      <c r="L8" s="30" t="s">
        <v>60</v>
      </c>
      <c r="M8" s="30" t="s">
        <v>188</v>
      </c>
      <c r="N8" s="14" t="s">
        <v>190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251</v>
      </c>
      <c r="I9" s="32"/>
      <c r="J9" s="16" t="s">
        <v>247</v>
      </c>
      <c r="K9" s="32" t="s">
        <v>247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96" t="s">
        <v>30</v>
      </c>
      <c r="C11" s="97"/>
      <c r="D11" s="97"/>
      <c r="E11" s="97"/>
      <c r="F11" s="97"/>
      <c r="G11" s="97"/>
      <c r="H11" s="99"/>
      <c r="I11" s="101"/>
      <c r="J11" s="99">
        <v>10.210849999999999</v>
      </c>
      <c r="K11" s="99">
        <v>23296.435080000483</v>
      </c>
      <c r="L11" s="97"/>
      <c r="M11" s="102">
        <f>K11/$K$11</f>
        <v>1</v>
      </c>
      <c r="N11" s="102">
        <f>K11/'סכום נכסי הקרן'!$C$42</f>
        <v>6.4616940801519368E-3</v>
      </c>
      <c r="O11" s="5"/>
      <c r="BH11" s="1"/>
      <c r="BI11" s="3"/>
      <c r="BK11" s="1"/>
    </row>
    <row r="12" spans="2:63" ht="20.25">
      <c r="B12" s="80" t="s">
        <v>237</v>
      </c>
      <c r="C12" s="81"/>
      <c r="D12" s="81"/>
      <c r="E12" s="81"/>
      <c r="F12" s="81"/>
      <c r="G12" s="81"/>
      <c r="H12" s="89"/>
      <c r="I12" s="91"/>
      <c r="J12" s="89">
        <v>10.210850000000001</v>
      </c>
      <c r="K12" s="89">
        <v>23296.435080000498</v>
      </c>
      <c r="L12" s="81"/>
      <c r="M12" s="90">
        <f t="shared" ref="M12:M72" si="0">K12/$K$11</f>
        <v>1.0000000000000007</v>
      </c>
      <c r="N12" s="90">
        <f>K12/'סכום נכסי הקרן'!$C$42</f>
        <v>6.4616940801519411E-3</v>
      </c>
      <c r="BI12" s="4"/>
    </row>
    <row r="13" spans="2:63">
      <c r="B13" s="98" t="s">
        <v>68</v>
      </c>
      <c r="C13" s="81"/>
      <c r="D13" s="81"/>
      <c r="E13" s="81"/>
      <c r="F13" s="81"/>
      <c r="G13" s="81"/>
      <c r="H13" s="89"/>
      <c r="I13" s="91"/>
      <c r="J13" s="89">
        <v>10.210850000000001</v>
      </c>
      <c r="K13" s="89">
        <v>23296.435080000498</v>
      </c>
      <c r="L13" s="81"/>
      <c r="M13" s="90">
        <f t="shared" si="0"/>
        <v>1.0000000000000007</v>
      </c>
      <c r="N13" s="90">
        <f>K13/'סכום נכסי הקרן'!$C$42</f>
        <v>6.4616940801519411E-3</v>
      </c>
    </row>
    <row r="14" spans="2:63">
      <c r="B14" s="85" t="s">
        <v>1230</v>
      </c>
      <c r="C14" s="79" t="s">
        <v>1231</v>
      </c>
      <c r="D14" s="92" t="s">
        <v>27</v>
      </c>
      <c r="E14" s="79"/>
      <c r="F14" s="92" t="s">
        <v>1232</v>
      </c>
      <c r="G14" s="92" t="s">
        <v>169</v>
      </c>
      <c r="H14" s="86">
        <v>6632.9999999999991</v>
      </c>
      <c r="I14" s="88">
        <v>3261.35</v>
      </c>
      <c r="J14" s="79"/>
      <c r="K14" s="86">
        <v>784.61204000000009</v>
      </c>
      <c r="L14" s="87">
        <v>2.7289213453940159E-4</v>
      </c>
      <c r="M14" s="87">
        <f t="shared" si="0"/>
        <v>3.3679489471484574E-2</v>
      </c>
      <c r="N14" s="87">
        <f>K14/'סכום נכסי הקרן'!$C$42</f>
        <v>2.1762655774043135E-4</v>
      </c>
    </row>
    <row r="15" spans="2:63">
      <c r="B15" s="85" t="s">
        <v>1233</v>
      </c>
      <c r="C15" s="79" t="s">
        <v>1234</v>
      </c>
      <c r="D15" s="92" t="s">
        <v>27</v>
      </c>
      <c r="E15" s="79"/>
      <c r="F15" s="92" t="s">
        <v>1232</v>
      </c>
      <c r="G15" s="92" t="s">
        <v>171</v>
      </c>
      <c r="H15" s="86">
        <v>3789.9999999999995</v>
      </c>
      <c r="I15" s="88">
        <v>1219.9000000000001</v>
      </c>
      <c r="J15" s="79"/>
      <c r="K15" s="86">
        <v>194.90493999999998</v>
      </c>
      <c r="L15" s="87">
        <v>2.7555928719864972E-4</v>
      </c>
      <c r="M15" s="87">
        <f t="shared" si="0"/>
        <v>8.3662989350384315E-3</v>
      </c>
      <c r="N15" s="87">
        <f>K15/'סכום נכסי הקרן'!$C$42</f>
        <v>5.4060464301319282E-5</v>
      </c>
    </row>
    <row r="16" spans="2:63" s="134" customFormat="1" ht="20.25">
      <c r="B16" s="85" t="s">
        <v>1235</v>
      </c>
      <c r="C16" s="79" t="s">
        <v>1236</v>
      </c>
      <c r="D16" s="92" t="s">
        <v>978</v>
      </c>
      <c r="E16" s="79"/>
      <c r="F16" s="92" t="s">
        <v>1232</v>
      </c>
      <c r="G16" s="92" t="s">
        <v>169</v>
      </c>
      <c r="H16" s="86">
        <v>1184.9999999999998</v>
      </c>
      <c r="I16" s="88">
        <v>4900</v>
      </c>
      <c r="J16" s="79"/>
      <c r="K16" s="86">
        <v>210.60175999999996</v>
      </c>
      <c r="L16" s="87">
        <v>2.9223181257706528E-5</v>
      </c>
      <c r="M16" s="87">
        <f t="shared" si="0"/>
        <v>9.0400852867311577E-3</v>
      </c>
      <c r="N16" s="87">
        <f>K16/'סכום נכסי הקרן'!$C$42</f>
        <v>5.8414265581339344E-5</v>
      </c>
      <c r="BH16" s="133"/>
    </row>
    <row r="17" spans="2:14" s="134" customFormat="1">
      <c r="B17" s="85" t="s">
        <v>1237</v>
      </c>
      <c r="C17" s="79" t="s">
        <v>1238</v>
      </c>
      <c r="D17" s="92" t="s">
        <v>978</v>
      </c>
      <c r="E17" s="79"/>
      <c r="F17" s="92" t="s">
        <v>1232</v>
      </c>
      <c r="G17" s="92" t="s">
        <v>169</v>
      </c>
      <c r="H17" s="86">
        <v>646.99999999999989</v>
      </c>
      <c r="I17" s="88">
        <v>11722</v>
      </c>
      <c r="J17" s="79"/>
      <c r="K17" s="86">
        <v>275.07653999999991</v>
      </c>
      <c r="L17" s="87">
        <v>4.6612740744719722E-6</v>
      </c>
      <c r="M17" s="87">
        <f t="shared" si="0"/>
        <v>1.1807666668972349E-2</v>
      </c>
      <c r="N17" s="87">
        <f>K17/'סכום נכסי הקרן'!$C$42</f>
        <v>7.6297529815305971E-5</v>
      </c>
    </row>
    <row r="18" spans="2:14" s="134" customFormat="1">
      <c r="B18" s="85" t="s">
        <v>1239</v>
      </c>
      <c r="C18" s="79" t="s">
        <v>1240</v>
      </c>
      <c r="D18" s="92" t="s">
        <v>978</v>
      </c>
      <c r="E18" s="79"/>
      <c r="F18" s="92" t="s">
        <v>1232</v>
      </c>
      <c r="G18" s="92" t="s">
        <v>169</v>
      </c>
      <c r="H18" s="86">
        <v>461.99999999999994</v>
      </c>
      <c r="I18" s="88">
        <v>5393</v>
      </c>
      <c r="J18" s="79"/>
      <c r="K18" s="86">
        <v>90.369100000000003</v>
      </c>
      <c r="L18" s="87">
        <v>2.7021998696872885E-6</v>
      </c>
      <c r="M18" s="87">
        <f t="shared" si="0"/>
        <v>3.879095650886948E-3</v>
      </c>
      <c r="N18" s="87">
        <f>K18/'סכום נכסי הקרן'!$C$42</f>
        <v>2.5065529403679316E-5</v>
      </c>
    </row>
    <row r="19" spans="2:14" s="134" customFormat="1">
      <c r="B19" s="85" t="s">
        <v>1241</v>
      </c>
      <c r="C19" s="79" t="s">
        <v>1242</v>
      </c>
      <c r="D19" s="92" t="s">
        <v>130</v>
      </c>
      <c r="E19" s="79"/>
      <c r="F19" s="92" t="s">
        <v>1232</v>
      </c>
      <c r="G19" s="92" t="s">
        <v>179</v>
      </c>
      <c r="H19" s="86">
        <v>55808.999999999993</v>
      </c>
      <c r="I19" s="88">
        <v>1899</v>
      </c>
      <c r="J19" s="79"/>
      <c r="K19" s="86">
        <v>3387.3740199999997</v>
      </c>
      <c r="L19" s="87">
        <v>2.5246155558189334E-5</v>
      </c>
      <c r="M19" s="87">
        <f t="shared" si="0"/>
        <v>0.14540310602749654</v>
      </c>
      <c r="N19" s="87">
        <f>K19/'סכום נכסי הקרן'!$C$42</f>
        <v>9.395503894535788E-4</v>
      </c>
    </row>
    <row r="20" spans="2:14" s="134" customFormat="1">
      <c r="B20" s="85" t="s">
        <v>1243</v>
      </c>
      <c r="C20" s="79" t="s">
        <v>1244</v>
      </c>
      <c r="D20" s="92" t="s">
        <v>27</v>
      </c>
      <c r="E20" s="79"/>
      <c r="F20" s="92" t="s">
        <v>1232</v>
      </c>
      <c r="G20" s="92" t="s">
        <v>171</v>
      </c>
      <c r="H20" s="86">
        <v>1000.9999999999999</v>
      </c>
      <c r="I20" s="88">
        <v>13060</v>
      </c>
      <c r="J20" s="79"/>
      <c r="K20" s="86">
        <v>551.10792000000004</v>
      </c>
      <c r="L20" s="87">
        <v>5.2590930822698676E-4</v>
      </c>
      <c r="M20" s="87">
        <f t="shared" si="0"/>
        <v>2.3656319866429479E-2</v>
      </c>
      <c r="N20" s="87">
        <f>K20/'סכום נכסי הקרן'!$C$42</f>
        <v>1.5285990203908802E-4</v>
      </c>
    </row>
    <row r="21" spans="2:14" s="134" customFormat="1">
      <c r="B21" s="85" t="s">
        <v>1245</v>
      </c>
      <c r="C21" s="79" t="s">
        <v>1246</v>
      </c>
      <c r="D21" s="92" t="s">
        <v>27</v>
      </c>
      <c r="E21" s="79"/>
      <c r="F21" s="92" t="s">
        <v>1232</v>
      </c>
      <c r="G21" s="92" t="s">
        <v>171</v>
      </c>
      <c r="H21" s="86">
        <v>7157.9999999999991</v>
      </c>
      <c r="I21" s="88">
        <v>854.4</v>
      </c>
      <c r="J21" s="79"/>
      <c r="K21" s="86">
        <v>257.81744999999995</v>
      </c>
      <c r="L21" s="87">
        <v>2.1271916790490338E-4</v>
      </c>
      <c r="M21" s="87">
        <f t="shared" si="0"/>
        <v>1.1066819842377128E-2</v>
      </c>
      <c r="N21" s="87">
        <f>K21/'סכום נכסי הקרן'!$C$42</f>
        <v>7.1510404261596283E-5</v>
      </c>
    </row>
    <row r="22" spans="2:14" s="134" customFormat="1">
      <c r="B22" s="85" t="s">
        <v>1247</v>
      </c>
      <c r="C22" s="79" t="s">
        <v>1248</v>
      </c>
      <c r="D22" s="92" t="s">
        <v>27</v>
      </c>
      <c r="E22" s="79"/>
      <c r="F22" s="92" t="s">
        <v>1232</v>
      </c>
      <c r="G22" s="92" t="s">
        <v>171</v>
      </c>
      <c r="H22" s="86">
        <v>8106.9999999999991</v>
      </c>
      <c r="I22" s="88">
        <v>3994.5</v>
      </c>
      <c r="J22" s="79"/>
      <c r="K22" s="86">
        <v>1365.1551200000001</v>
      </c>
      <c r="L22" s="87">
        <v>1.5300591991548984E-4</v>
      </c>
      <c r="M22" s="87">
        <f t="shared" si="0"/>
        <v>5.859931424323192E-2</v>
      </c>
      <c r="N22" s="87">
        <f>K22/'סכום נכסי הקרן'!$C$42</f>
        <v>3.7865084194645479E-4</v>
      </c>
    </row>
    <row r="23" spans="2:14" s="134" customFormat="1">
      <c r="B23" s="85" t="s">
        <v>1249</v>
      </c>
      <c r="C23" s="79" t="s">
        <v>1250</v>
      </c>
      <c r="D23" s="92" t="s">
        <v>27</v>
      </c>
      <c r="E23" s="79"/>
      <c r="F23" s="92" t="s">
        <v>1232</v>
      </c>
      <c r="G23" s="92" t="s">
        <v>171</v>
      </c>
      <c r="H23" s="86">
        <v>6282.9999999999991</v>
      </c>
      <c r="I23" s="88">
        <v>3598.5</v>
      </c>
      <c r="J23" s="79"/>
      <c r="K23" s="86">
        <v>953.12085999989984</v>
      </c>
      <c r="L23" s="87">
        <v>6.2397088996541978E-4</v>
      </c>
      <c r="M23" s="87">
        <f t="shared" si="0"/>
        <v>4.0912734361581993E-2</v>
      </c>
      <c r="N23" s="87">
        <f>K23/'סכום נכסי הקרן'!$C$42</f>
        <v>2.6436557342706307E-4</v>
      </c>
    </row>
    <row r="24" spans="2:14" s="134" customFormat="1">
      <c r="B24" s="85" t="s">
        <v>1251</v>
      </c>
      <c r="C24" s="79" t="s">
        <v>1252</v>
      </c>
      <c r="D24" s="92" t="s">
        <v>129</v>
      </c>
      <c r="E24" s="79"/>
      <c r="F24" s="92" t="s">
        <v>1232</v>
      </c>
      <c r="G24" s="92" t="s">
        <v>169</v>
      </c>
      <c r="H24" s="86">
        <v>3755</v>
      </c>
      <c r="I24" s="88">
        <v>4221.5</v>
      </c>
      <c r="J24" s="79"/>
      <c r="K24" s="86">
        <v>574.94235000090021</v>
      </c>
      <c r="L24" s="87">
        <v>4.9958975099941233E-4</v>
      </c>
      <c r="M24" s="87">
        <f t="shared" si="0"/>
        <v>2.4679413310514473E-2</v>
      </c>
      <c r="N24" s="87">
        <f>K24/'סכום נכסי הקרן'!$C$42</f>
        <v>1.5947081889017427E-4</v>
      </c>
    </row>
    <row r="25" spans="2:14" s="134" customFormat="1">
      <c r="B25" s="85" t="s">
        <v>1253</v>
      </c>
      <c r="C25" s="79" t="s">
        <v>1254</v>
      </c>
      <c r="D25" s="92" t="s">
        <v>978</v>
      </c>
      <c r="E25" s="79"/>
      <c r="F25" s="92" t="s">
        <v>1232</v>
      </c>
      <c r="G25" s="92" t="s">
        <v>169</v>
      </c>
      <c r="H25" s="86">
        <v>1099.9999999999998</v>
      </c>
      <c r="I25" s="88">
        <v>9515</v>
      </c>
      <c r="J25" s="79"/>
      <c r="K25" s="86">
        <v>379.61996000000005</v>
      </c>
      <c r="L25" s="87">
        <v>5.3355238342603134E-6</v>
      </c>
      <c r="M25" s="87">
        <f t="shared" si="0"/>
        <v>1.6295195324794398E-2</v>
      </c>
      <c r="N25" s="87">
        <f>K25/'סכום נכסי הקרן'!$C$42</f>
        <v>1.0529456716514348E-4</v>
      </c>
    </row>
    <row r="26" spans="2:14" s="134" customFormat="1">
      <c r="B26" s="85" t="s">
        <v>1255</v>
      </c>
      <c r="C26" s="79" t="s">
        <v>1256</v>
      </c>
      <c r="D26" s="92" t="s">
        <v>27</v>
      </c>
      <c r="E26" s="79"/>
      <c r="F26" s="92" t="s">
        <v>1232</v>
      </c>
      <c r="G26" s="92" t="s">
        <v>178</v>
      </c>
      <c r="H26" s="86">
        <v>9368.9999999999982</v>
      </c>
      <c r="I26" s="88">
        <v>3395</v>
      </c>
      <c r="J26" s="79"/>
      <c r="K26" s="86">
        <v>886.45032999999989</v>
      </c>
      <c r="L26" s="87">
        <v>1.549534776536957E-4</v>
      </c>
      <c r="M26" s="87">
        <f t="shared" si="0"/>
        <v>3.8050900361188716E-2</v>
      </c>
      <c r="N26" s="87">
        <f>K26/'סכום נכסי הקרן'!$C$42</f>
        <v>2.4587327760834432E-4</v>
      </c>
    </row>
    <row r="27" spans="2:14" s="134" customFormat="1">
      <c r="B27" s="85" t="s">
        <v>1257</v>
      </c>
      <c r="C27" s="79" t="s">
        <v>1258</v>
      </c>
      <c r="D27" s="92" t="s">
        <v>978</v>
      </c>
      <c r="E27" s="79"/>
      <c r="F27" s="92" t="s">
        <v>1232</v>
      </c>
      <c r="G27" s="92" t="s">
        <v>169</v>
      </c>
      <c r="H27" s="86">
        <v>1094.9999999999998</v>
      </c>
      <c r="I27" s="88">
        <v>7840</v>
      </c>
      <c r="J27" s="79"/>
      <c r="K27" s="86">
        <v>311.37068999999997</v>
      </c>
      <c r="L27" s="87">
        <v>6.6252813475640732E-6</v>
      </c>
      <c r="M27" s="87">
        <f t="shared" si="0"/>
        <v>1.336559387437374E-2</v>
      </c>
      <c r="N27" s="87">
        <f>K27/'סכום נכסי הקרן'!$C$42</f>
        <v>8.6364378815755784E-5</v>
      </c>
    </row>
    <row r="28" spans="2:14" s="134" customFormat="1">
      <c r="B28" s="85" t="s">
        <v>1259</v>
      </c>
      <c r="C28" s="79" t="s">
        <v>1260</v>
      </c>
      <c r="D28" s="92" t="s">
        <v>27</v>
      </c>
      <c r="E28" s="79"/>
      <c r="F28" s="92" t="s">
        <v>1232</v>
      </c>
      <c r="G28" s="92" t="s">
        <v>171</v>
      </c>
      <c r="H28" s="86">
        <v>1490.9999999999993</v>
      </c>
      <c r="I28" s="88">
        <v>5043</v>
      </c>
      <c r="J28" s="79"/>
      <c r="K28" s="86">
        <v>316.97572999999994</v>
      </c>
      <c r="L28" s="87">
        <v>3.2554585152838416E-4</v>
      </c>
      <c r="M28" s="87">
        <f t="shared" si="0"/>
        <v>1.3606190342492237E-2</v>
      </c>
      <c r="N28" s="87">
        <f>K28/'סכום נכסי הקרן'!$C$42</f>
        <v>8.7919039589502544E-5</v>
      </c>
    </row>
    <row r="29" spans="2:14" s="134" customFormat="1">
      <c r="B29" s="85" t="s">
        <v>1261</v>
      </c>
      <c r="C29" s="79" t="s">
        <v>1262</v>
      </c>
      <c r="D29" s="92" t="s">
        <v>145</v>
      </c>
      <c r="E29" s="79"/>
      <c r="F29" s="92" t="s">
        <v>1232</v>
      </c>
      <c r="G29" s="92" t="s">
        <v>169</v>
      </c>
      <c r="H29" s="86">
        <v>847.99999999999989</v>
      </c>
      <c r="I29" s="88">
        <v>12126</v>
      </c>
      <c r="J29" s="79"/>
      <c r="K29" s="86">
        <v>372.95888999999988</v>
      </c>
      <c r="L29" s="87">
        <v>1.5850467289719623E-4</v>
      </c>
      <c r="M29" s="87">
        <f t="shared" si="0"/>
        <v>1.6009268745164257E-2</v>
      </c>
      <c r="N29" s="87">
        <f>K29/'סכום נכסי הקרן'!$C$42</f>
        <v>1.034469970781893E-4</v>
      </c>
    </row>
    <row r="30" spans="2:14" s="134" customFormat="1">
      <c r="B30" s="85" t="s">
        <v>1263</v>
      </c>
      <c r="C30" s="79" t="s">
        <v>1264</v>
      </c>
      <c r="D30" s="92" t="s">
        <v>978</v>
      </c>
      <c r="E30" s="79"/>
      <c r="F30" s="92" t="s">
        <v>1232</v>
      </c>
      <c r="G30" s="92" t="s">
        <v>169</v>
      </c>
      <c r="H30" s="86">
        <v>7554</v>
      </c>
      <c r="I30" s="88">
        <v>5178</v>
      </c>
      <c r="J30" s="79"/>
      <c r="K30" s="86">
        <v>1418.6869799999995</v>
      </c>
      <c r="L30" s="87">
        <v>7.9784537389100128E-6</v>
      </c>
      <c r="M30" s="87">
        <f t="shared" si="0"/>
        <v>6.089717053824744E-2</v>
      </c>
      <c r="N30" s="87">
        <f>K30/'סכום נכסי הקרן'!$C$42</f>
        <v>3.9349888636499642E-4</v>
      </c>
    </row>
    <row r="31" spans="2:14" s="134" customFormat="1">
      <c r="B31" s="85" t="s">
        <v>1265</v>
      </c>
      <c r="C31" s="79" t="s">
        <v>1266</v>
      </c>
      <c r="D31" s="92" t="s">
        <v>978</v>
      </c>
      <c r="E31" s="79"/>
      <c r="F31" s="92" t="s">
        <v>1232</v>
      </c>
      <c r="G31" s="92" t="s">
        <v>169</v>
      </c>
      <c r="H31" s="86">
        <v>1040.9999999999998</v>
      </c>
      <c r="I31" s="88">
        <v>20129</v>
      </c>
      <c r="J31" s="86">
        <v>3.1787800000000002</v>
      </c>
      <c r="K31" s="86">
        <v>763.19083999999987</v>
      </c>
      <c r="L31" s="87">
        <v>4.1507177033492811E-6</v>
      </c>
      <c r="M31" s="87">
        <f t="shared" si="0"/>
        <v>3.275998397948808E-2</v>
      </c>
      <c r="N31" s="87">
        <f>K31/'סכום נכסי הקרן'!$C$42</f>
        <v>2.1168499454613042E-4</v>
      </c>
    </row>
    <row r="32" spans="2:14" s="134" customFormat="1">
      <c r="B32" s="85" t="s">
        <v>1267</v>
      </c>
      <c r="C32" s="79" t="s">
        <v>1268</v>
      </c>
      <c r="D32" s="92" t="s">
        <v>978</v>
      </c>
      <c r="E32" s="79"/>
      <c r="F32" s="92" t="s">
        <v>1232</v>
      </c>
      <c r="G32" s="92" t="s">
        <v>169</v>
      </c>
      <c r="H32" s="86">
        <v>18936.999999999996</v>
      </c>
      <c r="I32" s="88">
        <v>2533</v>
      </c>
      <c r="J32" s="79"/>
      <c r="K32" s="86">
        <v>1739.77836</v>
      </c>
      <c r="L32" s="87">
        <v>1.4027407407407404E-3</v>
      </c>
      <c r="M32" s="87">
        <f t="shared" si="0"/>
        <v>7.4680025249595564E-2</v>
      </c>
      <c r="N32" s="87">
        <f>K32/'סכום נכסי הקרן'!$C$42</f>
        <v>4.8255947706090887E-4</v>
      </c>
    </row>
    <row r="33" spans="2:14" s="134" customFormat="1">
      <c r="B33" s="85" t="s">
        <v>1269</v>
      </c>
      <c r="C33" s="79" t="s">
        <v>1270</v>
      </c>
      <c r="D33" s="92" t="s">
        <v>978</v>
      </c>
      <c r="E33" s="79"/>
      <c r="F33" s="92" t="s">
        <v>1232</v>
      </c>
      <c r="G33" s="92" t="s">
        <v>169</v>
      </c>
      <c r="H33" s="86">
        <v>504.99999999999994</v>
      </c>
      <c r="I33" s="88">
        <v>3534</v>
      </c>
      <c r="J33" s="86">
        <v>7.4569999999999984E-2</v>
      </c>
      <c r="K33" s="86">
        <v>64.804549999999992</v>
      </c>
      <c r="L33" s="87">
        <v>1.9348659003831416E-5</v>
      </c>
      <c r="M33" s="87">
        <f t="shared" si="0"/>
        <v>2.7817367669113195E-3</v>
      </c>
      <c r="N33" s="87">
        <f>K33/'סכום נכסי הקרן'!$C$42</f>
        <v>1.7974731999291864E-5</v>
      </c>
    </row>
    <row r="34" spans="2:14" s="134" customFormat="1">
      <c r="B34" s="85" t="s">
        <v>1271</v>
      </c>
      <c r="C34" s="79" t="s">
        <v>1272</v>
      </c>
      <c r="D34" s="92" t="s">
        <v>978</v>
      </c>
      <c r="E34" s="79"/>
      <c r="F34" s="92" t="s">
        <v>1232</v>
      </c>
      <c r="G34" s="92" t="s">
        <v>169</v>
      </c>
      <c r="H34" s="86">
        <v>302.99999999999994</v>
      </c>
      <c r="I34" s="88">
        <v>22748</v>
      </c>
      <c r="J34" s="86">
        <v>0.11500999999999997</v>
      </c>
      <c r="K34" s="86">
        <v>250.11120999999997</v>
      </c>
      <c r="L34" s="87">
        <v>2.1642857142857139E-5</v>
      </c>
      <c r="M34" s="87">
        <f t="shared" si="0"/>
        <v>1.073602931697972E-2</v>
      </c>
      <c r="N34" s="87">
        <f>K34/'סכום נכסי הקרן'!$C$42</f>
        <v>6.93729370818655E-5</v>
      </c>
    </row>
    <row r="35" spans="2:14" s="134" customFormat="1">
      <c r="B35" s="85" t="s">
        <v>1273</v>
      </c>
      <c r="C35" s="79" t="s">
        <v>1274</v>
      </c>
      <c r="D35" s="92" t="s">
        <v>978</v>
      </c>
      <c r="E35" s="79"/>
      <c r="F35" s="92" t="s">
        <v>1232</v>
      </c>
      <c r="G35" s="92" t="s">
        <v>169</v>
      </c>
      <c r="H35" s="86">
        <v>45.999999999999993</v>
      </c>
      <c r="I35" s="88">
        <v>20455</v>
      </c>
      <c r="J35" s="86">
        <v>8.4069999999999978E-2</v>
      </c>
      <c r="K35" s="86">
        <v>34.211599999999997</v>
      </c>
      <c r="L35" s="87">
        <v>1.057471264367816E-5</v>
      </c>
      <c r="M35" s="87">
        <f t="shared" si="0"/>
        <v>1.4685336997921181E-3</v>
      </c>
      <c r="N35" s="87">
        <f>K35/'סכום נכסי הקרן'!$C$42</f>
        <v>9.4892155144503512E-6</v>
      </c>
    </row>
    <row r="36" spans="2:14" s="134" customFormat="1">
      <c r="B36" s="85" t="s">
        <v>1275</v>
      </c>
      <c r="C36" s="79" t="s">
        <v>1276</v>
      </c>
      <c r="D36" s="92" t="s">
        <v>27</v>
      </c>
      <c r="E36" s="79"/>
      <c r="F36" s="92" t="s">
        <v>1232</v>
      </c>
      <c r="G36" s="92" t="s">
        <v>171</v>
      </c>
      <c r="H36" s="86">
        <v>1803</v>
      </c>
      <c r="I36" s="88">
        <v>2894</v>
      </c>
      <c r="J36" s="79"/>
      <c r="K36" s="86">
        <v>219.9650299999999</v>
      </c>
      <c r="L36" s="87">
        <v>1.5476394849785408E-4</v>
      </c>
      <c r="M36" s="87">
        <f t="shared" si="0"/>
        <v>9.4420038621632462E-3</v>
      </c>
      <c r="N36" s="87">
        <f>K36/'סכום נכסי הקרן'!$C$42</f>
        <v>6.1011340460911975E-5</v>
      </c>
    </row>
    <row r="37" spans="2:14" s="134" customFormat="1">
      <c r="B37" s="85" t="s">
        <v>1277</v>
      </c>
      <c r="C37" s="79" t="s">
        <v>1278</v>
      </c>
      <c r="D37" s="92" t="s">
        <v>27</v>
      </c>
      <c r="E37" s="79"/>
      <c r="F37" s="92" t="s">
        <v>1232</v>
      </c>
      <c r="G37" s="92" t="s">
        <v>171</v>
      </c>
      <c r="H37" s="86">
        <v>618.99999999999989</v>
      </c>
      <c r="I37" s="88">
        <v>6061</v>
      </c>
      <c r="J37" s="79"/>
      <c r="K37" s="86">
        <v>158.15914999999995</v>
      </c>
      <c r="L37" s="87">
        <v>5.5765765765765758E-5</v>
      </c>
      <c r="M37" s="87">
        <f t="shared" si="0"/>
        <v>6.7889850724747311E-3</v>
      </c>
      <c r="N37" s="87">
        <f>K37/'סכום נכסי הקרן'!$C$42</f>
        <v>4.3868344653049841E-5</v>
      </c>
    </row>
    <row r="38" spans="2:14" s="134" customFormat="1">
      <c r="B38" s="85" t="s">
        <v>1279</v>
      </c>
      <c r="C38" s="79" t="s">
        <v>1280</v>
      </c>
      <c r="D38" s="92" t="s">
        <v>129</v>
      </c>
      <c r="E38" s="79"/>
      <c r="F38" s="92" t="s">
        <v>1232</v>
      </c>
      <c r="G38" s="92" t="s">
        <v>172</v>
      </c>
      <c r="H38" s="86">
        <v>10998.999999999998</v>
      </c>
      <c r="I38" s="88">
        <v>741.7</v>
      </c>
      <c r="J38" s="79"/>
      <c r="K38" s="86">
        <v>386.56484</v>
      </c>
      <c r="L38" s="87">
        <v>1.3876149005441306E-5</v>
      </c>
      <c r="M38" s="87">
        <f t="shared" si="0"/>
        <v>1.6593304455060513E-2</v>
      </c>
      <c r="N38" s="87">
        <f>K38/'סכום נכסי הקרן'!$C$42</f>
        <v>1.0722085716742327E-4</v>
      </c>
    </row>
    <row r="39" spans="2:14" s="134" customFormat="1">
      <c r="B39" s="85" t="s">
        <v>1281</v>
      </c>
      <c r="C39" s="79" t="s">
        <v>1282</v>
      </c>
      <c r="D39" s="92" t="s">
        <v>978</v>
      </c>
      <c r="E39" s="79"/>
      <c r="F39" s="92" t="s">
        <v>1232</v>
      </c>
      <c r="G39" s="92" t="s">
        <v>169</v>
      </c>
      <c r="H39" s="86">
        <v>593.99999999999989</v>
      </c>
      <c r="I39" s="88">
        <v>4282</v>
      </c>
      <c r="J39" s="79"/>
      <c r="K39" s="86">
        <v>92.253029999999981</v>
      </c>
      <c r="L39" s="87">
        <v>5.0510204081632647E-6</v>
      </c>
      <c r="M39" s="87">
        <f t="shared" si="0"/>
        <v>3.9599633885270859E-3</v>
      </c>
      <c r="N39" s="87">
        <f>K39/'סכום נכסי הקרן'!$C$42</f>
        <v>2.5588071985263876E-5</v>
      </c>
    </row>
    <row r="40" spans="2:14" s="134" customFormat="1">
      <c r="B40" s="85" t="s">
        <v>1283</v>
      </c>
      <c r="C40" s="79" t="s">
        <v>1284</v>
      </c>
      <c r="D40" s="92" t="s">
        <v>129</v>
      </c>
      <c r="E40" s="79"/>
      <c r="F40" s="92" t="s">
        <v>1232</v>
      </c>
      <c r="G40" s="92" t="s">
        <v>169</v>
      </c>
      <c r="H40" s="86">
        <v>513.99999999999989</v>
      </c>
      <c r="I40" s="88">
        <v>6624.5</v>
      </c>
      <c r="J40" s="79"/>
      <c r="K40" s="86">
        <v>123.49909999999996</v>
      </c>
      <c r="L40" s="87">
        <v>8.3577235772357709E-5</v>
      </c>
      <c r="M40" s="87">
        <f t="shared" si="0"/>
        <v>5.3012016463420807E-3</v>
      </c>
      <c r="N40" s="87">
        <f>K40/'סכום נכסי הקרן'!$C$42</f>
        <v>3.4254743295860321E-5</v>
      </c>
    </row>
    <row r="41" spans="2:14" s="134" customFormat="1">
      <c r="B41" s="85" t="s">
        <v>1285</v>
      </c>
      <c r="C41" s="79" t="s">
        <v>1286</v>
      </c>
      <c r="D41" s="92" t="s">
        <v>129</v>
      </c>
      <c r="E41" s="79"/>
      <c r="F41" s="92" t="s">
        <v>1232</v>
      </c>
      <c r="G41" s="92" t="s">
        <v>171</v>
      </c>
      <c r="H41" s="86">
        <v>93.999999999999986</v>
      </c>
      <c r="I41" s="88">
        <v>20107.5</v>
      </c>
      <c r="J41" s="79"/>
      <c r="K41" s="86">
        <v>79.679269999999988</v>
      </c>
      <c r="L41" s="87">
        <v>1.8520824499819519E-5</v>
      </c>
      <c r="M41" s="87">
        <f t="shared" si="0"/>
        <v>3.4202344576060493E-3</v>
      </c>
      <c r="N41" s="87">
        <f>K41/'סכום נכסי הקרן'!$C$42</f>
        <v>2.210050874744468E-5</v>
      </c>
    </row>
    <row r="42" spans="2:14" s="134" customFormat="1">
      <c r="B42" s="85" t="s">
        <v>1287</v>
      </c>
      <c r="C42" s="79" t="s">
        <v>1288</v>
      </c>
      <c r="D42" s="92" t="s">
        <v>984</v>
      </c>
      <c r="E42" s="79"/>
      <c r="F42" s="92" t="s">
        <v>1232</v>
      </c>
      <c r="G42" s="92" t="s">
        <v>169</v>
      </c>
      <c r="H42" s="86">
        <v>539.99999999999989</v>
      </c>
      <c r="I42" s="88">
        <v>12194</v>
      </c>
      <c r="J42" s="86">
        <v>6.3399999999999998E-2</v>
      </c>
      <c r="K42" s="86">
        <v>238.89264999999997</v>
      </c>
      <c r="L42" s="87">
        <v>6.7247820672478196E-6</v>
      </c>
      <c r="M42" s="87">
        <f t="shared" si="0"/>
        <v>1.0254472376551915E-2</v>
      </c>
      <c r="N42" s="87">
        <f>K42/'סכום נכסי הקרן'!$C$42</f>
        <v>6.6261263450647075E-5</v>
      </c>
    </row>
    <row r="43" spans="2:14" s="134" customFormat="1">
      <c r="B43" s="85" t="s">
        <v>1289</v>
      </c>
      <c r="C43" s="79" t="s">
        <v>1290</v>
      </c>
      <c r="D43" s="92" t="s">
        <v>978</v>
      </c>
      <c r="E43" s="79"/>
      <c r="F43" s="92" t="s">
        <v>1232</v>
      </c>
      <c r="G43" s="92" t="s">
        <v>169</v>
      </c>
      <c r="H43" s="86">
        <v>109.99999999999999</v>
      </c>
      <c r="I43" s="88">
        <v>16855</v>
      </c>
      <c r="J43" s="86">
        <v>0.17967999999999995</v>
      </c>
      <c r="K43" s="86">
        <v>67.42607000000001</v>
      </c>
      <c r="L43" s="87">
        <v>3.7193575655114114E-7</v>
      </c>
      <c r="M43" s="87">
        <f t="shared" si="0"/>
        <v>2.8942655718979049E-3</v>
      </c>
      <c r="N43" s="87">
        <f>K43/'סכום נכסי הקרן'!$C$42</f>
        <v>1.8701858712320251E-5</v>
      </c>
    </row>
    <row r="44" spans="2:14" s="134" customFormat="1">
      <c r="B44" s="85" t="s">
        <v>1291</v>
      </c>
      <c r="C44" s="79" t="s">
        <v>1292</v>
      </c>
      <c r="D44" s="92" t="s">
        <v>129</v>
      </c>
      <c r="E44" s="79"/>
      <c r="F44" s="92" t="s">
        <v>1232</v>
      </c>
      <c r="G44" s="92" t="s">
        <v>169</v>
      </c>
      <c r="H44" s="86">
        <v>9685.9999999999982</v>
      </c>
      <c r="I44" s="88">
        <v>687.5</v>
      </c>
      <c r="J44" s="79"/>
      <c r="K44" s="86">
        <v>241.52645999999996</v>
      </c>
      <c r="L44" s="87">
        <v>4.9292620865139941E-5</v>
      </c>
      <c r="M44" s="87">
        <f t="shared" si="0"/>
        <v>1.0367528730065035E-2</v>
      </c>
      <c r="N44" s="87">
        <f>K44/'סכום נכסי הקרן'!$C$42</f>
        <v>6.6991799020866367E-5</v>
      </c>
    </row>
    <row r="45" spans="2:14" s="134" customFormat="1">
      <c r="B45" s="85" t="s">
        <v>1293</v>
      </c>
      <c r="C45" s="79" t="s">
        <v>1294</v>
      </c>
      <c r="D45" s="92" t="s">
        <v>978</v>
      </c>
      <c r="E45" s="79"/>
      <c r="F45" s="92" t="s">
        <v>1232</v>
      </c>
      <c r="G45" s="92" t="s">
        <v>169</v>
      </c>
      <c r="H45" s="86">
        <v>552.99999999999989</v>
      </c>
      <c r="I45" s="88">
        <v>3139</v>
      </c>
      <c r="J45" s="79"/>
      <c r="K45" s="86">
        <v>62.959899999999998</v>
      </c>
      <c r="L45" s="87">
        <v>1.427096774193548E-5</v>
      </c>
      <c r="M45" s="87">
        <f t="shared" si="0"/>
        <v>2.7025551241550171E-3</v>
      </c>
      <c r="N45" s="87">
        <f>K45/'סכום נכסי הקרן'!$C$42</f>
        <v>1.7463084447036758E-5</v>
      </c>
    </row>
    <row r="46" spans="2:14" s="134" customFormat="1">
      <c r="B46" s="85" t="s">
        <v>1295</v>
      </c>
      <c r="C46" s="79" t="s">
        <v>1296</v>
      </c>
      <c r="D46" s="92" t="s">
        <v>978</v>
      </c>
      <c r="E46" s="79"/>
      <c r="F46" s="92" t="s">
        <v>1232</v>
      </c>
      <c r="G46" s="92" t="s">
        <v>169</v>
      </c>
      <c r="H46" s="86">
        <v>126.99999999999999</v>
      </c>
      <c r="I46" s="88">
        <v>21643</v>
      </c>
      <c r="J46" s="86">
        <v>0.40035000000000004</v>
      </c>
      <c r="K46" s="86">
        <v>100.09427999999998</v>
      </c>
      <c r="L46" s="87">
        <v>4.4955752212389374E-6</v>
      </c>
      <c r="M46" s="87">
        <f t="shared" si="0"/>
        <v>4.2965492212123429E-3</v>
      </c>
      <c r="N46" s="87">
        <f>K46/'סכום נכסי הקרן'!$C$42</f>
        <v>2.7762986667789212E-5</v>
      </c>
    </row>
    <row r="47" spans="2:14" s="134" customFormat="1">
      <c r="B47" s="85" t="s">
        <v>1297</v>
      </c>
      <c r="C47" s="79" t="s">
        <v>1298</v>
      </c>
      <c r="D47" s="92" t="s">
        <v>27</v>
      </c>
      <c r="E47" s="79"/>
      <c r="F47" s="92" t="s">
        <v>1232</v>
      </c>
      <c r="G47" s="92" t="s">
        <v>171</v>
      </c>
      <c r="H47" s="86">
        <v>116.99999999999999</v>
      </c>
      <c r="I47" s="88">
        <v>5532</v>
      </c>
      <c r="J47" s="79"/>
      <c r="K47" s="86">
        <v>27.285219999999995</v>
      </c>
      <c r="L47" s="87">
        <v>4.6799999999999992E-5</v>
      </c>
      <c r="M47" s="87">
        <f t="shared" si="0"/>
        <v>1.171218682442268E-3</v>
      </c>
      <c r="N47" s="87">
        <f>K47/'סכום נכסי הקרן'!$C$42</f>
        <v>7.5680568269005539E-6</v>
      </c>
    </row>
    <row r="48" spans="2:14" s="134" customFormat="1">
      <c r="B48" s="85" t="s">
        <v>1299</v>
      </c>
      <c r="C48" s="79" t="s">
        <v>1300</v>
      </c>
      <c r="D48" s="92" t="s">
        <v>984</v>
      </c>
      <c r="E48" s="79"/>
      <c r="F48" s="92" t="s">
        <v>1232</v>
      </c>
      <c r="G48" s="92" t="s">
        <v>169</v>
      </c>
      <c r="H48" s="86">
        <v>895.99999999999989</v>
      </c>
      <c r="I48" s="88">
        <v>4882</v>
      </c>
      <c r="J48" s="79"/>
      <c r="K48" s="86">
        <v>158.65484999999998</v>
      </c>
      <c r="L48" s="87">
        <v>3.0843373493975903E-5</v>
      </c>
      <c r="M48" s="87">
        <f t="shared" si="0"/>
        <v>6.8102630061284333E-3</v>
      </c>
      <c r="N48" s="87">
        <f>K48/'סכום נכסי הקרן'!$C$42</f>
        <v>4.4005836150977832E-5</v>
      </c>
    </row>
    <row r="49" spans="2:14" s="134" customFormat="1">
      <c r="B49" s="85" t="s">
        <v>1301</v>
      </c>
      <c r="C49" s="79" t="s">
        <v>1302</v>
      </c>
      <c r="D49" s="92" t="s">
        <v>27</v>
      </c>
      <c r="E49" s="79"/>
      <c r="F49" s="92" t="s">
        <v>1232</v>
      </c>
      <c r="G49" s="92" t="s">
        <v>171</v>
      </c>
      <c r="H49" s="86">
        <v>226.99999999999997</v>
      </c>
      <c r="I49" s="88">
        <v>19630</v>
      </c>
      <c r="J49" s="79"/>
      <c r="K49" s="86">
        <v>187.84754999999996</v>
      </c>
      <c r="L49" s="87">
        <v>4.1366365682317239E-4</v>
      </c>
      <c r="M49" s="87">
        <f t="shared" si="0"/>
        <v>8.0633603104907359E-3</v>
      </c>
      <c r="N49" s="87">
        <f>K49/'סכום נכסי הקרן'!$C$42</f>
        <v>5.2102967584430069E-5</v>
      </c>
    </row>
    <row r="50" spans="2:14" s="134" customFormat="1">
      <c r="B50" s="85" t="s">
        <v>1303</v>
      </c>
      <c r="C50" s="79" t="s">
        <v>1304</v>
      </c>
      <c r="D50" s="92" t="s">
        <v>27</v>
      </c>
      <c r="E50" s="79"/>
      <c r="F50" s="92" t="s">
        <v>1232</v>
      </c>
      <c r="G50" s="92" t="s">
        <v>171</v>
      </c>
      <c r="H50" s="86">
        <v>782.99999999999966</v>
      </c>
      <c r="I50" s="88">
        <v>4841</v>
      </c>
      <c r="J50" s="79"/>
      <c r="K50" s="86">
        <v>159.79244999999997</v>
      </c>
      <c r="L50" s="87">
        <v>1.1723840226966355E-4</v>
      </c>
      <c r="M50" s="87">
        <f t="shared" si="0"/>
        <v>6.859094511725468E-3</v>
      </c>
      <c r="N50" s="87">
        <f>K50/'סכום נכסי הקרן'!$C$42</f>
        <v>4.4321370401619097E-5</v>
      </c>
    </row>
    <row r="51" spans="2:14" s="134" customFormat="1">
      <c r="B51" s="85" t="s">
        <v>1305</v>
      </c>
      <c r="C51" s="79" t="s">
        <v>1306</v>
      </c>
      <c r="D51" s="92" t="s">
        <v>27</v>
      </c>
      <c r="E51" s="79"/>
      <c r="F51" s="92" t="s">
        <v>1232</v>
      </c>
      <c r="G51" s="92" t="s">
        <v>171</v>
      </c>
      <c r="H51" s="86">
        <v>752.99999999999989</v>
      </c>
      <c r="I51" s="88">
        <v>5672</v>
      </c>
      <c r="J51" s="79"/>
      <c r="K51" s="86">
        <v>180.04894999999993</v>
      </c>
      <c r="L51" s="87">
        <v>1.8704189639120916E-4</v>
      </c>
      <c r="M51" s="87">
        <f t="shared" si="0"/>
        <v>7.728605230015141E-3</v>
      </c>
      <c r="N51" s="87">
        <f>K51/'סכום נכסי הקרן'!$C$42</f>
        <v>4.9939882662620136E-5</v>
      </c>
    </row>
    <row r="52" spans="2:14" s="134" customFormat="1">
      <c r="B52" s="85" t="s">
        <v>1307</v>
      </c>
      <c r="C52" s="79" t="s">
        <v>1308</v>
      </c>
      <c r="D52" s="92" t="s">
        <v>27</v>
      </c>
      <c r="E52" s="79"/>
      <c r="F52" s="92" t="s">
        <v>1232</v>
      </c>
      <c r="G52" s="92" t="s">
        <v>171</v>
      </c>
      <c r="H52" s="86">
        <v>446.99999999999994</v>
      </c>
      <c r="I52" s="88">
        <v>9410</v>
      </c>
      <c r="J52" s="79"/>
      <c r="K52" s="86">
        <v>177.31951999999995</v>
      </c>
      <c r="L52" s="87">
        <v>5.0924432243846681E-5</v>
      </c>
      <c r="M52" s="87">
        <f t="shared" si="0"/>
        <v>7.6114443858504846E-3</v>
      </c>
      <c r="N52" s="87">
        <f>K52/'סכום נכסי הקרן'!$C$42</f>
        <v>4.9182825129455773E-5</v>
      </c>
    </row>
    <row r="53" spans="2:14" s="134" customFormat="1">
      <c r="B53" s="85" t="s">
        <v>1309</v>
      </c>
      <c r="C53" s="79" t="s">
        <v>1310</v>
      </c>
      <c r="D53" s="92" t="s">
        <v>978</v>
      </c>
      <c r="E53" s="79"/>
      <c r="F53" s="92" t="s">
        <v>1232</v>
      </c>
      <c r="G53" s="92" t="s">
        <v>169</v>
      </c>
      <c r="H53" s="86">
        <v>560.99999999999989</v>
      </c>
      <c r="I53" s="88">
        <v>2519</v>
      </c>
      <c r="J53" s="79"/>
      <c r="K53" s="86">
        <v>51.255279999999992</v>
      </c>
      <c r="L53" s="87">
        <v>1.0673340732628379E-5</v>
      </c>
      <c r="M53" s="87">
        <f t="shared" si="0"/>
        <v>2.2001340472904206E-3</v>
      </c>
      <c r="N53" s="87">
        <f>K53/'סכום נכסי הקרן'!$C$42</f>
        <v>1.4216593148917231E-5</v>
      </c>
    </row>
    <row r="54" spans="2:14" s="134" customFormat="1">
      <c r="B54" s="85" t="s">
        <v>1311</v>
      </c>
      <c r="C54" s="79" t="s">
        <v>1312</v>
      </c>
      <c r="D54" s="92" t="s">
        <v>978</v>
      </c>
      <c r="E54" s="79"/>
      <c r="F54" s="92" t="s">
        <v>1232</v>
      </c>
      <c r="G54" s="92" t="s">
        <v>169</v>
      </c>
      <c r="H54" s="86">
        <v>827.99999999999989</v>
      </c>
      <c r="I54" s="88">
        <v>10645</v>
      </c>
      <c r="J54" s="79"/>
      <c r="K54" s="86">
        <v>319.68595999999997</v>
      </c>
      <c r="L54" s="87">
        <v>7.8327966574770036E-5</v>
      </c>
      <c r="M54" s="87">
        <f t="shared" si="0"/>
        <v>1.3722527026224878E-2</v>
      </c>
      <c r="N54" s="87">
        <f>K54/'סכום נכסי הקרן'!$C$42</f>
        <v>8.8670771650082268E-5</v>
      </c>
    </row>
    <row r="55" spans="2:14" s="134" customFormat="1">
      <c r="B55" s="85" t="s">
        <v>1313</v>
      </c>
      <c r="C55" s="79" t="s">
        <v>1314</v>
      </c>
      <c r="D55" s="92" t="s">
        <v>130</v>
      </c>
      <c r="E55" s="79"/>
      <c r="F55" s="92" t="s">
        <v>1232</v>
      </c>
      <c r="G55" s="92" t="s">
        <v>179</v>
      </c>
      <c r="H55" s="86">
        <v>10805.999999999998</v>
      </c>
      <c r="I55" s="88">
        <v>191</v>
      </c>
      <c r="J55" s="79"/>
      <c r="K55" s="86">
        <v>65.967839999999995</v>
      </c>
      <c r="L55" s="87">
        <v>3.5964016015069868E-5</v>
      </c>
      <c r="M55" s="87">
        <f t="shared" si="0"/>
        <v>2.8316710163364027E-3</v>
      </c>
      <c r="N55" s="87">
        <f>K55/'סכום נכסי הקרן'!$C$42</f>
        <v>1.8297391843198752E-5</v>
      </c>
    </row>
    <row r="56" spans="2:14" s="134" customFormat="1">
      <c r="B56" s="85" t="s">
        <v>1315</v>
      </c>
      <c r="C56" s="79" t="s">
        <v>1316</v>
      </c>
      <c r="D56" s="92" t="s">
        <v>978</v>
      </c>
      <c r="E56" s="79"/>
      <c r="F56" s="92" t="s">
        <v>1232</v>
      </c>
      <c r="G56" s="92" t="s">
        <v>169</v>
      </c>
      <c r="H56" s="86">
        <v>1284.9999999999995</v>
      </c>
      <c r="I56" s="88">
        <v>2882</v>
      </c>
      <c r="J56" s="79"/>
      <c r="K56" s="86">
        <v>134.32123000000001</v>
      </c>
      <c r="L56" s="87">
        <v>1.6645077720207248E-5</v>
      </c>
      <c r="M56" s="87">
        <f t="shared" si="0"/>
        <v>5.7657418200998513E-3</v>
      </c>
      <c r="N56" s="87">
        <f>K56/'סכום נכסי הקרן'!$C$42</f>
        <v>3.7256459786623668E-5</v>
      </c>
    </row>
    <row r="57" spans="2:14" s="134" customFormat="1">
      <c r="B57" s="85" t="s">
        <v>1317</v>
      </c>
      <c r="C57" s="79" t="s">
        <v>1318</v>
      </c>
      <c r="D57" s="92" t="s">
        <v>129</v>
      </c>
      <c r="E57" s="79"/>
      <c r="F57" s="92" t="s">
        <v>1232</v>
      </c>
      <c r="G57" s="92" t="s">
        <v>169</v>
      </c>
      <c r="H57" s="86">
        <v>355.99999999999994</v>
      </c>
      <c r="I57" s="88">
        <v>40367.5</v>
      </c>
      <c r="J57" s="79"/>
      <c r="K57" s="86">
        <v>521.2299999999999</v>
      </c>
      <c r="L57" s="87">
        <v>5.729082011165272E-4</v>
      </c>
      <c r="M57" s="87">
        <f t="shared" si="0"/>
        <v>2.2373809478149095E-2</v>
      </c>
      <c r="N57" s="87">
        <f>K57/'סכום נכסי הקרן'!$C$42</f>
        <v>1.4457271225540332E-4</v>
      </c>
    </row>
    <row r="58" spans="2:14" s="134" customFormat="1">
      <c r="B58" s="85" t="s">
        <v>1319</v>
      </c>
      <c r="C58" s="79" t="s">
        <v>1320</v>
      </c>
      <c r="D58" s="92" t="s">
        <v>27</v>
      </c>
      <c r="E58" s="79"/>
      <c r="F58" s="92" t="s">
        <v>1232</v>
      </c>
      <c r="G58" s="92" t="s">
        <v>171</v>
      </c>
      <c r="H58" s="86">
        <v>339.99999999999994</v>
      </c>
      <c r="I58" s="88">
        <v>6014</v>
      </c>
      <c r="J58" s="79"/>
      <c r="K58" s="86">
        <v>86.198909999999998</v>
      </c>
      <c r="L58" s="87">
        <v>4.8959192369162669E-5</v>
      </c>
      <c r="M58" s="87">
        <f t="shared" si="0"/>
        <v>3.7000901513038796E-3</v>
      </c>
      <c r="N58" s="87">
        <f>K58/'סכום נכסי הקרן'!$C$42</f>
        <v>2.3908850626708765E-5</v>
      </c>
    </row>
    <row r="59" spans="2:14" s="134" customFormat="1">
      <c r="B59" s="85" t="s">
        <v>1321</v>
      </c>
      <c r="C59" s="79" t="s">
        <v>1322</v>
      </c>
      <c r="D59" s="92" t="s">
        <v>129</v>
      </c>
      <c r="E59" s="79"/>
      <c r="F59" s="92" t="s">
        <v>1232</v>
      </c>
      <c r="G59" s="92" t="s">
        <v>169</v>
      </c>
      <c r="H59" s="86">
        <v>408.99999999999994</v>
      </c>
      <c r="I59" s="88">
        <v>8341</v>
      </c>
      <c r="J59" s="79"/>
      <c r="K59" s="86">
        <v>123.73397999969995</v>
      </c>
      <c r="L59" s="87">
        <v>3.1718630158445799E-4</v>
      </c>
      <c r="M59" s="87">
        <f t="shared" si="0"/>
        <v>5.3112838756142165E-3</v>
      </c>
      <c r="N59" s="87">
        <f>K59/'סכום נכסי הקרן'!$C$42</f>
        <v>3.4319891577062817E-5</v>
      </c>
    </row>
    <row r="60" spans="2:14" s="134" customFormat="1">
      <c r="B60" s="85" t="s">
        <v>1323</v>
      </c>
      <c r="C60" s="79" t="s">
        <v>1324</v>
      </c>
      <c r="D60" s="92" t="s">
        <v>129</v>
      </c>
      <c r="E60" s="79"/>
      <c r="F60" s="92" t="s">
        <v>1232</v>
      </c>
      <c r="G60" s="92" t="s">
        <v>169</v>
      </c>
      <c r="H60" s="86">
        <v>104.99999999999999</v>
      </c>
      <c r="I60" s="88">
        <v>52077</v>
      </c>
      <c r="J60" s="79"/>
      <c r="K60" s="86">
        <v>198.32743999999997</v>
      </c>
      <c r="L60" s="87">
        <v>1.7146140803781684E-5</v>
      </c>
      <c r="M60" s="87">
        <f t="shared" si="0"/>
        <v>8.5132098245477936E-3</v>
      </c>
      <c r="N60" s="87">
        <f>K60/'סכום נכסי הקרן'!$C$42</f>
        <v>5.5009757526371785E-5</v>
      </c>
    </row>
    <row r="61" spans="2:14" s="134" customFormat="1">
      <c r="B61" s="85" t="s">
        <v>1325</v>
      </c>
      <c r="C61" s="79" t="s">
        <v>1326</v>
      </c>
      <c r="D61" s="92" t="s">
        <v>978</v>
      </c>
      <c r="E61" s="79"/>
      <c r="F61" s="92" t="s">
        <v>1232</v>
      </c>
      <c r="G61" s="92" t="s">
        <v>169</v>
      </c>
      <c r="H61" s="86">
        <v>1640.9999999999998</v>
      </c>
      <c r="I61" s="88">
        <v>5942</v>
      </c>
      <c r="J61" s="79"/>
      <c r="K61" s="86">
        <v>353.66230999999993</v>
      </c>
      <c r="L61" s="87">
        <v>1.9500292237012085E-5</v>
      </c>
      <c r="M61" s="87">
        <f t="shared" si="0"/>
        <v>1.5180962614473657E-2</v>
      </c>
      <c r="N61" s="87">
        <f>K61/'סכום נכסי הקרן'!$C$42</f>
        <v>9.8094736256952296E-5</v>
      </c>
    </row>
    <row r="62" spans="2:14" s="134" customFormat="1">
      <c r="B62" s="85" t="s">
        <v>1327</v>
      </c>
      <c r="C62" s="79" t="s">
        <v>1328</v>
      </c>
      <c r="D62" s="92" t="s">
        <v>27</v>
      </c>
      <c r="E62" s="79"/>
      <c r="F62" s="92" t="s">
        <v>1232</v>
      </c>
      <c r="G62" s="92" t="s">
        <v>171</v>
      </c>
      <c r="H62" s="86">
        <v>175.99999999999997</v>
      </c>
      <c r="I62" s="88">
        <v>17412</v>
      </c>
      <c r="J62" s="79"/>
      <c r="K62" s="86">
        <v>129.18755999999999</v>
      </c>
      <c r="L62" s="87">
        <v>1.1932203389830507E-4</v>
      </c>
      <c r="M62" s="87">
        <f t="shared" si="0"/>
        <v>5.5453789198376064E-3</v>
      </c>
      <c r="N62" s="87">
        <f>K62/'סכום נכסי הקרן'!$C$42</f>
        <v>3.5832542138514005E-5</v>
      </c>
    </row>
    <row r="63" spans="2:14" s="134" customFormat="1">
      <c r="B63" s="85" t="s">
        <v>1329</v>
      </c>
      <c r="C63" s="79" t="s">
        <v>1330</v>
      </c>
      <c r="D63" s="92" t="s">
        <v>978</v>
      </c>
      <c r="E63" s="79"/>
      <c r="F63" s="92" t="s">
        <v>1232</v>
      </c>
      <c r="G63" s="92" t="s">
        <v>169</v>
      </c>
      <c r="H63" s="86">
        <v>706.99999999999989</v>
      </c>
      <c r="I63" s="88">
        <v>3844</v>
      </c>
      <c r="J63" s="79"/>
      <c r="K63" s="86">
        <v>98.57126999999997</v>
      </c>
      <c r="L63" s="87">
        <v>3.8010719990778494E-5</v>
      </c>
      <c r="M63" s="87">
        <f t="shared" si="0"/>
        <v>4.2311739826932319E-3</v>
      </c>
      <c r="N63" s="87">
        <f>K63/'סכום נכסי הקרן'!$C$42</f>
        <v>2.7340551876061752E-5</v>
      </c>
    </row>
    <row r="64" spans="2:14" s="134" customFormat="1">
      <c r="B64" s="85" t="s">
        <v>1331</v>
      </c>
      <c r="C64" s="79" t="s">
        <v>1332</v>
      </c>
      <c r="D64" s="92" t="s">
        <v>978</v>
      </c>
      <c r="E64" s="79"/>
      <c r="F64" s="92" t="s">
        <v>1232</v>
      </c>
      <c r="G64" s="92" t="s">
        <v>169</v>
      </c>
      <c r="H64" s="86">
        <v>320.99999999999994</v>
      </c>
      <c r="I64" s="88">
        <v>9587</v>
      </c>
      <c r="J64" s="79"/>
      <c r="K64" s="86">
        <v>111.61827999999998</v>
      </c>
      <c r="L64" s="87">
        <v>5.7423971377459738E-6</v>
      </c>
      <c r="M64" s="87">
        <f t="shared" si="0"/>
        <v>4.7912171805128247E-3</v>
      </c>
      <c r="N64" s="87">
        <f>K64/'סכום נכסי הקרן'!$C$42</f>
        <v>3.0959379692041974E-5</v>
      </c>
    </row>
    <row r="65" spans="2:14" s="134" customFormat="1">
      <c r="B65" s="85" t="s">
        <v>1333</v>
      </c>
      <c r="C65" s="79" t="s">
        <v>1334</v>
      </c>
      <c r="D65" s="92" t="s">
        <v>27</v>
      </c>
      <c r="E65" s="79"/>
      <c r="F65" s="92" t="s">
        <v>1232</v>
      </c>
      <c r="G65" s="92" t="s">
        <v>171</v>
      </c>
      <c r="H65" s="86">
        <v>526.99999999999989</v>
      </c>
      <c r="I65" s="88">
        <v>9780</v>
      </c>
      <c r="J65" s="79"/>
      <c r="K65" s="86">
        <v>217.27455999999998</v>
      </c>
      <c r="L65" s="87">
        <v>4.338401936886541E-4</v>
      </c>
      <c r="M65" s="87">
        <f t="shared" si="0"/>
        <v>9.3265153768752277E-3</v>
      </c>
      <c r="N65" s="87">
        <f>K65/'סכום נכסי הקרן'!$C$42</f>
        <v>6.0265089199200672E-5</v>
      </c>
    </row>
    <row r="66" spans="2:14" s="134" customFormat="1">
      <c r="B66" s="85" t="s">
        <v>1335</v>
      </c>
      <c r="C66" s="79" t="s">
        <v>1336</v>
      </c>
      <c r="D66" s="92" t="s">
        <v>978</v>
      </c>
      <c r="E66" s="79"/>
      <c r="F66" s="92" t="s">
        <v>1232</v>
      </c>
      <c r="G66" s="92" t="s">
        <v>169</v>
      </c>
      <c r="H66" s="86">
        <v>680.99999999999989</v>
      </c>
      <c r="I66" s="88">
        <v>5265</v>
      </c>
      <c r="J66" s="79"/>
      <c r="K66" s="86">
        <v>130.04480999999998</v>
      </c>
      <c r="L66" s="87">
        <v>4.6876884368149152E-6</v>
      </c>
      <c r="M66" s="87">
        <f t="shared" si="0"/>
        <v>5.5821763953765105E-3</v>
      </c>
      <c r="N66" s="87">
        <f>K66/'סכום נכסי הקרן'!$C$42</f>
        <v>3.6070316168368279E-5</v>
      </c>
    </row>
    <row r="67" spans="2:14" s="134" customFormat="1">
      <c r="B67" s="85" t="s">
        <v>1337</v>
      </c>
      <c r="C67" s="79" t="s">
        <v>1338</v>
      </c>
      <c r="D67" s="92" t="s">
        <v>141</v>
      </c>
      <c r="E67" s="79"/>
      <c r="F67" s="92" t="s">
        <v>1232</v>
      </c>
      <c r="G67" s="92" t="s">
        <v>173</v>
      </c>
      <c r="H67" s="86">
        <v>2693.9999999999995</v>
      </c>
      <c r="I67" s="88">
        <v>8001</v>
      </c>
      <c r="J67" s="79"/>
      <c r="K67" s="86">
        <v>564.00011999999992</v>
      </c>
      <c r="L67" s="87">
        <v>7.3579375225889905E-5</v>
      </c>
      <c r="M67" s="87">
        <f t="shared" si="0"/>
        <v>2.42097178415157E-2</v>
      </c>
      <c r="N67" s="87">
        <f>K67/'סכום נכסי הקרן'!$C$42</f>
        <v>1.5643579045867073E-4</v>
      </c>
    </row>
    <row r="68" spans="2:14" s="134" customFormat="1">
      <c r="B68" s="85" t="s">
        <v>1339</v>
      </c>
      <c r="C68" s="79" t="s">
        <v>1340</v>
      </c>
      <c r="D68" s="92" t="s">
        <v>129</v>
      </c>
      <c r="E68" s="79"/>
      <c r="F68" s="92" t="s">
        <v>1232</v>
      </c>
      <c r="G68" s="92" t="s">
        <v>172</v>
      </c>
      <c r="H68" s="86">
        <v>1260.9999999999998</v>
      </c>
      <c r="I68" s="88">
        <v>3227.25</v>
      </c>
      <c r="J68" s="86">
        <v>1.4205999999999996</v>
      </c>
      <c r="K68" s="86">
        <v>194.25678999999994</v>
      </c>
      <c r="L68" s="87">
        <v>5.4552975784794948E-5</v>
      </c>
      <c r="M68" s="87">
        <f t="shared" si="0"/>
        <v>8.3384770817044648E-3</v>
      </c>
      <c r="N68" s="87">
        <f>K68/'סכום נכסי הקרן'!$C$42</f>
        <v>5.3880687996332335E-5</v>
      </c>
    </row>
    <row r="69" spans="2:14" s="134" customFormat="1">
      <c r="B69" s="85" t="s">
        <v>1341</v>
      </c>
      <c r="C69" s="79" t="s">
        <v>1342</v>
      </c>
      <c r="D69" s="92" t="s">
        <v>978</v>
      </c>
      <c r="E69" s="79"/>
      <c r="F69" s="92" t="s">
        <v>1232</v>
      </c>
      <c r="G69" s="92" t="s">
        <v>169</v>
      </c>
      <c r="H69" s="86">
        <v>935.99999999999989</v>
      </c>
      <c r="I69" s="88">
        <v>20256</v>
      </c>
      <c r="J69" s="79"/>
      <c r="K69" s="86">
        <v>687.66528000000005</v>
      </c>
      <c r="L69" s="87">
        <v>8.4374849656592996E-6</v>
      </c>
      <c r="M69" s="87">
        <f t="shared" si="0"/>
        <v>2.9518047617094288E-2</v>
      </c>
      <c r="N69" s="87">
        <f>K69/'סכום נכסי הקרן'!$C$42</f>
        <v>1.9073659354502115E-4</v>
      </c>
    </row>
    <row r="70" spans="2:14" s="134" customFormat="1">
      <c r="B70" s="85" t="s">
        <v>1343</v>
      </c>
      <c r="C70" s="79" t="s">
        <v>1344</v>
      </c>
      <c r="D70" s="92" t="s">
        <v>129</v>
      </c>
      <c r="E70" s="79"/>
      <c r="F70" s="92" t="s">
        <v>1232</v>
      </c>
      <c r="G70" s="92" t="s">
        <v>169</v>
      </c>
      <c r="H70" s="86">
        <v>5813.9999999999991</v>
      </c>
      <c r="I70" s="88">
        <v>5536.25</v>
      </c>
      <c r="J70" s="86">
        <v>4.6943899999999994</v>
      </c>
      <c r="K70" s="86">
        <v>1172.1443799999997</v>
      </c>
      <c r="L70" s="87">
        <v>1.2456711081055026E-5</v>
      </c>
      <c r="M70" s="87">
        <f t="shared" si="0"/>
        <v>5.0314323885814694E-2</v>
      </c>
      <c r="N70" s="87">
        <f>K70/'סכום נכסי הקרן'!$C$42</f>
        <v>3.2511576879981602E-4</v>
      </c>
    </row>
    <row r="71" spans="2:14" s="134" customFormat="1">
      <c r="B71" s="85" t="s">
        <v>1345</v>
      </c>
      <c r="C71" s="79" t="s">
        <v>1346</v>
      </c>
      <c r="D71" s="92" t="s">
        <v>978</v>
      </c>
      <c r="E71" s="79"/>
      <c r="F71" s="92" t="s">
        <v>1232</v>
      </c>
      <c r="G71" s="92" t="s">
        <v>169</v>
      </c>
      <c r="H71" s="86">
        <v>1600.9999999999998</v>
      </c>
      <c r="I71" s="88">
        <v>2411</v>
      </c>
      <c r="J71" s="79"/>
      <c r="K71" s="86">
        <v>140.00259999999997</v>
      </c>
      <c r="L71" s="87">
        <v>2.6952861952861949E-5</v>
      </c>
      <c r="M71" s="87">
        <f t="shared" si="0"/>
        <v>6.0096147551858426E-3</v>
      </c>
      <c r="N71" s="87">
        <f>K71/'סכום נכסי הקרן'!$C$42</f>
        <v>3.8832292087578093E-5</v>
      </c>
    </row>
    <row r="72" spans="2:14" s="134" customFormat="1">
      <c r="B72" s="85" t="s">
        <v>1347</v>
      </c>
      <c r="C72" s="79" t="s">
        <v>1348</v>
      </c>
      <c r="D72" s="92" t="s">
        <v>978</v>
      </c>
      <c r="E72" s="79"/>
      <c r="F72" s="92" t="s">
        <v>1232</v>
      </c>
      <c r="G72" s="92" t="s">
        <v>169</v>
      </c>
      <c r="H72" s="86">
        <v>541.99999999999989</v>
      </c>
      <c r="I72" s="88">
        <v>7736</v>
      </c>
      <c r="J72" s="79"/>
      <c r="K72" s="86">
        <v>152.07692</v>
      </c>
      <c r="L72" s="87">
        <v>3.777003484320557E-5</v>
      </c>
      <c r="M72" s="87">
        <f t="shared" si="0"/>
        <v>6.5279052128690259E-3</v>
      </c>
      <c r="N72" s="87">
        <f>K72/'סכום נכסי הקרן'!$C$42</f>
        <v>4.2181326469788759E-5</v>
      </c>
    </row>
    <row r="73" spans="2:14" s="134" customFormat="1">
      <c r="B73" s="136"/>
      <c r="C73" s="136"/>
    </row>
    <row r="74" spans="2:14" s="134" customFormat="1">
      <c r="B74" s="136"/>
      <c r="C74" s="136"/>
    </row>
    <row r="75" spans="2:14" s="134" customFormat="1">
      <c r="B75" s="136"/>
      <c r="C75" s="136"/>
    </row>
    <row r="76" spans="2:14" s="134" customFormat="1">
      <c r="B76" s="137" t="s">
        <v>259</v>
      </c>
      <c r="C76" s="136"/>
    </row>
    <row r="77" spans="2:14" s="134" customFormat="1">
      <c r="B77" s="137" t="s">
        <v>118</v>
      </c>
      <c r="C77" s="136"/>
    </row>
    <row r="78" spans="2:14" s="134" customFormat="1">
      <c r="B78" s="137" t="s">
        <v>242</v>
      </c>
      <c r="C78" s="136"/>
    </row>
    <row r="79" spans="2:14" s="134" customFormat="1">
      <c r="B79" s="137" t="s">
        <v>250</v>
      </c>
      <c r="C79" s="136"/>
    </row>
    <row r="80" spans="2:14" s="134" customFormat="1">
      <c r="B80" s="137" t="s">
        <v>257</v>
      </c>
      <c r="C80" s="136"/>
    </row>
    <row r="81" spans="2:3" s="134" customFormat="1">
      <c r="B81" s="136"/>
      <c r="C81" s="136"/>
    </row>
    <row r="82" spans="2:3" s="134" customFormat="1">
      <c r="B82" s="136"/>
      <c r="C82" s="136"/>
    </row>
    <row r="83" spans="2:3" s="134" customFormat="1">
      <c r="B83" s="136"/>
      <c r="C83" s="136"/>
    </row>
    <row r="84" spans="2:3" s="134" customFormat="1">
      <c r="B84" s="136"/>
      <c r="C84" s="136"/>
    </row>
    <row r="85" spans="2:3" s="134" customFormat="1">
      <c r="B85" s="136"/>
      <c r="C85" s="136"/>
    </row>
    <row r="86" spans="2:3" s="134" customFormat="1">
      <c r="B86" s="136"/>
      <c r="C86" s="136"/>
    </row>
    <row r="87" spans="2:3" s="134" customFormat="1">
      <c r="B87" s="136"/>
      <c r="C87" s="136"/>
    </row>
    <row r="88" spans="2:3" s="134" customFormat="1">
      <c r="B88" s="136"/>
      <c r="C88" s="136"/>
    </row>
    <row r="89" spans="2:3" s="134" customFormat="1">
      <c r="B89" s="136"/>
      <c r="C89" s="136"/>
    </row>
    <row r="90" spans="2:3" s="134" customFormat="1">
      <c r="B90" s="136"/>
      <c r="C90" s="136"/>
    </row>
    <row r="91" spans="2:3" s="134" customFormat="1">
      <c r="B91" s="136"/>
      <c r="C91" s="136"/>
    </row>
    <row r="92" spans="2:3" s="134" customFormat="1">
      <c r="B92" s="136"/>
      <c r="C92" s="136"/>
    </row>
    <row r="93" spans="2:3" s="134" customFormat="1">
      <c r="B93" s="136"/>
      <c r="C93" s="136"/>
    </row>
    <row r="94" spans="2:3" s="134" customFormat="1">
      <c r="B94" s="136"/>
      <c r="C94" s="136"/>
    </row>
    <row r="95" spans="2:3" s="134" customFormat="1">
      <c r="B95" s="136"/>
      <c r="C95" s="136"/>
    </row>
    <row r="96" spans="2:3" s="134" customFormat="1">
      <c r="B96" s="136"/>
      <c r="C96" s="136"/>
    </row>
    <row r="97" spans="2:3" s="134" customFormat="1">
      <c r="B97" s="136"/>
      <c r="C97" s="136"/>
    </row>
    <row r="98" spans="2:3" s="134" customFormat="1">
      <c r="B98" s="136"/>
      <c r="C98" s="136"/>
    </row>
    <row r="99" spans="2:3" s="134" customFormat="1">
      <c r="B99" s="136"/>
      <c r="C99" s="136"/>
    </row>
    <row r="100" spans="2:3" s="134" customFormat="1">
      <c r="B100" s="136"/>
      <c r="C100" s="136"/>
    </row>
    <row r="101" spans="2:3" s="134" customFormat="1">
      <c r="B101" s="136"/>
      <c r="C101" s="136"/>
    </row>
    <row r="102" spans="2:3" s="134" customFormat="1">
      <c r="B102" s="136"/>
      <c r="C102" s="136"/>
    </row>
    <row r="103" spans="2:3" s="134" customFormat="1">
      <c r="B103" s="136"/>
      <c r="C103" s="136"/>
    </row>
    <row r="104" spans="2:3" s="134" customFormat="1">
      <c r="B104" s="136"/>
      <c r="C104" s="136"/>
    </row>
    <row r="105" spans="2:3" s="134" customFormat="1">
      <c r="B105" s="136"/>
      <c r="C105" s="136"/>
    </row>
    <row r="106" spans="2:3" s="134" customFormat="1">
      <c r="B106" s="136"/>
      <c r="C106" s="136"/>
    </row>
    <row r="107" spans="2:3" s="134" customFormat="1">
      <c r="B107" s="136"/>
      <c r="C107" s="136"/>
    </row>
    <row r="108" spans="2:3" s="134" customFormat="1">
      <c r="B108" s="136"/>
      <c r="C108" s="136"/>
    </row>
    <row r="109" spans="2:3" s="134" customFormat="1">
      <c r="B109" s="136"/>
      <c r="C109" s="136"/>
    </row>
    <row r="110" spans="2:3" s="134" customFormat="1">
      <c r="B110" s="136"/>
      <c r="C110" s="136"/>
    </row>
    <row r="111" spans="2:3" s="134" customFormat="1">
      <c r="B111" s="136"/>
      <c r="C111" s="136"/>
    </row>
    <row r="112" spans="2:3" s="134" customFormat="1">
      <c r="B112" s="136"/>
      <c r="C112" s="136"/>
    </row>
    <row r="113" spans="2:3" s="134" customFormat="1">
      <c r="B113" s="136"/>
      <c r="C113" s="136"/>
    </row>
    <row r="114" spans="2:3" s="134" customFormat="1">
      <c r="B114" s="136"/>
      <c r="C114" s="136"/>
    </row>
    <row r="115" spans="2:3" s="134" customFormat="1">
      <c r="B115" s="136"/>
      <c r="C115" s="136"/>
    </row>
    <row r="116" spans="2:3" s="134" customFormat="1">
      <c r="B116" s="136"/>
      <c r="C116" s="136"/>
    </row>
    <row r="117" spans="2:3" s="134" customFormat="1">
      <c r="B117" s="136"/>
      <c r="C117" s="136"/>
    </row>
    <row r="118" spans="2:3" s="134" customFormat="1">
      <c r="B118" s="136"/>
      <c r="C118" s="136"/>
    </row>
    <row r="119" spans="2:3" s="134" customFormat="1">
      <c r="B119" s="136"/>
      <c r="C119" s="136"/>
    </row>
    <row r="120" spans="2:3" s="134" customFormat="1">
      <c r="B120" s="136"/>
      <c r="C120" s="136"/>
    </row>
    <row r="121" spans="2:3" s="134" customFormat="1">
      <c r="B121" s="136"/>
      <c r="C121" s="136"/>
    </row>
    <row r="122" spans="2:3" s="134" customFormat="1">
      <c r="B122" s="136"/>
      <c r="C122" s="136"/>
    </row>
    <row r="123" spans="2:3" s="134" customFormat="1">
      <c r="B123" s="136"/>
      <c r="C123" s="136"/>
    </row>
    <row r="124" spans="2:3" s="134" customFormat="1">
      <c r="B124" s="136"/>
      <c r="C124" s="136"/>
    </row>
    <row r="125" spans="2:3" s="134" customFormat="1">
      <c r="B125" s="136"/>
      <c r="C125" s="136"/>
    </row>
    <row r="126" spans="2:3" s="134" customFormat="1">
      <c r="B126" s="136"/>
      <c r="C126" s="136"/>
    </row>
    <row r="127" spans="2:3" s="134" customFormat="1">
      <c r="B127" s="136"/>
      <c r="C127" s="136"/>
    </row>
    <row r="128" spans="2:3" s="134" customFormat="1">
      <c r="B128" s="136"/>
      <c r="C128" s="136"/>
    </row>
    <row r="129" spans="2:3" s="134" customFormat="1">
      <c r="B129" s="136"/>
      <c r="C129" s="136"/>
    </row>
    <row r="130" spans="2:3" s="134" customFormat="1">
      <c r="B130" s="136"/>
      <c r="C130" s="136"/>
    </row>
    <row r="131" spans="2:3" s="134" customFormat="1">
      <c r="B131" s="136"/>
      <c r="C131" s="136"/>
    </row>
    <row r="132" spans="2:3" s="134" customFormat="1">
      <c r="B132" s="136"/>
      <c r="C132" s="136"/>
    </row>
    <row r="133" spans="2:3" s="134" customFormat="1">
      <c r="B133" s="136"/>
      <c r="C133" s="136"/>
    </row>
    <row r="134" spans="2:3" s="134" customFormat="1">
      <c r="B134" s="136"/>
      <c r="C134" s="136"/>
    </row>
    <row r="135" spans="2:3" s="134" customFormat="1">
      <c r="B135" s="136"/>
      <c r="C135" s="136"/>
    </row>
    <row r="136" spans="2:3" s="134" customFormat="1">
      <c r="B136" s="136"/>
      <c r="C136" s="136"/>
    </row>
    <row r="137" spans="2:3" s="134" customFormat="1">
      <c r="B137" s="136"/>
      <c r="C137" s="136"/>
    </row>
    <row r="138" spans="2:3" s="134" customFormat="1">
      <c r="B138" s="136"/>
      <c r="C138" s="136"/>
    </row>
    <row r="139" spans="2:3" s="134" customFormat="1">
      <c r="B139" s="136"/>
      <c r="C139" s="136"/>
    </row>
    <row r="140" spans="2:3" s="134" customFormat="1">
      <c r="B140" s="136"/>
      <c r="C140" s="136"/>
    </row>
    <row r="141" spans="2:3" s="134" customFormat="1">
      <c r="B141" s="136"/>
      <c r="C141" s="136"/>
    </row>
    <row r="142" spans="2:3" s="134" customFormat="1">
      <c r="B142" s="136"/>
      <c r="C142" s="136"/>
    </row>
    <row r="143" spans="2:3" s="134" customFormat="1">
      <c r="B143" s="136"/>
      <c r="C143" s="136"/>
    </row>
    <row r="144" spans="2:3" s="134" customFormat="1">
      <c r="B144" s="136"/>
      <c r="C144" s="136"/>
    </row>
    <row r="145" spans="2:3" s="134" customFormat="1">
      <c r="B145" s="136"/>
      <c r="C145" s="136"/>
    </row>
    <row r="146" spans="2:3" s="134" customFormat="1">
      <c r="B146" s="136"/>
      <c r="C146" s="136"/>
    </row>
    <row r="147" spans="2:3" s="134" customFormat="1">
      <c r="B147" s="136"/>
      <c r="C147" s="136"/>
    </row>
    <row r="148" spans="2:3" s="134" customFormat="1">
      <c r="B148" s="136"/>
      <c r="C148" s="136"/>
    </row>
    <row r="149" spans="2:3" s="134" customFormat="1">
      <c r="B149" s="136"/>
      <c r="C149" s="136"/>
    </row>
    <row r="150" spans="2:3" s="134" customFormat="1">
      <c r="B150" s="136"/>
      <c r="C150" s="136"/>
    </row>
    <row r="151" spans="2:3" s="134" customFormat="1">
      <c r="B151" s="136"/>
      <c r="C151" s="136"/>
    </row>
    <row r="152" spans="2:3" s="134" customFormat="1">
      <c r="B152" s="136"/>
      <c r="C152" s="136"/>
    </row>
    <row r="153" spans="2:3" s="134" customFormat="1">
      <c r="B153" s="136"/>
      <c r="C153" s="136"/>
    </row>
    <row r="154" spans="2:3" s="134" customFormat="1">
      <c r="B154" s="136"/>
      <c r="C154" s="136"/>
    </row>
    <row r="155" spans="2:3" s="134" customFormat="1">
      <c r="B155" s="136"/>
      <c r="C155" s="136"/>
    </row>
    <row r="156" spans="2:3" s="134" customFormat="1">
      <c r="B156" s="136"/>
      <c r="C156" s="136"/>
    </row>
    <row r="157" spans="2:3" s="134" customFormat="1">
      <c r="B157" s="136"/>
      <c r="C157" s="136"/>
    </row>
    <row r="158" spans="2:3" s="134" customFormat="1">
      <c r="B158" s="136"/>
      <c r="C158" s="136"/>
    </row>
    <row r="159" spans="2:3" s="134" customFormat="1">
      <c r="B159" s="136"/>
      <c r="C159" s="136"/>
    </row>
    <row r="160" spans="2:3" s="134" customFormat="1">
      <c r="B160" s="136"/>
      <c r="C160" s="136"/>
    </row>
    <row r="161" spans="2:3" s="134" customFormat="1">
      <c r="B161" s="136"/>
      <c r="C161" s="136"/>
    </row>
    <row r="162" spans="2:3" s="134" customFormat="1">
      <c r="B162" s="136"/>
      <c r="C162" s="136"/>
    </row>
    <row r="163" spans="2:3" s="134" customFormat="1">
      <c r="B163" s="136"/>
      <c r="C163" s="136"/>
    </row>
    <row r="164" spans="2:3" s="134" customFormat="1">
      <c r="B164" s="136"/>
      <c r="C164" s="136"/>
    </row>
    <row r="165" spans="2:3" s="134" customFormat="1">
      <c r="B165" s="136"/>
      <c r="C165" s="136"/>
    </row>
    <row r="166" spans="2:3" s="134" customFormat="1">
      <c r="B166" s="136"/>
      <c r="C166" s="136"/>
    </row>
    <row r="167" spans="2:3" s="134" customFormat="1">
      <c r="B167" s="136"/>
      <c r="C167" s="136"/>
    </row>
    <row r="168" spans="2:3" s="134" customFormat="1">
      <c r="B168" s="136"/>
      <c r="C168" s="136"/>
    </row>
    <row r="169" spans="2:3" s="134" customFormat="1">
      <c r="B169" s="136"/>
      <c r="C169" s="136"/>
    </row>
    <row r="170" spans="2:3" s="134" customFormat="1">
      <c r="B170" s="136"/>
      <c r="C170" s="136"/>
    </row>
    <row r="171" spans="2:3" s="134" customFormat="1">
      <c r="B171" s="136"/>
      <c r="C171" s="136"/>
    </row>
    <row r="172" spans="2:3" s="134" customFormat="1">
      <c r="B172" s="136"/>
      <c r="C172" s="136"/>
    </row>
    <row r="173" spans="2:3" s="134" customFormat="1">
      <c r="B173" s="136"/>
      <c r="C173" s="136"/>
    </row>
    <row r="174" spans="2:3" s="134" customFormat="1">
      <c r="B174" s="136"/>
      <c r="C174" s="136"/>
    </row>
    <row r="175" spans="2:3" s="134" customFormat="1">
      <c r="B175" s="136"/>
      <c r="C175" s="136"/>
    </row>
    <row r="176" spans="2:3" s="134" customFormat="1">
      <c r="B176" s="136"/>
      <c r="C176" s="136"/>
    </row>
    <row r="177" spans="2:3" s="134" customFormat="1">
      <c r="B177" s="136"/>
      <c r="C177" s="136"/>
    </row>
    <row r="178" spans="2:3" s="134" customFormat="1">
      <c r="B178" s="136"/>
      <c r="C178" s="136"/>
    </row>
    <row r="179" spans="2:3" s="134" customFormat="1">
      <c r="B179" s="136"/>
      <c r="C179" s="136"/>
    </row>
    <row r="180" spans="2:3" s="134" customFormat="1">
      <c r="B180" s="136"/>
      <c r="C180" s="136"/>
    </row>
    <row r="181" spans="2:3" s="134" customFormat="1">
      <c r="B181" s="136"/>
      <c r="C181" s="136"/>
    </row>
    <row r="182" spans="2:3" s="134" customFormat="1">
      <c r="B182" s="136"/>
      <c r="C182" s="136"/>
    </row>
    <row r="183" spans="2:3" s="134" customFormat="1">
      <c r="B183" s="136"/>
      <c r="C183" s="136"/>
    </row>
    <row r="184" spans="2:3" s="134" customFormat="1">
      <c r="B184" s="136"/>
      <c r="C184" s="136"/>
    </row>
    <row r="185" spans="2:3" s="134" customFormat="1">
      <c r="B185" s="136"/>
      <c r="C185" s="136"/>
    </row>
    <row r="186" spans="2:3" s="134" customFormat="1">
      <c r="B186" s="136"/>
      <c r="C186" s="136"/>
    </row>
    <row r="187" spans="2:3" s="134" customFormat="1">
      <c r="B187" s="136"/>
      <c r="C187" s="136"/>
    </row>
    <row r="188" spans="2:3" s="134" customFormat="1">
      <c r="B188" s="136"/>
      <c r="C188" s="136"/>
    </row>
    <row r="189" spans="2:3" s="134" customFormat="1">
      <c r="B189" s="136"/>
      <c r="C189" s="136"/>
    </row>
    <row r="190" spans="2:3" s="134" customFormat="1">
      <c r="B190" s="136"/>
      <c r="C190" s="136"/>
    </row>
    <row r="191" spans="2:3" s="134" customFormat="1">
      <c r="B191" s="136"/>
      <c r="C191" s="136"/>
    </row>
    <row r="192" spans="2:3" s="134" customFormat="1">
      <c r="B192" s="136"/>
      <c r="C192" s="136"/>
    </row>
    <row r="193" spans="2:3" s="134" customFormat="1">
      <c r="B193" s="136"/>
      <c r="C193" s="136"/>
    </row>
    <row r="194" spans="2:3" s="134" customFormat="1">
      <c r="B194" s="136"/>
      <c r="C194" s="136"/>
    </row>
    <row r="195" spans="2:3" s="134" customFormat="1">
      <c r="B195" s="136"/>
      <c r="C195" s="136"/>
    </row>
    <row r="196" spans="2:3" s="134" customFormat="1">
      <c r="B196" s="136"/>
      <c r="C196" s="136"/>
    </row>
    <row r="197" spans="2:3" s="134" customFormat="1">
      <c r="B197" s="136"/>
      <c r="C197" s="136"/>
    </row>
    <row r="198" spans="2:3" s="134" customFormat="1">
      <c r="B198" s="136"/>
      <c r="C198" s="136"/>
    </row>
    <row r="199" spans="2:3" s="134" customFormat="1">
      <c r="B199" s="136"/>
      <c r="C199" s="136"/>
    </row>
    <row r="200" spans="2:3" s="134" customFormat="1">
      <c r="B200" s="136"/>
      <c r="C200" s="136"/>
    </row>
    <row r="201" spans="2:3" s="134" customFormat="1">
      <c r="B201" s="136"/>
      <c r="C201" s="136"/>
    </row>
    <row r="202" spans="2:3" s="134" customFormat="1">
      <c r="B202" s="136"/>
      <c r="C202" s="136"/>
    </row>
    <row r="203" spans="2:3" s="134" customFormat="1">
      <c r="B203" s="136"/>
      <c r="C203" s="136"/>
    </row>
    <row r="204" spans="2:3" s="134" customFormat="1">
      <c r="B204" s="136"/>
      <c r="C204" s="136"/>
    </row>
    <row r="205" spans="2:3" s="134" customFormat="1">
      <c r="B205" s="136"/>
      <c r="C205" s="136"/>
    </row>
    <row r="206" spans="2:3" s="134" customFormat="1">
      <c r="B206" s="136"/>
      <c r="C206" s="136"/>
    </row>
    <row r="207" spans="2:3" s="134" customFormat="1">
      <c r="B207" s="136"/>
      <c r="C207" s="136"/>
    </row>
    <row r="208" spans="2:3" s="134" customFormat="1">
      <c r="B208" s="136"/>
      <c r="C208" s="136"/>
    </row>
    <row r="209" spans="2:3" s="134" customFormat="1">
      <c r="B209" s="136"/>
      <c r="C209" s="136"/>
    </row>
    <row r="210" spans="2:3" s="134" customFormat="1">
      <c r="B210" s="136"/>
      <c r="C210" s="136"/>
    </row>
    <row r="211" spans="2:3" s="134" customFormat="1">
      <c r="B211" s="136"/>
      <c r="C211" s="136"/>
    </row>
    <row r="212" spans="2:3" s="134" customFormat="1">
      <c r="B212" s="136"/>
      <c r="C212" s="136"/>
    </row>
    <row r="213" spans="2:3" s="134" customFormat="1">
      <c r="B213" s="136"/>
      <c r="C213" s="136"/>
    </row>
    <row r="214" spans="2:3" s="134" customFormat="1">
      <c r="B214" s="136"/>
      <c r="C214" s="136"/>
    </row>
    <row r="215" spans="2:3" s="134" customFormat="1">
      <c r="B215" s="136"/>
      <c r="C215" s="136"/>
    </row>
    <row r="216" spans="2:3" s="134" customFormat="1">
      <c r="B216" s="136"/>
      <c r="C216" s="136"/>
    </row>
    <row r="217" spans="2:3" s="134" customFormat="1">
      <c r="B217" s="136"/>
      <c r="C217" s="136"/>
    </row>
    <row r="218" spans="2:3" s="134" customFormat="1">
      <c r="B218" s="136"/>
      <c r="C218" s="136"/>
    </row>
    <row r="219" spans="2:3" s="134" customFormat="1">
      <c r="B219" s="136"/>
      <c r="C219" s="136"/>
    </row>
    <row r="220" spans="2:3" s="134" customFormat="1">
      <c r="B220" s="136"/>
      <c r="C220" s="136"/>
    </row>
    <row r="221" spans="2:3" s="134" customFormat="1">
      <c r="B221" s="136"/>
      <c r="C221" s="136"/>
    </row>
    <row r="222" spans="2:3" s="134" customFormat="1">
      <c r="B222" s="136"/>
      <c r="C222" s="136"/>
    </row>
    <row r="223" spans="2:3" s="134" customFormat="1">
      <c r="B223" s="136"/>
      <c r="C223" s="136"/>
    </row>
    <row r="224" spans="2:3" s="134" customFormat="1">
      <c r="B224" s="136"/>
      <c r="C224" s="136"/>
    </row>
    <row r="225" spans="2:7" s="134" customFormat="1">
      <c r="B225" s="136"/>
      <c r="C225" s="136"/>
    </row>
    <row r="226" spans="2:7" s="134" customFormat="1">
      <c r="B226" s="136"/>
      <c r="C226" s="136"/>
    </row>
    <row r="227" spans="2:7" s="134" customFormat="1">
      <c r="B227" s="136"/>
      <c r="C227" s="136"/>
    </row>
    <row r="228" spans="2:7" s="134" customFormat="1">
      <c r="B228" s="136"/>
      <c r="C228" s="136"/>
    </row>
    <row r="229" spans="2:7" s="134" customFormat="1">
      <c r="B229" s="136"/>
      <c r="C229" s="136"/>
    </row>
    <row r="230" spans="2:7" s="134" customFormat="1">
      <c r="B230" s="136"/>
      <c r="C230" s="136"/>
    </row>
    <row r="231" spans="2:7" s="134" customFormat="1">
      <c r="B231" s="136"/>
      <c r="C231" s="136"/>
    </row>
    <row r="232" spans="2:7" s="134" customFormat="1">
      <c r="B232" s="136"/>
      <c r="C232" s="136"/>
    </row>
    <row r="233" spans="2:7" s="134" customFormat="1">
      <c r="B233" s="136"/>
      <c r="C233" s="136"/>
    </row>
    <row r="234" spans="2:7" s="134" customFormat="1">
      <c r="B234" s="136"/>
      <c r="C234" s="136"/>
    </row>
    <row r="235" spans="2:7" s="134" customFormat="1">
      <c r="B235" s="136"/>
      <c r="C235" s="136"/>
    </row>
    <row r="236" spans="2:7" s="134" customFormat="1">
      <c r="B236" s="136"/>
      <c r="C236" s="136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7" type="noConversion"/>
  <dataValidations count="1">
    <dataValidation allowBlank="1" showInputMessage="1" showErrorMessage="1" sqref="J9:J1048576 C5:C1048576 J1:J7 A1:A1048576 B1:B43 AG49:AG1048576 K1:AF1048576 AH1:XFD1048576 AG1:AG43 B45:B75 B77:B1048576 D1:I1048576" xr:uid="{00000000-0002-0000-07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8">
    <tabColor indexed="44"/>
    <pageSetUpPr fitToPage="1"/>
  </sheetPr>
  <dimension ref="B1:BM323"/>
  <sheetViews>
    <sheetView rightToLeft="1" topLeftCell="A7" workbookViewId="0">
      <selection activeCell="K28" sqref="K28:K2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185</v>
      </c>
      <c r="C1" s="77" t="s" vm="1">
        <v>260</v>
      </c>
    </row>
    <row r="2" spans="2:65">
      <c r="B2" s="56" t="s">
        <v>184</v>
      </c>
      <c r="C2" s="77" t="s">
        <v>261</v>
      </c>
    </row>
    <row r="3" spans="2:65">
      <c r="B3" s="56" t="s">
        <v>186</v>
      </c>
      <c r="C3" s="77" t="s">
        <v>262</v>
      </c>
    </row>
    <row r="4" spans="2:65">
      <c r="B4" s="56" t="s">
        <v>187</v>
      </c>
      <c r="C4" s="77">
        <v>2207</v>
      </c>
    </row>
    <row r="6" spans="2:65" ht="26.25" customHeight="1">
      <c r="B6" s="212" t="s">
        <v>215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2:65" ht="26.25" customHeight="1">
      <c r="B7" s="212" t="s">
        <v>97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BM7" s="3"/>
    </row>
    <row r="8" spans="2:65" s="3" customFormat="1" ht="78.75">
      <c r="B8" s="22" t="s">
        <v>121</v>
      </c>
      <c r="C8" s="30" t="s">
        <v>46</v>
      </c>
      <c r="D8" s="30" t="s">
        <v>125</v>
      </c>
      <c r="E8" s="30" t="s">
        <v>123</v>
      </c>
      <c r="F8" s="30" t="s">
        <v>66</v>
      </c>
      <c r="G8" s="30" t="s">
        <v>15</v>
      </c>
      <c r="H8" s="30" t="s">
        <v>67</v>
      </c>
      <c r="I8" s="30" t="s">
        <v>107</v>
      </c>
      <c r="J8" s="30" t="s">
        <v>244</v>
      </c>
      <c r="K8" s="30" t="s">
        <v>243</v>
      </c>
      <c r="L8" s="30" t="s">
        <v>63</v>
      </c>
      <c r="M8" s="30" t="s">
        <v>60</v>
      </c>
      <c r="N8" s="30" t="s">
        <v>188</v>
      </c>
      <c r="O8" s="20" t="s">
        <v>190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251</v>
      </c>
      <c r="K9" s="32"/>
      <c r="L9" s="32" t="s">
        <v>247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7" t="s">
        <v>31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5992.2119900001981</v>
      </c>
      <c r="M11" s="81"/>
      <c r="N11" s="90">
        <f>L11/$L$11</f>
        <v>1</v>
      </c>
      <c r="O11" s="90">
        <f>L11/'סכום נכסי הקרן'!$C$42</f>
        <v>1.6620500351163144E-3</v>
      </c>
      <c r="P11" s="5"/>
      <c r="BG11" s="95"/>
      <c r="BH11" s="3"/>
      <c r="BI11" s="95"/>
      <c r="BM11" s="95"/>
    </row>
    <row r="12" spans="2:65" s="4" customFormat="1" ht="18" customHeight="1">
      <c r="B12" s="80" t="s">
        <v>237</v>
      </c>
      <c r="C12" s="81"/>
      <c r="D12" s="81"/>
      <c r="E12" s="81"/>
      <c r="F12" s="81"/>
      <c r="G12" s="81"/>
      <c r="H12" s="81"/>
      <c r="I12" s="81"/>
      <c r="J12" s="89"/>
      <c r="K12" s="91"/>
      <c r="L12" s="89">
        <v>5992.2119900001999</v>
      </c>
      <c r="M12" s="81"/>
      <c r="N12" s="90">
        <f t="shared" ref="N12" si="0">L12/$L$11</f>
        <v>1.0000000000000002</v>
      </c>
      <c r="O12" s="90">
        <f>L12/'סכום נכסי הקרן'!$C$42</f>
        <v>1.6620500351163148E-3</v>
      </c>
      <c r="P12" s="5"/>
      <c r="BG12" s="95"/>
      <c r="BH12" s="3"/>
      <c r="BI12" s="95"/>
      <c r="BM12" s="95"/>
    </row>
    <row r="13" spans="2:65">
      <c r="B13" s="98" t="s">
        <v>29</v>
      </c>
      <c r="C13" s="81"/>
      <c r="D13" s="81"/>
      <c r="E13" s="81"/>
      <c r="F13" s="81"/>
      <c r="G13" s="81"/>
      <c r="H13" s="81"/>
      <c r="I13" s="81"/>
      <c r="J13" s="89"/>
      <c r="K13" s="91"/>
      <c r="L13" s="89">
        <v>5992.2113400001981</v>
      </c>
      <c r="M13" s="81"/>
      <c r="N13" s="90">
        <f t="shared" ref="N13:N29" si="1">L13/$L$11</f>
        <v>0.9999998915258671</v>
      </c>
      <c r="O13" s="90">
        <f>L13/'סכום נכסי הקרן'!$C$42</f>
        <v>1.6620498548268778E-3</v>
      </c>
    </row>
    <row r="14" spans="2:65">
      <c r="B14" s="85" t="s">
        <v>1349</v>
      </c>
      <c r="C14" s="79" t="s">
        <v>1350</v>
      </c>
      <c r="D14" s="92" t="s">
        <v>27</v>
      </c>
      <c r="E14" s="79"/>
      <c r="F14" s="92" t="s">
        <v>1232</v>
      </c>
      <c r="G14" s="79" t="s">
        <v>1351</v>
      </c>
      <c r="H14" s="79"/>
      <c r="I14" s="92" t="s">
        <v>169</v>
      </c>
      <c r="J14" s="86">
        <v>1499.9999999999998</v>
      </c>
      <c r="K14" s="88">
        <v>2469.0300000000002</v>
      </c>
      <c r="L14" s="86">
        <v>134.32757999999995</v>
      </c>
      <c r="M14" s="87">
        <v>7.5835906458460926E-5</v>
      </c>
      <c r="N14" s="87">
        <f t="shared" si="1"/>
        <v>2.2417027338846787E-2</v>
      </c>
      <c r="O14" s="87">
        <f>L14/'סכום נכסי הקרן'!$C$42</f>
        <v>3.7258221075733683E-5</v>
      </c>
    </row>
    <row r="15" spans="2:65">
      <c r="B15" s="85" t="s">
        <v>1352</v>
      </c>
      <c r="C15" s="79" t="s">
        <v>1353</v>
      </c>
      <c r="D15" s="92" t="s">
        <v>27</v>
      </c>
      <c r="E15" s="79"/>
      <c r="F15" s="92" t="s">
        <v>1232</v>
      </c>
      <c r="G15" s="79" t="s">
        <v>1351</v>
      </c>
      <c r="H15" s="79"/>
      <c r="I15" s="92" t="s">
        <v>171</v>
      </c>
      <c r="J15" s="86">
        <v>70.999999999999986</v>
      </c>
      <c r="K15" s="88">
        <v>172741</v>
      </c>
      <c r="L15" s="86">
        <v>517.02693999999997</v>
      </c>
      <c r="M15" s="87">
        <v>5.932229190483859E-5</v>
      </c>
      <c r="N15" s="87">
        <f t="shared" si="1"/>
        <v>8.6283152342209249E-2</v>
      </c>
      <c r="O15" s="87">
        <f>L15/'סכום נכסי הקרן'!$C$42</f>
        <v>1.4340691638031519E-4</v>
      </c>
    </row>
    <row r="16" spans="2:65">
      <c r="B16" s="85" t="s">
        <v>1354</v>
      </c>
      <c r="C16" s="79" t="s">
        <v>1355</v>
      </c>
      <c r="D16" s="92" t="s">
        <v>143</v>
      </c>
      <c r="E16" s="79"/>
      <c r="F16" s="92" t="s">
        <v>1232</v>
      </c>
      <c r="G16" s="79" t="s">
        <v>1351</v>
      </c>
      <c r="H16" s="79"/>
      <c r="I16" s="92" t="s">
        <v>171</v>
      </c>
      <c r="J16" s="86">
        <v>605.99999999999989</v>
      </c>
      <c r="K16" s="88">
        <v>3788</v>
      </c>
      <c r="L16" s="86">
        <v>96.770279999999985</v>
      </c>
      <c r="M16" s="87">
        <v>3.2272277105933318E-5</v>
      </c>
      <c r="N16" s="87">
        <f t="shared" si="1"/>
        <v>1.6149341872665753E-2</v>
      </c>
      <c r="O16" s="87">
        <f>L16/'סכום נכסי הקרן'!$C$42</f>
        <v>2.6841014226569483E-5</v>
      </c>
    </row>
    <row r="17" spans="2:15">
      <c r="B17" s="85" t="s">
        <v>1356</v>
      </c>
      <c r="C17" s="79" t="s">
        <v>1357</v>
      </c>
      <c r="D17" s="92" t="s">
        <v>143</v>
      </c>
      <c r="E17" s="79"/>
      <c r="F17" s="92" t="s">
        <v>1232</v>
      </c>
      <c r="G17" s="79" t="s">
        <v>1351</v>
      </c>
      <c r="H17" s="79"/>
      <c r="I17" s="92" t="s">
        <v>171</v>
      </c>
      <c r="J17" s="86">
        <v>994.99999999999989</v>
      </c>
      <c r="K17" s="88">
        <v>2653</v>
      </c>
      <c r="L17" s="86">
        <v>111.28067</v>
      </c>
      <c r="M17" s="87">
        <v>8.8637125551534293E-6</v>
      </c>
      <c r="N17" s="87">
        <f t="shared" si="1"/>
        <v>1.857088337089962E-2</v>
      </c>
      <c r="O17" s="87">
        <f>L17/'סכום נכסי הקרן'!$C$42</f>
        <v>3.086573735874469E-5</v>
      </c>
    </row>
    <row r="18" spans="2:15">
      <c r="B18" s="85" t="s">
        <v>1358</v>
      </c>
      <c r="C18" s="79" t="s">
        <v>1359</v>
      </c>
      <c r="D18" s="92" t="s">
        <v>27</v>
      </c>
      <c r="E18" s="79"/>
      <c r="F18" s="92" t="s">
        <v>1232</v>
      </c>
      <c r="G18" s="79" t="s">
        <v>1351</v>
      </c>
      <c r="H18" s="79"/>
      <c r="I18" s="92" t="s">
        <v>171</v>
      </c>
      <c r="J18" s="86">
        <v>263.99999999999994</v>
      </c>
      <c r="K18" s="88">
        <v>126223</v>
      </c>
      <c r="L18" s="86">
        <v>1404.7589899999998</v>
      </c>
      <c r="M18" s="87">
        <v>1.8894330120930347E-4</v>
      </c>
      <c r="N18" s="87">
        <f t="shared" si="1"/>
        <v>0.2344307898893199</v>
      </c>
      <c r="O18" s="87">
        <f>L18/'סכום נכסי הקרן'!$C$42</f>
        <v>3.8963570256788938E-4</v>
      </c>
    </row>
    <row r="19" spans="2:15">
      <c r="B19" s="85" t="s">
        <v>1360</v>
      </c>
      <c r="C19" s="79" t="s">
        <v>1361</v>
      </c>
      <c r="D19" s="92" t="s">
        <v>143</v>
      </c>
      <c r="E19" s="79"/>
      <c r="F19" s="92" t="s">
        <v>1232</v>
      </c>
      <c r="G19" s="79" t="s">
        <v>1351</v>
      </c>
      <c r="H19" s="79"/>
      <c r="I19" s="92" t="s">
        <v>169</v>
      </c>
      <c r="J19" s="86">
        <v>1702.9999999999993</v>
      </c>
      <c r="K19" s="88">
        <v>2092</v>
      </c>
      <c r="L19" s="86">
        <v>129.21826000019996</v>
      </c>
      <c r="M19" s="87">
        <v>1.7235249608800141E-5</v>
      </c>
      <c r="N19" s="87">
        <f t="shared" si="1"/>
        <v>2.1564367251332123E-2</v>
      </c>
      <c r="O19" s="87">
        <f>L19/'סכום נכסי הקרן'!$C$42</f>
        <v>3.5841057347337651E-5</v>
      </c>
    </row>
    <row r="20" spans="2:15">
      <c r="B20" s="85" t="s">
        <v>1362</v>
      </c>
      <c r="C20" s="79" t="s">
        <v>1363</v>
      </c>
      <c r="D20" s="92" t="s">
        <v>27</v>
      </c>
      <c r="E20" s="79"/>
      <c r="F20" s="92" t="s">
        <v>1232</v>
      </c>
      <c r="G20" s="79" t="s">
        <v>1351</v>
      </c>
      <c r="H20" s="79"/>
      <c r="I20" s="92" t="s">
        <v>171</v>
      </c>
      <c r="J20" s="86">
        <v>84.999999999999986</v>
      </c>
      <c r="K20" s="88">
        <v>29451</v>
      </c>
      <c r="L20" s="86">
        <v>105.53058999999998</v>
      </c>
      <c r="M20" s="87">
        <v>1.4278270922496027E-5</v>
      </c>
      <c r="N20" s="87">
        <f t="shared" si="1"/>
        <v>1.7611291151933443E-2</v>
      </c>
      <c r="O20" s="87">
        <f>L20/'סכום נכסי הקרן'!$C$42</f>
        <v>2.9270847077514614E-5</v>
      </c>
    </row>
    <row r="21" spans="2:15">
      <c r="B21" s="85" t="s">
        <v>1364</v>
      </c>
      <c r="C21" s="79" t="s">
        <v>1365</v>
      </c>
      <c r="D21" s="92" t="s">
        <v>143</v>
      </c>
      <c r="E21" s="79"/>
      <c r="F21" s="92" t="s">
        <v>1232</v>
      </c>
      <c r="G21" s="79" t="s">
        <v>1351</v>
      </c>
      <c r="H21" s="79"/>
      <c r="I21" s="92" t="s">
        <v>169</v>
      </c>
      <c r="J21" s="86">
        <v>58298.999999999993</v>
      </c>
      <c r="K21" s="88">
        <v>958.2</v>
      </c>
      <c r="L21" s="86">
        <v>2026.1184399999997</v>
      </c>
      <c r="M21" s="87">
        <v>5.0128414017375266E-5</v>
      </c>
      <c r="N21" s="87">
        <f t="shared" si="1"/>
        <v>0.33812529386163004</v>
      </c>
      <c r="O21" s="87">
        <f>L21/'סכום נכסי הקרן'!$C$42</f>
        <v>5.6198115653643629E-4</v>
      </c>
    </row>
    <row r="22" spans="2:15">
      <c r="B22" s="85" t="s">
        <v>1366</v>
      </c>
      <c r="C22" s="79" t="s">
        <v>1367</v>
      </c>
      <c r="D22" s="92" t="s">
        <v>27</v>
      </c>
      <c r="E22" s="79"/>
      <c r="F22" s="92" t="s">
        <v>1232</v>
      </c>
      <c r="G22" s="79" t="s">
        <v>1351</v>
      </c>
      <c r="H22" s="79"/>
      <c r="I22" s="92" t="s">
        <v>169</v>
      </c>
      <c r="J22" s="86">
        <v>914.14999999999986</v>
      </c>
      <c r="K22" s="88">
        <v>1490.44</v>
      </c>
      <c r="L22" s="86">
        <v>49.417079999999984</v>
      </c>
      <c r="M22" s="87">
        <v>6.9164799706113449E-6</v>
      </c>
      <c r="N22" s="87">
        <f t="shared" si="1"/>
        <v>8.2468844697863152E-3</v>
      </c>
      <c r="O22" s="87">
        <f>L22/'סכום נכסי הקרן'!$C$42</f>
        <v>1.3706734622608532E-5</v>
      </c>
    </row>
    <row r="23" spans="2:15">
      <c r="B23" s="85" t="s">
        <v>1368</v>
      </c>
      <c r="C23" s="79" t="s">
        <v>1369</v>
      </c>
      <c r="D23" s="92" t="s">
        <v>27</v>
      </c>
      <c r="E23" s="79"/>
      <c r="F23" s="92" t="s">
        <v>1232</v>
      </c>
      <c r="G23" s="79" t="s">
        <v>1351</v>
      </c>
      <c r="H23" s="79"/>
      <c r="I23" s="92" t="s">
        <v>169</v>
      </c>
      <c r="J23" s="86">
        <v>27.999999999999996</v>
      </c>
      <c r="K23" s="88">
        <v>94061.68</v>
      </c>
      <c r="L23" s="86">
        <v>95.525279999999981</v>
      </c>
      <c r="M23" s="87">
        <v>3.4407789549169456E-4</v>
      </c>
      <c r="N23" s="87">
        <f t="shared" si="1"/>
        <v>1.5941572187267831E-2</v>
      </c>
      <c r="O23" s="87">
        <f>L23/'סכום נכסי הקרן'!$C$42</f>
        <v>2.6495690613657759E-5</v>
      </c>
    </row>
    <row r="24" spans="2:15">
      <c r="B24" s="85" t="s">
        <v>1370</v>
      </c>
      <c r="C24" s="79" t="s">
        <v>1371</v>
      </c>
      <c r="D24" s="92" t="s">
        <v>27</v>
      </c>
      <c r="E24" s="79"/>
      <c r="F24" s="92" t="s">
        <v>1232</v>
      </c>
      <c r="G24" s="79" t="s">
        <v>1351</v>
      </c>
      <c r="H24" s="79"/>
      <c r="I24" s="92" t="s">
        <v>169</v>
      </c>
      <c r="J24" s="86">
        <v>3252.46</v>
      </c>
      <c r="K24" s="88">
        <v>1776</v>
      </c>
      <c r="L24" s="86">
        <v>209.50889999999998</v>
      </c>
      <c r="M24" s="87">
        <v>7.123091140169666E-5</v>
      </c>
      <c r="N24" s="87">
        <f t="shared" si="1"/>
        <v>3.4963532723746818E-2</v>
      </c>
      <c r="O24" s="87">
        <f>L24/'סכום נכסי הקרן'!$C$42</f>
        <v>5.8111140791293805E-5</v>
      </c>
    </row>
    <row r="25" spans="2:15">
      <c r="B25" s="85" t="s">
        <v>1372</v>
      </c>
      <c r="C25" s="79" t="s">
        <v>1373</v>
      </c>
      <c r="D25" s="92" t="s">
        <v>27</v>
      </c>
      <c r="E25" s="79"/>
      <c r="F25" s="92" t="s">
        <v>1232</v>
      </c>
      <c r="G25" s="79" t="s">
        <v>1351</v>
      </c>
      <c r="H25" s="79"/>
      <c r="I25" s="92" t="s">
        <v>169</v>
      </c>
      <c r="J25" s="86">
        <v>47.999999999999993</v>
      </c>
      <c r="K25" s="88">
        <v>45123.93</v>
      </c>
      <c r="L25" s="86">
        <v>78.558969999999988</v>
      </c>
      <c r="M25" s="87">
        <v>1.7491310616641128E-5</v>
      </c>
      <c r="N25" s="87">
        <f t="shared" si="1"/>
        <v>1.311017870046974E-2</v>
      </c>
      <c r="O25" s="87">
        <f>L25/'סכום נכסי הקרן'!$C$42</f>
        <v>2.1789772969496885E-5</v>
      </c>
    </row>
    <row r="26" spans="2:15">
      <c r="B26" s="85" t="s">
        <v>1374</v>
      </c>
      <c r="C26" s="79" t="s">
        <v>1375</v>
      </c>
      <c r="D26" s="92" t="s">
        <v>27</v>
      </c>
      <c r="E26" s="79"/>
      <c r="F26" s="92" t="s">
        <v>1232</v>
      </c>
      <c r="G26" s="79" t="s">
        <v>1351</v>
      </c>
      <c r="H26" s="79"/>
      <c r="I26" s="92" t="s">
        <v>169</v>
      </c>
      <c r="J26" s="86">
        <v>2480.0199999999995</v>
      </c>
      <c r="K26" s="88">
        <v>2333.14</v>
      </c>
      <c r="L26" s="86">
        <v>209.86670999999996</v>
      </c>
      <c r="M26" s="87">
        <v>8.8838766123832579E-6</v>
      </c>
      <c r="N26" s="87">
        <f t="shared" si="1"/>
        <v>3.5023245230680337E-2</v>
      </c>
      <c r="O26" s="87">
        <f>L26/'סכום נכסי הקרן'!$C$42</f>
        <v>5.8210385965539538E-5</v>
      </c>
    </row>
    <row r="27" spans="2:15">
      <c r="B27" s="85" t="s">
        <v>1376</v>
      </c>
      <c r="C27" s="79" t="s">
        <v>1377</v>
      </c>
      <c r="D27" s="92" t="s">
        <v>27</v>
      </c>
      <c r="E27" s="79"/>
      <c r="F27" s="92" t="s">
        <v>1232</v>
      </c>
      <c r="G27" s="79" t="s">
        <v>1351</v>
      </c>
      <c r="H27" s="79"/>
      <c r="I27" s="92" t="s">
        <v>171</v>
      </c>
      <c r="J27" s="86">
        <v>2425.8899999999994</v>
      </c>
      <c r="K27" s="88">
        <v>1358.9</v>
      </c>
      <c r="L27" s="86">
        <v>138.96923000000001</v>
      </c>
      <c r="M27" s="87">
        <v>1.2197659864284368E-4</v>
      </c>
      <c r="N27" s="87">
        <f t="shared" si="1"/>
        <v>2.319164112216187E-2</v>
      </c>
      <c r="O27" s="87">
        <f>L27/'סכום נכסי הקרן'!$C$42</f>
        <v>3.8545667941494098E-5</v>
      </c>
    </row>
    <row r="28" spans="2:15">
      <c r="B28" s="85" t="s">
        <v>1378</v>
      </c>
      <c r="C28" s="79" t="s">
        <v>1379</v>
      </c>
      <c r="D28" s="92" t="s">
        <v>27</v>
      </c>
      <c r="E28" s="79"/>
      <c r="F28" s="92" t="s">
        <v>1232</v>
      </c>
      <c r="G28" s="79" t="s">
        <v>1351</v>
      </c>
      <c r="H28" s="79"/>
      <c r="I28" s="92" t="s">
        <v>179</v>
      </c>
      <c r="J28" s="86">
        <v>327.99999999999994</v>
      </c>
      <c r="K28" s="88">
        <v>10389</v>
      </c>
      <c r="L28" s="86">
        <v>108.91344999999998</v>
      </c>
      <c r="M28" s="87">
        <v>2.2745331427397167E-4</v>
      </c>
      <c r="N28" s="87">
        <f t="shared" si="1"/>
        <v>1.817583392939948E-2</v>
      </c>
      <c r="O28" s="87">
        <f>L28/'סכום נכסי הקרן'!$C$42</f>
        <v>3.0209145420626704E-5</v>
      </c>
    </row>
    <row r="29" spans="2:15">
      <c r="B29" s="85" t="s">
        <v>1380</v>
      </c>
      <c r="C29" s="79" t="s">
        <v>1381</v>
      </c>
      <c r="D29" s="92" t="s">
        <v>27</v>
      </c>
      <c r="E29" s="79"/>
      <c r="F29" s="92" t="s">
        <v>1232</v>
      </c>
      <c r="G29" s="79" t="s">
        <v>1351</v>
      </c>
      <c r="H29" s="79"/>
      <c r="I29" s="92" t="s">
        <v>179</v>
      </c>
      <c r="J29" s="86">
        <v>1546.1999999999998</v>
      </c>
      <c r="K29" s="88">
        <v>11663.82</v>
      </c>
      <c r="L29" s="86">
        <v>576.41996999999992</v>
      </c>
      <c r="M29" s="87">
        <v>1.8734747520471754E-4</v>
      </c>
      <c r="N29" s="87">
        <f t="shared" si="1"/>
        <v>9.6194856083517979E-2</v>
      </c>
      <c r="O29" s="87">
        <f>L29/'סכום נכסי הקרן'!$C$42</f>
        <v>1.5988066393161985E-4</v>
      </c>
    </row>
    <row r="30" spans="2:15">
      <c r="B30" s="82"/>
      <c r="C30" s="79"/>
      <c r="D30" s="79"/>
      <c r="E30" s="79"/>
      <c r="F30" s="79"/>
      <c r="G30" s="79"/>
      <c r="H30" s="79"/>
      <c r="I30" s="79"/>
      <c r="J30" s="86"/>
      <c r="K30" s="88"/>
      <c r="L30" s="79"/>
      <c r="M30" s="79"/>
      <c r="N30" s="87"/>
      <c r="O30" s="79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 ht="20.25">
      <c r="B33" s="94" t="s">
        <v>259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BG33" s="4"/>
    </row>
    <row r="34" spans="2:59">
      <c r="B34" s="94" t="s">
        <v>118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BG34" s="3"/>
    </row>
    <row r="35" spans="2:59">
      <c r="B35" s="94" t="s">
        <v>242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94" t="s">
        <v>250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2:1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2:1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2:15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2:1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2:1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2:1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2:1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2:1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2:15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2:1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2:15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2:15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2:1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2:15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2:15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2:15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2:15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2:15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2:15">
      <c r="C130" s="1"/>
      <c r="D130" s="1"/>
      <c r="E130" s="1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B321" s="43"/>
      <c r="C321" s="1"/>
      <c r="D321" s="1"/>
      <c r="E321" s="1"/>
    </row>
    <row r="322" spans="2:5">
      <c r="B322" s="43"/>
      <c r="C322" s="1"/>
      <c r="D322" s="1"/>
      <c r="E322" s="1"/>
    </row>
    <row r="323" spans="2:5">
      <c r="B323" s="3"/>
      <c r="C323" s="1"/>
      <c r="D323" s="1"/>
      <c r="E323" s="1"/>
    </row>
  </sheetData>
  <sheetProtection sheet="1" objects="1" scenarios="1"/>
  <mergeCells count="2">
    <mergeCell ref="B6:O6"/>
    <mergeCell ref="B7:O7"/>
  </mergeCells>
  <phoneticPr fontId="7" type="noConversion"/>
  <dataValidations count="1">
    <dataValidation allowBlank="1" showInputMessage="1" showErrorMessage="1" sqref="AG38:AG1048576 B34:B1048576 A1:A1048576 AG1:AG33 AH1:XFD1048576 C5:C1048576 B1:B32 D1:AF1048576" xr:uid="{00000000-0002-0000-08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E96C34-ECD9-478D-B747-439DFB5CB4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fcfe556-96ce-4d01-8fd6-8e85e8b36402"/>
    <ds:schemaRef ds:uri="bded8783-a812-46f4-ab1f-f1c65b719ad8"/>
    <ds:schemaRef ds:uri="556d651a-f128-4b84-9e10-e5d878421e8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bfcfe556-96ce-4d01-8fd6-8e85e8b36402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556d651a-f128-4b84-9e10-e5d878421e87"/>
    <ds:schemaRef ds:uri="http://purl.org/dc/terms/"/>
    <ds:schemaRef ds:uri="bded8783-a812-46f4-ab1f-f1c65b719ad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Kashi</cp:lastModifiedBy>
  <cp:lastPrinted>2017-05-01T10:11:51Z</cp:lastPrinted>
  <dcterms:created xsi:type="dcterms:W3CDTF">2005-07-19T07:39:38Z</dcterms:created>
  <dcterms:modified xsi:type="dcterms:W3CDTF">2019-06-26T11:50:00Z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3" name="aa1c885e8039426686f6c49672b09953">
    <vt:lpwstr/>
  </property>
  <property fmtid="{D5CDD505-2E9C-101B-9397-08002B2CF9AE}" pid="24" name="e09eddfac2354f9ab04a226e27f86f1f">
    <vt:lpwstr/>
  </property>
  <property fmtid="{D5CDD505-2E9C-101B-9397-08002B2CF9AE}" pid="25" name="kb4cc1381c4248d7a2dfa3f1be0c86c0">
    <vt:lpwstr/>
  </property>
  <property fmtid="{D5CDD505-2E9C-101B-9397-08002B2CF9AE}" pid="26" name="xd_Signature">
    <vt:bool>false</vt:bool>
  </property>
  <property fmtid="{D5CDD505-2E9C-101B-9397-08002B2CF9AE}" pid="27" name="xd_ProgID">
    <vt:lpwstr/>
  </property>
  <property fmtid="{D5CDD505-2E9C-101B-9397-08002B2CF9AE}" pid="28" name="_SourceUrl">
    <vt:lpwstr/>
  </property>
  <property fmtid="{D5CDD505-2E9C-101B-9397-08002B2CF9AE}" pid="29" name="_SharedFileIndex">
    <vt:lpwstr/>
  </property>
  <property fmtid="{D5CDD505-2E9C-101B-9397-08002B2CF9AE}" pid="30" name="TemplateUrl">
    <vt:lpwstr/>
  </property>
</Properties>
</file>