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קונצרני'!#REF!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7" i="58" l="1"/>
  <c r="J12" i="58"/>
  <c r="J11" i="58" l="1"/>
  <c r="J10" i="58" s="1"/>
  <c r="K23" i="58" s="1"/>
  <c r="H10" i="81"/>
  <c r="H11" i="81"/>
  <c r="C24" i="84" l="1"/>
  <c r="C11" i="84"/>
  <c r="C10" i="84" l="1"/>
  <c r="C43" i="88" s="1"/>
  <c r="O148" i="78"/>
  <c r="O22" i="78" s="1"/>
  <c r="Q205" i="61" l="1"/>
  <c r="Q151" i="61" s="1"/>
  <c r="O205" i="61"/>
  <c r="Q64" i="61"/>
  <c r="Q13" i="61" s="1"/>
  <c r="Q12" i="61" s="1"/>
  <c r="Q11" i="61" s="1"/>
  <c r="O64" i="61"/>
  <c r="S187" i="61" l="1"/>
  <c r="O187" i="61"/>
  <c r="S170" i="61"/>
  <c r="O170" i="61"/>
  <c r="S112" i="61"/>
  <c r="S111" i="61"/>
  <c r="S110" i="61"/>
  <c r="O112" i="61"/>
  <c r="O111" i="61"/>
  <c r="O110" i="61"/>
  <c r="S104" i="61"/>
  <c r="S103" i="61"/>
  <c r="O104" i="61"/>
  <c r="O103" i="61"/>
  <c r="S95" i="61"/>
  <c r="O95" i="61"/>
  <c r="S59" i="61"/>
  <c r="S58" i="61"/>
  <c r="O59" i="61"/>
  <c r="O58" i="61"/>
  <c r="R13" i="61"/>
  <c r="P14" i="68"/>
  <c r="P13" i="68"/>
  <c r="N12" i="68"/>
  <c r="P12" i="68" s="1"/>
  <c r="N13" i="68"/>
  <c r="K13" i="68"/>
  <c r="H13" i="68"/>
  <c r="H12" i="68" s="1"/>
  <c r="H11" i="68" s="1"/>
  <c r="K12" i="68"/>
  <c r="K11" i="68" s="1"/>
  <c r="K29" i="58"/>
  <c r="K28" i="58"/>
  <c r="K27" i="58"/>
  <c r="K26" i="58"/>
  <c r="K25" i="58"/>
  <c r="K24" i="58"/>
  <c r="K22" i="58"/>
  <c r="K21" i="58"/>
  <c r="K20" i="58"/>
  <c r="K19" i="58"/>
  <c r="K18" i="58"/>
  <c r="K17" i="58"/>
  <c r="K15" i="58"/>
  <c r="K14" i="58"/>
  <c r="K13" i="58"/>
  <c r="K12" i="58"/>
  <c r="K11" i="58"/>
  <c r="K10" i="58"/>
  <c r="C37" i="88"/>
  <c r="C33" i="88"/>
  <c r="C31" i="88"/>
  <c r="C29" i="88"/>
  <c r="C28" i="88"/>
  <c r="C27" i="88"/>
  <c r="C26" i="88"/>
  <c r="C19" i="88"/>
  <c r="C17" i="88"/>
  <c r="C16" i="88"/>
  <c r="C13" i="88"/>
  <c r="C11" i="88"/>
  <c r="N11" i="68" l="1"/>
  <c r="C23" i="88"/>
  <c r="R12" i="61"/>
  <c r="C22" i="88" l="1"/>
  <c r="P11" i="68"/>
  <c r="R11" i="61"/>
  <c r="T12" i="61" s="1"/>
  <c r="T226" i="61" l="1"/>
  <c r="T221" i="61"/>
  <c r="T217" i="61"/>
  <c r="T213" i="61"/>
  <c r="T209" i="61"/>
  <c r="T205" i="61"/>
  <c r="T201" i="61"/>
  <c r="T197" i="61"/>
  <c r="T193" i="61"/>
  <c r="T189" i="61"/>
  <c r="T185" i="61"/>
  <c r="T181" i="61"/>
  <c r="T177" i="61"/>
  <c r="T173" i="61"/>
  <c r="T169" i="61"/>
  <c r="T165" i="61"/>
  <c r="T161" i="61"/>
  <c r="T157" i="61"/>
  <c r="T153" i="61"/>
  <c r="T148" i="61"/>
  <c r="T144" i="61"/>
  <c r="T140" i="61"/>
  <c r="T132" i="61"/>
  <c r="T128" i="61"/>
  <c r="T112" i="61"/>
  <c r="T100" i="61"/>
  <c r="T88" i="61"/>
  <c r="T225" i="61"/>
  <c r="T220" i="61"/>
  <c r="T216" i="61"/>
  <c r="T212" i="61"/>
  <c r="T208" i="61"/>
  <c r="T204" i="61"/>
  <c r="T200" i="61"/>
  <c r="T196" i="61"/>
  <c r="T192" i="61"/>
  <c r="T188" i="61"/>
  <c r="T184" i="61"/>
  <c r="T180" i="61"/>
  <c r="T176" i="61"/>
  <c r="T172" i="61"/>
  <c r="T168" i="61"/>
  <c r="T164" i="61"/>
  <c r="T160" i="61"/>
  <c r="T156" i="61"/>
  <c r="T152" i="61"/>
  <c r="T147" i="61"/>
  <c r="T143" i="61"/>
  <c r="T139" i="61"/>
  <c r="T135" i="61"/>
  <c r="T131" i="61"/>
  <c r="T127" i="61"/>
  <c r="T123" i="61"/>
  <c r="T119" i="61"/>
  <c r="T115" i="61"/>
  <c r="T111" i="61"/>
  <c r="T107" i="61"/>
  <c r="T103" i="61"/>
  <c r="T99" i="61"/>
  <c r="T95" i="61"/>
  <c r="T91" i="61"/>
  <c r="T87" i="61"/>
  <c r="T83" i="61"/>
  <c r="T79" i="61"/>
  <c r="T75" i="61"/>
  <c r="T71" i="61"/>
  <c r="T67" i="61"/>
  <c r="T223" i="61"/>
  <c r="T218" i="61"/>
  <c r="T214" i="61"/>
  <c r="T210" i="61"/>
  <c r="T206" i="61"/>
  <c r="T202" i="61"/>
  <c r="T198" i="61"/>
  <c r="T194" i="61"/>
  <c r="T190" i="61"/>
  <c r="T186" i="61"/>
  <c r="T182" i="61"/>
  <c r="T178" i="61"/>
  <c r="T174" i="61"/>
  <c r="T170" i="61"/>
  <c r="T166" i="61"/>
  <c r="T162" i="61"/>
  <c r="T158" i="61"/>
  <c r="T154" i="61"/>
  <c r="T149" i="61"/>
  <c r="T145" i="61"/>
  <c r="T141" i="61"/>
  <c r="T137" i="61"/>
  <c r="T133" i="61"/>
  <c r="T129" i="61"/>
  <c r="T125" i="61"/>
  <c r="T121" i="61"/>
  <c r="T117" i="61"/>
  <c r="T113" i="61"/>
  <c r="T109" i="61"/>
  <c r="T105" i="61"/>
  <c r="T101" i="61"/>
  <c r="T97" i="61"/>
  <c r="T93" i="61"/>
  <c r="T89" i="61"/>
  <c r="T85" i="61"/>
  <c r="T81" i="61"/>
  <c r="T77" i="61"/>
  <c r="T73" i="61"/>
  <c r="T69" i="61"/>
  <c r="T65" i="61"/>
  <c r="T61" i="61"/>
  <c r="T57" i="61"/>
  <c r="T53" i="61"/>
  <c r="T49" i="61"/>
  <c r="T45" i="61"/>
  <c r="T41" i="61"/>
  <c r="T37" i="61"/>
  <c r="T33" i="61"/>
  <c r="T29" i="61"/>
  <c r="T25" i="61"/>
  <c r="T21" i="61"/>
  <c r="T17" i="61"/>
  <c r="T136" i="61"/>
  <c r="T124" i="61"/>
  <c r="T120" i="61"/>
  <c r="T116" i="61"/>
  <c r="T108" i="61"/>
  <c r="T104" i="61"/>
  <c r="T96" i="61"/>
  <c r="T92" i="61"/>
  <c r="T84" i="61"/>
  <c r="T80" i="61"/>
  <c r="T211" i="61"/>
  <c r="T195" i="61"/>
  <c r="T179" i="61"/>
  <c r="T163" i="61"/>
  <c r="T146" i="61"/>
  <c r="T130" i="61"/>
  <c r="T114" i="61"/>
  <c r="T98" i="61"/>
  <c r="T82" i="61"/>
  <c r="T72" i="61"/>
  <c r="T64" i="61"/>
  <c r="T59" i="61"/>
  <c r="T54" i="61"/>
  <c r="T48" i="61"/>
  <c r="T43" i="61"/>
  <c r="T38" i="61"/>
  <c r="T32" i="61"/>
  <c r="T27" i="61"/>
  <c r="T22" i="61"/>
  <c r="T16" i="61"/>
  <c r="T11" i="61"/>
  <c r="T224" i="61"/>
  <c r="T191" i="61"/>
  <c r="T175" i="61"/>
  <c r="T159" i="61"/>
  <c r="T142" i="61"/>
  <c r="T110" i="61"/>
  <c r="T94" i="61"/>
  <c r="T78" i="61"/>
  <c r="T63" i="61"/>
  <c r="T58" i="61"/>
  <c r="T52" i="61"/>
  <c r="T42" i="61"/>
  <c r="T36" i="61"/>
  <c r="T26" i="61"/>
  <c r="T20" i="61"/>
  <c r="T35" i="61"/>
  <c r="T24" i="61"/>
  <c r="T19" i="61"/>
  <c r="T14" i="61"/>
  <c r="T167" i="61"/>
  <c r="T86" i="61"/>
  <c r="T55" i="61"/>
  <c r="T39" i="61"/>
  <c r="T28" i="61"/>
  <c r="T18" i="61"/>
  <c r="T207" i="61"/>
  <c r="T126" i="61"/>
  <c r="T70" i="61"/>
  <c r="T47" i="61"/>
  <c r="T31" i="61"/>
  <c r="T15" i="61"/>
  <c r="C15" i="88"/>
  <c r="T199" i="61"/>
  <c r="T183" i="61"/>
  <c r="T134" i="61"/>
  <c r="T118" i="61"/>
  <c r="T74" i="61"/>
  <c r="T60" i="61"/>
  <c r="T44" i="61"/>
  <c r="T34" i="61"/>
  <c r="T219" i="61"/>
  <c r="T203" i="61"/>
  <c r="T187" i="61"/>
  <c r="T171" i="61"/>
  <c r="T155" i="61"/>
  <c r="T138" i="61"/>
  <c r="T122" i="61"/>
  <c r="T106" i="61"/>
  <c r="T90" i="61"/>
  <c r="T76" i="61"/>
  <c r="T68" i="61"/>
  <c r="T62" i="61"/>
  <c r="T56" i="61"/>
  <c r="T51" i="61"/>
  <c r="T46" i="61"/>
  <c r="T40" i="61"/>
  <c r="T30" i="61"/>
  <c r="T215" i="61"/>
  <c r="T151" i="61"/>
  <c r="T102" i="61"/>
  <c r="T66" i="61"/>
  <c r="T50" i="61"/>
  <c r="T23" i="61"/>
  <c r="T13" i="61"/>
  <c r="C12" i="88" l="1"/>
  <c r="C10" i="88" l="1"/>
  <c r="C42" i="88" l="1"/>
  <c r="D10" i="88" l="1"/>
  <c r="L23" i="58"/>
  <c r="K10" i="81"/>
  <c r="K12" i="81"/>
  <c r="K11" i="81"/>
  <c r="Q162" i="78"/>
  <c r="Q158" i="78"/>
  <c r="Q153" i="78"/>
  <c r="Q145" i="78"/>
  <c r="Q141" i="78"/>
  <c r="Q137" i="78"/>
  <c r="Q133" i="78"/>
  <c r="Q129" i="78"/>
  <c r="Q125" i="78"/>
  <c r="Q121" i="78"/>
  <c r="Q117" i="78"/>
  <c r="Q113" i="78"/>
  <c r="Q109" i="78"/>
  <c r="Q105" i="78"/>
  <c r="Q101" i="78"/>
  <c r="Q97" i="78"/>
  <c r="Q93" i="78"/>
  <c r="Q89" i="78"/>
  <c r="Q85" i="78"/>
  <c r="Q81" i="78"/>
  <c r="Q77" i="78"/>
  <c r="Q73" i="78"/>
  <c r="Q69" i="78"/>
  <c r="Q65" i="78"/>
  <c r="Q61" i="78"/>
  <c r="Q57" i="78"/>
  <c r="Q53" i="78"/>
  <c r="Q49" i="78"/>
  <c r="Q45" i="78"/>
  <c r="Q41" i="78"/>
  <c r="Q37" i="78"/>
  <c r="Q33" i="78"/>
  <c r="Q29" i="78"/>
  <c r="Q25" i="78"/>
  <c r="Q20" i="78"/>
  <c r="Q16" i="78"/>
  <c r="Q12" i="78"/>
  <c r="K25" i="76"/>
  <c r="K21" i="76"/>
  <c r="K16" i="76"/>
  <c r="K12" i="76"/>
  <c r="L13" i="74"/>
  <c r="K15" i="76"/>
  <c r="L12" i="74"/>
  <c r="Q160" i="78"/>
  <c r="Q150" i="78"/>
  <c r="Q147" i="78"/>
  <c r="Q139" i="78"/>
  <c r="Q131" i="78"/>
  <c r="Q119" i="78"/>
  <c r="Q111" i="78"/>
  <c r="Q99" i="78"/>
  <c r="Q91" i="78"/>
  <c r="Q71" i="78"/>
  <c r="Q59" i="78"/>
  <c r="Q47" i="78"/>
  <c r="Q39" i="78"/>
  <c r="Q31" i="78"/>
  <c r="Q18" i="78"/>
  <c r="Q10" i="78"/>
  <c r="L11" i="74"/>
  <c r="Q161" i="78"/>
  <c r="Q157" i="78"/>
  <c r="Q152" i="78"/>
  <c r="Q148" i="78"/>
  <c r="Q144" i="78"/>
  <c r="Q140" i="78"/>
  <c r="Q136" i="78"/>
  <c r="Q132" i="78"/>
  <c r="Q128" i="78"/>
  <c r="Q124" i="78"/>
  <c r="Q120" i="78"/>
  <c r="Q116" i="78"/>
  <c r="Q112" i="78"/>
  <c r="Q108" i="78"/>
  <c r="Q104" i="78"/>
  <c r="Q100" i="78"/>
  <c r="Q96" i="78"/>
  <c r="Q92" i="78"/>
  <c r="Q88" i="78"/>
  <c r="Q84" i="78"/>
  <c r="Q80" i="78"/>
  <c r="Q76" i="78"/>
  <c r="Q72" i="78"/>
  <c r="Q68" i="78"/>
  <c r="Q64" i="78"/>
  <c r="Q60" i="78"/>
  <c r="Q56" i="78"/>
  <c r="Q52" i="78"/>
  <c r="Q48" i="78"/>
  <c r="Q44" i="78"/>
  <c r="Q40" i="78"/>
  <c r="Q36" i="78"/>
  <c r="Q32" i="78"/>
  <c r="Q28" i="78"/>
  <c r="Q24" i="78"/>
  <c r="Q19" i="78"/>
  <c r="Q15" i="78"/>
  <c r="Q11" i="78"/>
  <c r="K24" i="76"/>
  <c r="K19" i="76"/>
  <c r="K11" i="76"/>
  <c r="Q156" i="78"/>
  <c r="Q135" i="78"/>
  <c r="Q127" i="78"/>
  <c r="Q115" i="78"/>
  <c r="Q107" i="78"/>
  <c r="Q95" i="78"/>
  <c r="Q87" i="78"/>
  <c r="Q79" i="78"/>
  <c r="Q63" i="78"/>
  <c r="Q55" i="78"/>
  <c r="Q43" i="78"/>
  <c r="Q35" i="78"/>
  <c r="Q23" i="78"/>
  <c r="K23" i="76"/>
  <c r="K18" i="76"/>
  <c r="L15" i="74"/>
  <c r="Q159" i="78"/>
  <c r="Q154" i="78"/>
  <c r="Q149" i="78"/>
  <c r="Q146" i="78"/>
  <c r="Q142" i="78"/>
  <c r="Q138" i="78"/>
  <c r="Q134" i="78"/>
  <c r="Q130" i="78"/>
  <c r="Q126" i="78"/>
  <c r="Q122" i="78"/>
  <c r="Q118" i="78"/>
  <c r="Q114" i="78"/>
  <c r="Q110" i="78"/>
  <c r="Q106" i="78"/>
  <c r="Q102" i="78"/>
  <c r="Q98" i="78"/>
  <c r="Q94" i="78"/>
  <c r="Q90" i="78"/>
  <c r="Q86" i="78"/>
  <c r="Q82" i="78"/>
  <c r="Q78" i="78"/>
  <c r="Q74" i="78"/>
  <c r="Q70" i="78"/>
  <c r="Q66" i="78"/>
  <c r="Q62" i="78"/>
  <c r="Q58" i="78"/>
  <c r="Q54" i="78"/>
  <c r="Q50" i="78"/>
  <c r="Q46" i="78"/>
  <c r="Q42" i="78"/>
  <c r="Q38" i="78"/>
  <c r="Q34" i="78"/>
  <c r="Q30" i="78"/>
  <c r="Q26" i="78"/>
  <c r="Q22" i="78"/>
  <c r="Q17" i="78"/>
  <c r="Q13" i="78"/>
  <c r="K26" i="76"/>
  <c r="K22" i="76"/>
  <c r="K17" i="76"/>
  <c r="K13" i="76"/>
  <c r="L14" i="74"/>
  <c r="Q143" i="78"/>
  <c r="Q123" i="78"/>
  <c r="Q103" i="78"/>
  <c r="Q83" i="78"/>
  <c r="Q75" i="78"/>
  <c r="Q67" i="78"/>
  <c r="Q51" i="78"/>
  <c r="Q27" i="78"/>
  <c r="Q14" i="78"/>
  <c r="K14" i="76"/>
  <c r="K62" i="73"/>
  <c r="K58" i="73"/>
  <c r="K54" i="73"/>
  <c r="K50" i="73"/>
  <c r="K46" i="73"/>
  <c r="K42" i="73"/>
  <c r="K38" i="73"/>
  <c r="K34" i="73"/>
  <c r="K30" i="73"/>
  <c r="K25" i="73"/>
  <c r="K20" i="73"/>
  <c r="K14" i="73"/>
  <c r="K51" i="73"/>
  <c r="K39" i="73"/>
  <c r="K11" i="73"/>
  <c r="K61" i="73"/>
  <c r="K57" i="73"/>
  <c r="K53" i="73"/>
  <c r="K49" i="73"/>
  <c r="K45" i="73"/>
  <c r="K41" i="73"/>
  <c r="K37" i="73"/>
  <c r="K33" i="73"/>
  <c r="K29" i="73"/>
  <c r="K23" i="73"/>
  <c r="K18" i="73"/>
  <c r="K13" i="73"/>
  <c r="K55" i="73"/>
  <c r="K43" i="73"/>
  <c r="K31" i="73"/>
  <c r="K21" i="73"/>
  <c r="K60" i="73"/>
  <c r="K56" i="73"/>
  <c r="K52" i="73"/>
  <c r="K48" i="73"/>
  <c r="K44" i="73"/>
  <c r="K40" i="73"/>
  <c r="K36" i="73"/>
  <c r="K32" i="73"/>
  <c r="K28" i="73"/>
  <c r="K22" i="73"/>
  <c r="K17" i="73"/>
  <c r="K12" i="73"/>
  <c r="K59" i="73"/>
  <c r="K47" i="73"/>
  <c r="K35" i="73"/>
  <c r="K26" i="73"/>
  <c r="K16" i="73"/>
  <c r="M21" i="72"/>
  <c r="M17" i="72"/>
  <c r="M12" i="72"/>
  <c r="S34" i="71"/>
  <c r="S29" i="71"/>
  <c r="S24" i="71"/>
  <c r="S19" i="71"/>
  <c r="S15" i="71"/>
  <c r="S11" i="71"/>
  <c r="L11" i="65"/>
  <c r="N25" i="63"/>
  <c r="N21" i="63"/>
  <c r="N17" i="63"/>
  <c r="N12" i="63"/>
  <c r="O38" i="62"/>
  <c r="O33" i="62"/>
  <c r="O29" i="62"/>
  <c r="O24" i="62"/>
  <c r="O19" i="62"/>
  <c r="O15" i="62"/>
  <c r="O11" i="62"/>
  <c r="S25" i="71"/>
  <c r="L12" i="65"/>
  <c r="N22" i="63"/>
  <c r="N13" i="63"/>
  <c r="O30" i="62"/>
  <c r="O20" i="62"/>
  <c r="M20" i="72"/>
  <c r="M15" i="72"/>
  <c r="M11" i="72"/>
  <c r="S32" i="71"/>
  <c r="S27" i="71"/>
  <c r="S23" i="71"/>
  <c r="S18" i="71"/>
  <c r="S14" i="71"/>
  <c r="L14" i="65"/>
  <c r="N28" i="63"/>
  <c r="N24" i="63"/>
  <c r="N20" i="63"/>
  <c r="N15" i="63"/>
  <c r="N11" i="63"/>
  <c r="O36" i="62"/>
  <c r="O32" i="62"/>
  <c r="O27" i="62"/>
  <c r="O22" i="62"/>
  <c r="O18" i="62"/>
  <c r="O14" i="62"/>
  <c r="M13" i="72"/>
  <c r="S30" i="71"/>
  <c r="S20" i="71"/>
  <c r="S12" i="71"/>
  <c r="N18" i="63"/>
  <c r="O34" i="62"/>
  <c r="O25" i="62"/>
  <c r="O12" i="62"/>
  <c r="M19" i="72"/>
  <c r="M14" i="72"/>
  <c r="S36" i="71"/>
  <c r="S31" i="71"/>
  <c r="S26" i="71"/>
  <c r="S22" i="71"/>
  <c r="S17" i="71"/>
  <c r="S13" i="71"/>
  <c r="L13" i="65"/>
  <c r="N27" i="63"/>
  <c r="N23" i="63"/>
  <c r="N19" i="63"/>
  <c r="N14" i="63"/>
  <c r="O40" i="62"/>
  <c r="O35" i="62"/>
  <c r="O31" i="62"/>
  <c r="O26" i="62"/>
  <c r="O21" i="62"/>
  <c r="O17" i="62"/>
  <c r="O13" i="62"/>
  <c r="M18" i="72"/>
  <c r="S35" i="71"/>
  <c r="S16" i="71"/>
  <c r="N26" i="63"/>
  <c r="O39" i="62"/>
  <c r="O16" i="62"/>
  <c r="D22" i="88"/>
  <c r="U218" i="61"/>
  <c r="U202" i="61"/>
  <c r="U186" i="61"/>
  <c r="U170" i="61"/>
  <c r="U154" i="61"/>
  <c r="U137" i="61"/>
  <c r="U121" i="61"/>
  <c r="U105" i="61"/>
  <c r="U89" i="61"/>
  <c r="U73" i="61"/>
  <c r="U57" i="61"/>
  <c r="U41" i="61"/>
  <c r="U25" i="61"/>
  <c r="R24" i="59"/>
  <c r="U68" i="61"/>
  <c r="U28" i="61"/>
  <c r="R11" i="59"/>
  <c r="U217" i="61"/>
  <c r="U201" i="61"/>
  <c r="U185" i="61"/>
  <c r="U169" i="61"/>
  <c r="U153" i="61"/>
  <c r="U136" i="61"/>
  <c r="U120" i="61"/>
  <c r="U104" i="61"/>
  <c r="U88" i="61"/>
  <c r="U72" i="61"/>
  <c r="R23" i="59"/>
  <c r="U216" i="61"/>
  <c r="U200" i="61"/>
  <c r="U184" i="61"/>
  <c r="U168" i="61"/>
  <c r="U152" i="61"/>
  <c r="U135" i="61"/>
  <c r="U119" i="61"/>
  <c r="U103" i="61"/>
  <c r="U87" i="61"/>
  <c r="U71" i="61"/>
  <c r="U55" i="61"/>
  <c r="U39" i="61"/>
  <c r="U23" i="61"/>
  <c r="R27" i="59"/>
  <c r="R15" i="59"/>
  <c r="U215" i="61"/>
  <c r="U199" i="61"/>
  <c r="U183" i="61"/>
  <c r="U167" i="61"/>
  <c r="U151" i="61"/>
  <c r="U134" i="61"/>
  <c r="U118" i="61"/>
  <c r="U102" i="61"/>
  <c r="U86" i="61"/>
  <c r="U70" i="61"/>
  <c r="U54" i="61"/>
  <c r="U38" i="61"/>
  <c r="U22" i="61"/>
  <c r="R25" i="59"/>
  <c r="U56" i="61"/>
  <c r="U16" i="61"/>
  <c r="L17" i="58"/>
  <c r="L15" i="58"/>
  <c r="L28" i="58"/>
  <c r="L10" i="58"/>
  <c r="L27" i="58"/>
  <c r="D37" i="88"/>
  <c r="D17" i="88"/>
  <c r="D23" i="88"/>
  <c r="Q12" i="68"/>
  <c r="U130" i="61"/>
  <c r="U98" i="61"/>
  <c r="U66" i="61"/>
  <c r="U34" i="61"/>
  <c r="U18" i="61"/>
  <c r="U44" i="61"/>
  <c r="L12" i="58"/>
  <c r="L29" i="58"/>
  <c r="L24" i="58"/>
  <c r="D38" i="88"/>
  <c r="L22" i="58"/>
  <c r="D11" i="88"/>
  <c r="U30" i="61"/>
  <c r="R17" i="59"/>
  <c r="L26" i="58"/>
  <c r="L25" i="58"/>
  <c r="U214" i="61"/>
  <c r="U198" i="61"/>
  <c r="U182" i="61"/>
  <c r="U166" i="61"/>
  <c r="U149" i="61"/>
  <c r="U133" i="61"/>
  <c r="U117" i="61"/>
  <c r="U101" i="61"/>
  <c r="U85" i="61"/>
  <c r="U69" i="61"/>
  <c r="U53" i="61"/>
  <c r="U37" i="61"/>
  <c r="U21" i="61"/>
  <c r="R20" i="59"/>
  <c r="U60" i="61"/>
  <c r="U20" i="61"/>
  <c r="Q14" i="68"/>
  <c r="U213" i="61"/>
  <c r="U197" i="61"/>
  <c r="U181" i="61"/>
  <c r="U165" i="61"/>
  <c r="U148" i="61"/>
  <c r="U132" i="61"/>
  <c r="U116" i="61"/>
  <c r="U100" i="61"/>
  <c r="U84" i="61"/>
  <c r="U64" i="61"/>
  <c r="Q13" i="68"/>
  <c r="U212" i="61"/>
  <c r="U196" i="61"/>
  <c r="U180" i="61"/>
  <c r="U164" i="61"/>
  <c r="U147" i="61"/>
  <c r="U131" i="61"/>
  <c r="U115" i="61"/>
  <c r="U99" i="61"/>
  <c r="U83" i="61"/>
  <c r="U67" i="61"/>
  <c r="U51" i="61"/>
  <c r="U35" i="61"/>
  <c r="U19" i="61"/>
  <c r="R22" i="59"/>
  <c r="U211" i="61"/>
  <c r="U195" i="61"/>
  <c r="U179" i="61"/>
  <c r="U163" i="61"/>
  <c r="U146" i="61"/>
  <c r="U114" i="61"/>
  <c r="U82" i="61"/>
  <c r="U50" i="61"/>
  <c r="R21" i="59"/>
  <c r="U13" i="61"/>
  <c r="L11" i="58"/>
  <c r="D28" i="88"/>
  <c r="Q11" i="68"/>
  <c r="U210" i="61"/>
  <c r="U194" i="61"/>
  <c r="U178" i="61"/>
  <c r="U162" i="61"/>
  <c r="U145" i="61"/>
  <c r="U129" i="61"/>
  <c r="U113" i="61"/>
  <c r="U97" i="61"/>
  <c r="U81" i="61"/>
  <c r="U65" i="61"/>
  <c r="U49" i="61"/>
  <c r="U33" i="61"/>
  <c r="U17" i="61"/>
  <c r="R16" i="59"/>
  <c r="U52" i="61"/>
  <c r="R28" i="59"/>
  <c r="U226" i="61"/>
  <c r="U209" i="61"/>
  <c r="U193" i="61"/>
  <c r="U177" i="61"/>
  <c r="U161" i="61"/>
  <c r="U144" i="61"/>
  <c r="U128" i="61"/>
  <c r="U112" i="61"/>
  <c r="U96" i="61"/>
  <c r="U80" i="61"/>
  <c r="U48" i="61"/>
  <c r="U225" i="61"/>
  <c r="U208" i="61"/>
  <c r="U192" i="61"/>
  <c r="U176" i="61"/>
  <c r="U160" i="61"/>
  <c r="U143" i="61"/>
  <c r="U127" i="61"/>
  <c r="U111" i="61"/>
  <c r="U95" i="61"/>
  <c r="U79" i="61"/>
  <c r="U63" i="61"/>
  <c r="U47" i="61"/>
  <c r="U31" i="61"/>
  <c r="U15" i="61"/>
  <c r="R18" i="59"/>
  <c r="U224" i="61"/>
  <c r="U207" i="61"/>
  <c r="U191" i="61"/>
  <c r="U175" i="61"/>
  <c r="U159" i="61"/>
  <c r="U142" i="61"/>
  <c r="U126" i="61"/>
  <c r="U110" i="61"/>
  <c r="U94" i="61"/>
  <c r="U78" i="61"/>
  <c r="U62" i="61"/>
  <c r="U46" i="61"/>
  <c r="U14" i="61"/>
  <c r="U36" i="61"/>
  <c r="D33" i="88"/>
  <c r="U190" i="61"/>
  <c r="U125" i="61"/>
  <c r="U61" i="61"/>
  <c r="R12" i="59"/>
  <c r="U205" i="61"/>
  <c r="U140" i="61"/>
  <c r="U76" i="61"/>
  <c r="U188" i="61"/>
  <c r="U123" i="61"/>
  <c r="U59" i="61"/>
  <c r="R14" i="59"/>
  <c r="U171" i="61"/>
  <c r="U106" i="61"/>
  <c r="U42" i="61"/>
  <c r="U24" i="61"/>
  <c r="D42" i="88"/>
  <c r="D29" i="88"/>
  <c r="D15" i="88"/>
  <c r="U93" i="61"/>
  <c r="U220" i="61"/>
  <c r="U74" i="61"/>
  <c r="L18" i="58"/>
  <c r="U174" i="61"/>
  <c r="U109" i="61"/>
  <c r="U45" i="61"/>
  <c r="U40" i="61"/>
  <c r="U189" i="61"/>
  <c r="U124" i="61"/>
  <c r="U32" i="61"/>
  <c r="U172" i="61"/>
  <c r="U107" i="61"/>
  <c r="U43" i="61"/>
  <c r="U219" i="61"/>
  <c r="U155" i="61"/>
  <c r="U90" i="61"/>
  <c r="U26" i="61"/>
  <c r="L21" i="58"/>
  <c r="D31" i="88"/>
  <c r="D16" i="88"/>
  <c r="D19" i="88"/>
  <c r="U158" i="61"/>
  <c r="U173" i="61"/>
  <c r="U108" i="61"/>
  <c r="U91" i="61"/>
  <c r="U203" i="61"/>
  <c r="D27" i="88"/>
  <c r="D26" i="88"/>
  <c r="U206" i="61"/>
  <c r="U141" i="61"/>
  <c r="U77" i="61"/>
  <c r="R29" i="59"/>
  <c r="U221" i="61"/>
  <c r="U157" i="61"/>
  <c r="U92" i="61"/>
  <c r="U204" i="61"/>
  <c r="U139" i="61"/>
  <c r="U75" i="61"/>
  <c r="U12" i="61"/>
  <c r="U187" i="61"/>
  <c r="U122" i="61"/>
  <c r="U58" i="61"/>
  <c r="R13" i="59"/>
  <c r="L20" i="58"/>
  <c r="L14" i="58"/>
  <c r="L13" i="58"/>
  <c r="D13" i="88"/>
  <c r="U223" i="61"/>
  <c r="U29" i="61"/>
  <c r="R19" i="59"/>
  <c r="U156" i="61"/>
  <c r="U27" i="61"/>
  <c r="U138" i="61"/>
  <c r="U11" i="61"/>
  <c r="L19" i="58"/>
  <c r="D12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80930]}"/>
    <s v="{[Medida].[Medida].&amp;[2]}"/>
    <s v="{[Keren].[Keren].[All]}"/>
    <s v="{[Cheshbon KM].[Hie Peilut].[Peilut 7].&amp;[Kod_Peilut_L7_422]&amp;[Kod_Peilut_L6_479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0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3" si="24">
        <n x="1" s="1"/>
        <n x="22"/>
        <n x="23"/>
      </t>
    </mdx>
    <mdx n="0" f="v">
      <t c="3" si="24">
        <n x="1" s="1"/>
        <n x="25"/>
        <n x="23"/>
      </t>
    </mdx>
    <mdx n="0" f="v">
      <t c="3" si="24">
        <n x="1" s="1"/>
        <n x="26"/>
        <n x="23"/>
      </t>
    </mdx>
    <mdx n="0" f="v">
      <t c="3" si="24">
        <n x="1" s="1"/>
        <n x="27"/>
        <n x="23"/>
      </t>
    </mdx>
    <mdx n="0" f="v">
      <t c="3" si="24">
        <n x="1" s="1"/>
        <n x="28"/>
        <n x="23"/>
      </t>
    </mdx>
    <mdx n="0" f="v">
      <t c="3" si="24">
        <n x="1" s="1"/>
        <n x="29"/>
        <n x="23"/>
      </t>
    </mdx>
    <mdx n="0" f="v">
      <t c="3" si="24">
        <n x="1" s="1"/>
        <n x="30"/>
        <n x="23"/>
      </t>
    </mdx>
    <mdx n="0" f="v">
      <t c="3" si="24">
        <n x="1" s="1"/>
        <n x="31"/>
        <n x="23"/>
      </t>
    </mdx>
    <mdx n="0" f="v">
      <t c="3" si="24">
        <n x="1" s="1"/>
        <n x="32"/>
        <n x="23"/>
      </t>
    </mdx>
    <mdx n="0" f="v">
      <t c="3" si="24">
        <n x="1" s="1"/>
        <n x="33"/>
        <n x="23"/>
      </t>
    </mdx>
    <mdx n="0" f="v">
      <t c="3" si="24">
        <n x="1" s="1"/>
        <n x="34"/>
        <n x="23"/>
      </t>
    </mdx>
  </mdxMetadata>
  <valueMetadata count="4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</valueMetadata>
</metadata>
</file>

<file path=xl/sharedStrings.xml><?xml version="1.0" encoding="utf-8"?>
<sst xmlns="http://schemas.openxmlformats.org/spreadsheetml/2006/main" count="5072" uniqueCount="1135">
  <si>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</si>
  <si>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</si>
  <si>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</si>
  <si>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</si>
  <si>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</si>
  <si>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</si>
  <si>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</si>
  <si>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</si>
  <si>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</si>
  <si>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</si>
  <si>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</si>
  <si>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</si>
  <si>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</si>
  <si>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</si>
  <si>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</si>
  <si>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</si>
  <si>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</si>
  <si>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</si>
  <si>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</si>
  <si>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</si>
  <si>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</si>
  <si>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</si>
  <si>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</si>
  <si>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</si>
  <si>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</si>
  <si>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</si>
  <si>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</si>
  <si>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</si>
  <si>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</si>
  <si>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</si>
  <si>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</si>
  <si>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</si>
  <si>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</si>
  <si>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</si>
  <si>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</si>
  <si>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</si>
  <si>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</si>
  <si>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</si>
  <si>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</si>
  <si>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</si>
  <si>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</si>
  <si>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</si>
  <si>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</si>
  <si>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</si>
  <si>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</si>
  <si>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</si>
  <si>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</si>
  <si>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</si>
  <si>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</si>
  <si>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</si>
  <si>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</si>
  <si>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</si>
  <si>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</si>
  <si>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</si>
  <si>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</si>
  <si>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</si>
  <si>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</si>
  <si>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</si>
  <si>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</si>
  <si>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</si>
  <si>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</si>
  <si>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</si>
  <si>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</si>
  <si>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</si>
  <si>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</si>
  <si>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</si>
  <si>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</si>
  <si>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</si>
  <si>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</si>
  <si>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</si>
  <si>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</si>
  <si>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</si>
  <si>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</si>
  <si>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</si>
  <si>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</si>
  <si>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</si>
  <si>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</si>
  <si>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</si>
  <si>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</si>
  <si>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</si>
  <si>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</si>
  <si>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</si>
  <si>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</si>
  <si>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</si>
  <si>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</si>
  <si>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</si>
  <si>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</si>
  <si>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</si>
  <si>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</si>
  <si>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</si>
  <si>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</si>
  <si>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</si>
  <si>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</si>
  <si>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</si>
  <si>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</si>
  <si>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</si>
  <si>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</si>
  <si>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</si>
  <si>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</si>
  <si>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</si>
  <si>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</si>
  <si>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</si>
  <si>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</si>
  <si>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</si>
  <si>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</si>
  <si>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</si>
  <si>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</si>
  <si>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</si>
  <si>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</si>
  <si>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</si>
  <si>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</si>
  <si>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</si>
  <si>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</si>
  <si>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</si>
  <si>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</si>
  <si>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</si>
  <si>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</si>
  <si>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</si>
  <si>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</si>
  <si>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</si>
  <si>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</si>
  <si>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</si>
  <si>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</si>
  <si>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</si>
  <si>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</si>
  <si>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</si>
  <si>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</si>
  <si>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</si>
  <si>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</si>
  <si>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</si>
  <si>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</si>
  <si>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</si>
  <si>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</si>
  <si>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</si>
  <si>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</si>
  <si>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</si>
  <si>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</si>
  <si>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</si>
  <si>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</si>
  <si>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</si>
  <si>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</si>
  <si>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</si>
  <si>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</si>
  <si>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</si>
  <si>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</si>
  <si>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</si>
  <si>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</si>
  <si>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</si>
  <si>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</si>
  <si>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</si>
  <si>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</si>
  <si>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</si>
  <si>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</si>
  <si>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</si>
  <si>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</si>
  <si>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</si>
  <si>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</si>
  <si>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</si>
  <si>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</si>
  <si>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</si>
  <si>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</si>
  <si>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</si>
  <si>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</si>
  <si>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</si>
  <si>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</si>
  <si>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</si>
  <si>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</si>
  <si>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</si>
  <si>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</si>
  <si>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</si>
  <si>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</si>
  <si>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</si>
  <si>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</si>
  <si>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</si>
  <si>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</si>
  <si>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</si>
  <si>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</si>
  <si>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</si>
  <si>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</si>
  <si>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</si>
  <si>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</si>
  <si>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</si>
  <si>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</si>
  <si>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</si>
  <si>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</si>
  <si>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</si>
  <si>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</si>
  <si>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</si>
  <si>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</si>
  <si>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</si>
  <si>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</si>
  <si>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</si>
  <si>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</si>
  <si>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</si>
  <si>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</si>
  <si>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</si>
  <si>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</si>
  <si>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</si>
  <si>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</si>
  <si>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</si>
  <si>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</si>
  <si>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</si>
  <si>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</si>
  <si>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</si>
  <si>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</si>
  <si>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</si>
  <si>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</si>
  <si>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</si>
  <si>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</si>
  <si>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</si>
  <si>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</si>
  <si>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</si>
  <si>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</si>
  <si>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</si>
  <si>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</si>
  <si>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</si>
  <si>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</si>
  <si>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</si>
  <si>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</si>
  <si>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</si>
  <si>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</si>
  <si>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</si>
  <si>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</si>
  <si>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</si>
  <si>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</si>
  <si>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</si>
  <si>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</si>
  <si>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</si>
  <si>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</si>
  <si>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</si>
  <si>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</si>
  <si>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</si>
  <si>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</si>
  <si>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</si>
  <si>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</si>
  <si>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</si>
  <si>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</si>
  <si>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</si>
  <si>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</si>
  <si>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</si>
  <si>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</si>
  <si>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</si>
  <si>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</si>
  <si>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</si>
  <si>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</si>
  <si>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</si>
  <si>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</si>
  <si>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</si>
  <si>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</si>
  <si>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</si>
  <si>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</si>
  <si>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</si>
  <si>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</si>
  <si>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</si>
  <si>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</si>
  <si>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</si>
  <si>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</si>
  <si>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 xml:space="preserve">מקפת משלימה - אפיק כללי למקבלי 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</si>
  <si>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</si>
  <si>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</si>
  <si>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</si>
  <si>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</si>
  <si>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</si>
  <si>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</si>
  <si>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</si>
  <si>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</si>
  <si>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</si>
  <si>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</si>
  <si>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</si>
  <si>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</si>
  <si>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</si>
  <si>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</si>
  <si>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</si>
  <si>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</si>
  <si>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</si>
  <si>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</si>
  <si>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</si>
  <si>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</si>
  <si>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</si>
  <si>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</si>
  <si>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</si>
  <si>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משתנה 0520  גילון</t>
  </si>
  <si>
    <t>1116193</t>
  </si>
  <si>
    <t>אלה פקדונות אגח ב</t>
  </si>
  <si>
    <t>1142215</t>
  </si>
  <si>
    <t>מגמה</t>
  </si>
  <si>
    <t>AAA.IL</t>
  </si>
  <si>
    <t>מעלות S&amp;P</t>
  </si>
  <si>
    <t>לאומי אגח 179</t>
  </si>
  <si>
    <t>6040372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</si>
  <si>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</si>
  <si>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</si>
  <si>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</si>
  <si>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</si>
  <si>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</si>
  <si>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</si>
  <si>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</si>
  <si>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</si>
  <si>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</si>
  <si>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</si>
  <si>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</si>
  <si>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</si>
  <si>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</si>
  <si>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</si>
  <si>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</si>
  <si>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</si>
  <si>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</si>
  <si>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</si>
  <si>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</si>
  <si>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</si>
  <si>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</si>
  <si>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</si>
  <si>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</si>
  <si>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</si>
  <si>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</si>
  <si>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</si>
  <si>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</si>
  <si>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</si>
  <si>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</si>
  <si>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</si>
  <si>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</si>
  <si>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</si>
  <si>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</si>
  <si>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</si>
  <si>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</si>
  <si>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</si>
  <si>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</si>
  <si>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</si>
  <si>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</si>
  <si>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</si>
  <si>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</si>
  <si>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</si>
  <si>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</si>
  <si>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</si>
  <si>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</si>
  <si>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</si>
  <si>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</si>
  <si>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</si>
  <si>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</si>
  <si>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</si>
  <si>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</si>
  <si>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</si>
  <si>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</si>
  <si>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</si>
  <si>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</si>
  <si>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</si>
  <si>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</si>
  <si>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</si>
  <si>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</si>
  <si>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</si>
  <si>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</si>
  <si>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</si>
  <si>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</si>
  <si>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</si>
  <si>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</si>
  <si>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</si>
  <si>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</si>
  <si>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</si>
  <si>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</si>
  <si>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</si>
  <si>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</si>
  <si>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</si>
  <si>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</si>
  <si>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</si>
  <si>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</si>
  <si>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</si>
  <si>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</si>
  <si>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</si>
  <si>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</si>
  <si>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</si>
  <si>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</si>
  <si>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</si>
  <si>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</si>
  <si>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</si>
  <si>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</si>
  <si>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</si>
  <si>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</si>
  <si>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</si>
  <si>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</si>
  <si>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</si>
  <si>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</si>
  <si>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</si>
  <si>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</si>
  <si>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</si>
  <si>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</si>
  <si>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</si>
  <si>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</si>
  <si>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</si>
  <si>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</si>
  <si>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</si>
  <si>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</si>
  <si>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</si>
  <si>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</si>
  <si>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</si>
  <si>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</si>
  <si>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</si>
  <si>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</si>
  <si>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</si>
  <si>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</si>
  <si>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</si>
  <si>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</si>
  <si>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</si>
  <si>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</si>
  <si>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</si>
  <si>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</si>
  <si>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</si>
  <si>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</si>
  <si>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</si>
  <si>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</si>
  <si>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</si>
  <si>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</si>
  <si>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</si>
  <si>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</si>
  <si>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</si>
  <si>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</si>
  <si>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</si>
  <si>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</si>
  <si>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</si>
  <si>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</si>
  <si>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</si>
  <si>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</si>
  <si>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</si>
  <si>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</si>
  <si>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</si>
  <si>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</si>
  <si>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</si>
  <si>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</si>
  <si>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</si>
  <si>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</si>
  <si>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</si>
  <si>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</si>
  <si>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</si>
  <si>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</si>
  <si>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</si>
  <si>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</si>
  <si>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</si>
  <si>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</si>
  <si>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</si>
  <si>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</si>
  <si>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</si>
  <si>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</si>
  <si>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</si>
  <si>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</si>
  <si>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</si>
  <si>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</si>
  <si>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</si>
  <si>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</si>
  <si>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</si>
  <si>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</si>
  <si>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</si>
  <si>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</si>
  <si>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</si>
  <si>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</si>
  <si>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</si>
  <si>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</si>
  <si>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</si>
  <si>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</si>
  <si>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</si>
  <si>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</si>
  <si>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</si>
  <si>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</si>
  <si>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</si>
  <si>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</si>
  <si>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</si>
  <si>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</si>
  <si>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</si>
  <si>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</si>
  <si>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</si>
  <si>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</si>
  <si>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</si>
  <si>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</si>
  <si>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</si>
  <si>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</si>
  <si>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</si>
  <si>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</si>
  <si>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</si>
  <si>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</si>
  <si>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</si>
  <si>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</si>
  <si>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</si>
  <si>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</si>
  <si>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</si>
  <si>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</si>
  <si>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</si>
  <si>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</si>
  <si>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</si>
  <si>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</si>
  <si>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</si>
  <si>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</si>
  <si>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</si>
  <si>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</si>
  <si>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</si>
  <si>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</si>
  <si>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</si>
  <si>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</si>
  <si>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</si>
  <si>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</si>
  <si>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</si>
  <si>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</si>
  <si>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</si>
  <si>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</si>
  <si>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</si>
  <si>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</si>
  <si>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</si>
  <si>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</si>
  <si>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</si>
  <si>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</si>
  <si>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</si>
  <si>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</si>
  <si>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</si>
  <si>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</si>
  <si>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</si>
  <si>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</si>
  <si>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</si>
  <si>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</si>
  <si>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</si>
  <si>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</si>
  <si>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</si>
  <si>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</si>
  <si>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</si>
  <si>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</si>
  <si>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</si>
  <si>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</si>
  <si>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</si>
  <si>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</si>
  <si>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</si>
  <si>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</si>
  <si>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</si>
  <si>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דרבן.ק4</t>
  </si>
  <si>
    <t>4110094</t>
  </si>
  <si>
    <t>520038902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</si>
  <si>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</si>
  <si>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</si>
  <si>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</si>
  <si>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</si>
  <si>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</si>
  <si>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</si>
  <si>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</si>
  <si>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</si>
  <si>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</si>
  <si>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</si>
  <si>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</si>
  <si>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</si>
  <si>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</si>
  <si>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</si>
  <si>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</si>
  <si>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</si>
  <si>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</si>
  <si>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</si>
  <si>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</si>
  <si>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</si>
  <si>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</si>
  <si>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</si>
  <si>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</si>
  <si>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</si>
  <si>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</si>
  <si>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</si>
  <si>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</si>
  <si>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</si>
  <si>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</si>
  <si>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</si>
  <si>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</si>
  <si>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</si>
  <si>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</si>
  <si>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</si>
  <si>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</si>
  <si>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</si>
  <si>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</si>
  <si>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</si>
  <si>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</si>
  <si>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</si>
  <si>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</si>
  <si>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</si>
  <si>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</si>
  <si>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</si>
  <si>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</si>
  <si>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</si>
  <si>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</si>
  <si>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</si>
  <si>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</si>
  <si>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</si>
  <si>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</si>
  <si>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</si>
  <si>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</si>
  <si>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</si>
  <si>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</si>
  <si>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</si>
  <si>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</si>
  <si>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</si>
  <si>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</si>
  <si>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</si>
  <si>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</si>
  <si>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</si>
  <si>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</si>
  <si>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</si>
  <si>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</si>
  <si>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</si>
  <si>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</si>
  <si>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</si>
  <si>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</si>
  <si>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</si>
  <si>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</si>
  <si>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</si>
  <si>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</si>
  <si>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</si>
  <si>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</si>
  <si>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</si>
  <si>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</si>
  <si>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</si>
  <si>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</si>
  <si>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</si>
  <si>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</si>
  <si>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</si>
  <si>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</si>
  <si>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520025636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</si>
  <si>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</si>
  <si>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</si>
  <si>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</si>
  <si>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</si>
  <si>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</si>
  <si>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</si>
  <si>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</si>
  <si>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</si>
  <si>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</si>
  <si>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</si>
  <si>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</si>
  <si>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D.IL</t>
  </si>
  <si>
    <t>קרדן אןוי אגח ב</t>
  </si>
  <si>
    <t>1113034</t>
  </si>
  <si>
    <t>NV1239114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</si>
  <si>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</si>
  <si>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</si>
  <si>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</si>
  <si>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</si>
  <si>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</si>
  <si>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</si>
  <si>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</si>
  <si>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</si>
  <si>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</si>
  <si>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</si>
  <si>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</si>
  <si>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</si>
  <si>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</si>
  <si>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</si>
  <si>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</si>
  <si>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</si>
  <si>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</si>
  <si>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</si>
  <si>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נמלי ישראל אגח ג</t>
  </si>
  <si>
    <t>1145580</t>
  </si>
  <si>
    <t>אמות אגח ה</t>
  </si>
  <si>
    <t>1138114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</si>
  <si>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</si>
  <si>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</si>
  <si>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</si>
  <si>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</si>
  <si>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</si>
  <si>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</si>
  <si>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</si>
  <si>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</si>
  <si>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</si>
  <si>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</si>
  <si>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</si>
  <si>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</si>
  <si>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</si>
  <si>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</si>
  <si>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</si>
  <si>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</si>
  <si>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</si>
  <si>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</si>
  <si>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</si>
  <si>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</si>
  <si>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</si>
  <si>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</si>
  <si>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</si>
  <si>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</si>
  <si>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</si>
  <si>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</si>
  <si>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</si>
  <si>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</si>
  <si>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</si>
  <si>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</si>
  <si>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</si>
  <si>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</si>
  <si>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</si>
  <si>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</si>
  <si>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</si>
  <si>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</si>
  <si>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</si>
  <si>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</si>
  <si>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</si>
  <si>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</si>
  <si>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</si>
  <si>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</si>
  <si>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</si>
  <si>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</si>
  <si>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</si>
  <si>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</si>
  <si>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</si>
  <si>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</si>
  <si>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</si>
  <si>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</si>
  <si>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</si>
  <si>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</si>
  <si>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</si>
  <si>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</si>
  <si>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</si>
  <si>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</si>
  <si>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</si>
  <si>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</si>
  <si>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ג</t>
  </si>
  <si>
    <t>1141829</t>
  </si>
  <si>
    <t>514065283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</si>
  <si>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</si>
  <si>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</si>
  <si>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</si>
  <si>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</si>
  <si>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</si>
  <si>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</si>
  <si>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</si>
  <si>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</si>
  <si>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</si>
  <si>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</si>
  <si>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</si>
  <si>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</si>
  <si>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</si>
  <si>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</si>
  <si>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</si>
  <si>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</si>
  <si>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</si>
  <si>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</si>
  <si>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</si>
  <si>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</si>
  <si>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</si>
  <si>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</si>
  <si>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</si>
  <si>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</si>
  <si>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</si>
  <si>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</si>
  <si>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</si>
  <si>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</si>
  <si>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</si>
  <si>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</si>
  <si>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</si>
  <si>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</si>
  <si>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</si>
  <si>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</si>
  <si>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</si>
  <si>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</si>
  <si>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</si>
  <si>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</si>
  <si>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</si>
  <si>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</si>
  <si>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</si>
  <si>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</si>
  <si>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</si>
  <si>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</si>
  <si>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</si>
  <si>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</si>
  <si>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</si>
  <si>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</si>
  <si>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</si>
  <si>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</si>
  <si>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</si>
  <si>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</si>
  <si>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</si>
  <si>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</si>
  <si>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</si>
  <si>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</si>
  <si>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</si>
  <si>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</si>
  <si>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</si>
  <si>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</si>
  <si>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</si>
  <si>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או.פי.סי אגח א*</t>
  </si>
  <si>
    <t>1141589</t>
  </si>
  <si>
    <t>514401702</t>
  </si>
  <si>
    <t>חיפוש נפט וגז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</si>
  <si>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</si>
  <si>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</si>
  <si>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</si>
  <si>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</si>
  <si>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</si>
  <si>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</si>
  <si>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</si>
  <si>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</si>
  <si>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</si>
  <si>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</si>
  <si>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</si>
  <si>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</si>
  <si>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</si>
  <si>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</si>
  <si>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</si>
  <si>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</si>
  <si>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</si>
  <si>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</si>
  <si>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</si>
  <si>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</si>
  <si>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</si>
  <si>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</si>
  <si>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</si>
  <si>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</si>
  <si>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</si>
  <si>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</si>
  <si>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</si>
  <si>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</si>
  <si>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</si>
  <si>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</si>
  <si>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</si>
  <si>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</si>
  <si>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</si>
  <si>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</si>
  <si>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בתי זיקוק לנפט</t>
  </si>
  <si>
    <t>2590248</t>
  </si>
  <si>
    <t>דלק קדוחים*</t>
  </si>
  <si>
    <t>475020</t>
  </si>
  <si>
    <t>550013098</t>
  </si>
  <si>
    <t>ישראמקו*</t>
  </si>
  <si>
    <t>232017</t>
  </si>
  <si>
    <t>מליסרון*</t>
  </si>
  <si>
    <t>323014</t>
  </si>
  <si>
    <t>פריגו</t>
  </si>
  <si>
    <t>1130699</t>
  </si>
  <si>
    <t>529592</t>
  </si>
  <si>
    <t>שופרסל</t>
  </si>
  <si>
    <t>777037</t>
  </si>
  <si>
    <t>שטראוס גרופ*</t>
  </si>
  <si>
    <t>746016</t>
  </si>
  <si>
    <t>סה"כ תל אביב 90</t>
  </si>
  <si>
    <t>מיטרוניקס*</t>
  </si>
  <si>
    <t>1091065</t>
  </si>
  <si>
    <t>511527202</t>
  </si>
  <si>
    <t>אלקטרוניקה ואופטיקה</t>
  </si>
  <si>
    <t>נפטא*</t>
  </si>
  <si>
    <t>643015</t>
  </si>
  <si>
    <t>520020942</t>
  </si>
  <si>
    <t>רציו יהש*</t>
  </si>
  <si>
    <t>394015</t>
  </si>
  <si>
    <t>550012777</t>
  </si>
  <si>
    <t>אייסקיור מדיקל</t>
  </si>
  <si>
    <t>1122415</t>
  </si>
  <si>
    <t>513787804</t>
  </si>
  <si>
    <t>מכשור רפואי</t>
  </si>
  <si>
    <t>אקסלנז*</t>
  </si>
  <si>
    <t>1104868</t>
  </si>
  <si>
    <t>513821504</t>
  </si>
  <si>
    <t>מדיגוס</t>
  </si>
  <si>
    <t>1096171</t>
  </si>
  <si>
    <t>512866971</t>
  </si>
  <si>
    <t>ביוטכנולוגיה</t>
  </si>
  <si>
    <t>מדיקל קומפרישין סיסטם</t>
  </si>
  <si>
    <t>1096890</t>
  </si>
  <si>
    <t>512565730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</si>
  <si>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</si>
  <si>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</si>
  <si>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</si>
  <si>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</si>
  <si>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</si>
  <si>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</si>
  <si>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</si>
  <si>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</si>
  <si>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</si>
  <si>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INTEC PHARMA LTD</t>
  </si>
  <si>
    <t>IL0011177958</t>
  </si>
  <si>
    <t>NASDAQ</t>
  </si>
  <si>
    <t>בלומברג</t>
  </si>
  <si>
    <t>513022780</t>
  </si>
  <si>
    <t>פסגות 125.ס2</t>
  </si>
  <si>
    <t>1125327</t>
  </si>
  <si>
    <t>513464289</t>
  </si>
  <si>
    <t>מניות</t>
  </si>
  <si>
    <t>תכלית תא 125</t>
  </si>
  <si>
    <t>1091818</t>
  </si>
  <si>
    <t>513540310</t>
  </si>
  <si>
    <t>DAIWA ETF TOPIX</t>
  </si>
  <si>
    <t>JP3027620008</t>
  </si>
  <si>
    <t>DBX STX EUROPE 600</t>
  </si>
  <si>
    <t>LU0328475792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</si>
  <si>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</si>
  <si>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</si>
  <si>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</si>
  <si>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</si>
  <si>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</si>
  <si>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</si>
  <si>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</si>
  <si>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</si>
  <si>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</si>
  <si>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</si>
  <si>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</si>
  <si>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</si>
  <si>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</si>
  <si>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</si>
  <si>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</si>
  <si>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</si>
  <si>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</si>
  <si>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כתבי אופציה בישראל</t>
  </si>
  <si>
    <t>איתמר אופציה 4</t>
  </si>
  <si>
    <t>1137017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</si>
  <si>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</si>
  <si>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</si>
  <si>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</si>
  <si>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</si>
  <si>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</si>
  <si>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</si>
  <si>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</si>
  <si>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</si>
  <si>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</si>
  <si>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</si>
  <si>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</si>
  <si>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</si>
  <si>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</si>
  <si>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</si>
  <si>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</si>
  <si>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</si>
  <si>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</si>
  <si>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</si>
  <si>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</si>
  <si>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NR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</si>
  <si>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</si>
  <si>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</si>
  <si>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</si>
  <si>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</si>
  <si>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</si>
  <si>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</si>
  <si>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</si>
  <si>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</si>
  <si>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</si>
  <si>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</si>
  <si>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</si>
  <si>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</si>
  <si>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</si>
  <si>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</si>
  <si>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</si>
  <si>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</si>
  <si>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</si>
  <si>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</si>
  <si>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</si>
  <si>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</si>
  <si>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</si>
  <si>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USU7501KAB71</t>
  </si>
  <si>
    <t>ENERGY</t>
  </si>
  <si>
    <t>BBB-</t>
  </si>
  <si>
    <t>FITCH</t>
  </si>
  <si>
    <t>אלון דלק מניה לא סחירה</t>
  </si>
  <si>
    <t>ל.ר.</t>
  </si>
  <si>
    <t>צים מניה</t>
  </si>
  <si>
    <t>347283</t>
  </si>
  <si>
    <t>Sacramento 353*</t>
  </si>
  <si>
    <t>Real Estate</t>
  </si>
  <si>
    <t>White Oak*</t>
  </si>
  <si>
    <t>white oak 2*</t>
  </si>
  <si>
    <t>סה"כ קרנות השקעה</t>
  </si>
  <si>
    <t>סה"כ קרנות השקעה בישראל</t>
  </si>
  <si>
    <t>Orbimed Israel Partners II LP</t>
  </si>
  <si>
    <t>MA Movilim Renewable Energies L.P*</t>
  </si>
  <si>
    <t>TENE GROWTH CAPITAL IV</t>
  </si>
  <si>
    <t>סה"כ קרנות השקעה בחו"ל</t>
  </si>
  <si>
    <t>Horsley Bridge XII Ventures</t>
  </si>
  <si>
    <t>Strategic Investors Fund VIII LP</t>
  </si>
  <si>
    <t>Waterton Residential P V XIII</t>
  </si>
  <si>
    <t xml:space="preserve">  PGCO IV Co mingled Fund SCSP</t>
  </si>
  <si>
    <t xml:space="preserve"> ICG SDP III</t>
  </si>
  <si>
    <t>Apollo Natural Resources Partners II LP</t>
  </si>
  <si>
    <t>Ares PCS LP*</t>
  </si>
  <si>
    <t>co investment Anesthesia</t>
  </si>
  <si>
    <t>CRECH V</t>
  </si>
  <si>
    <t>Crescent MPVIIC LP</t>
  </si>
  <si>
    <t>Dover Street IX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</si>
  <si>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</si>
  <si>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</si>
  <si>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</si>
  <si>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</si>
  <si>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</si>
  <si>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</si>
  <si>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</si>
  <si>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HIG harbourvest Tranche B</t>
  </si>
  <si>
    <t>IK harbourvest tranche B</t>
  </si>
  <si>
    <t>INCLINE</t>
  </si>
  <si>
    <t>Insight harbourvest tranche B</t>
  </si>
  <si>
    <t>Kartesia Credit Opportunities IV SCS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</si>
  <si>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</si>
  <si>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</si>
  <si>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</si>
  <si>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</si>
  <si>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</si>
  <si>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</si>
  <si>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</si>
  <si>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Pamlico capital IV</t>
  </si>
  <si>
    <t>Permira CSIII LP</t>
  </si>
  <si>
    <t>project Celtics</t>
  </si>
  <si>
    <t>Senior Loan Fund I A SLP</t>
  </si>
  <si>
    <t>Thoma Bravo Fund XII A  L P</t>
  </si>
  <si>
    <t>VESTCOM</t>
  </si>
  <si>
    <t>Warburg Pincus China LP</t>
  </si>
  <si>
    <t>סה"כ כתבי אופציה בישראל:</t>
  </si>
  <si>
    <t>אפריקה תעשיות הלוואה אופציה לא סחירה*</t>
  </si>
  <si>
    <t>3153001</t>
  </si>
  <si>
    <t>מתכת ומוצרי בניה</t>
  </si>
  <si>
    <t>REDHILL WARRANT</t>
  </si>
  <si>
    <t>52290</t>
  </si>
  <si>
    <t>₪ / מט"ח</t>
  </si>
  <si>
    <t>+ILS/-USD 3.3839 07-01-19 (10) --611</t>
  </si>
  <si>
    <t>10000510</t>
  </si>
  <si>
    <t>+ILS/-USD 3.386 03-01-19 (26) --640</t>
  </si>
  <si>
    <t>10000490</t>
  </si>
  <si>
    <t>+ILS/-USD 3.3909 03-01-19 (26) --651</t>
  </si>
  <si>
    <t>10000488</t>
  </si>
  <si>
    <t>+ILS/-USD 3.4684 22-05-19 (10) --916</t>
  </si>
  <si>
    <t>10000539</t>
  </si>
  <si>
    <t>+ILS/-USD 3.5185 22-05-19 (10) --692</t>
  </si>
  <si>
    <t>10000565</t>
  </si>
  <si>
    <t>+USD/-ILS 3.3885 03-01-19 (26) --595</t>
  </si>
  <si>
    <t>10000511</t>
  </si>
  <si>
    <t>+GBP/-USD 1.2773 27-11-18 (10) +0</t>
  </si>
  <si>
    <t>10000561</t>
  </si>
  <si>
    <t>+USD/-EUR 1.175 11-02-19 (10) +175</t>
  </si>
  <si>
    <t>10000560</t>
  </si>
  <si>
    <t>+USD/-EUR 1.18654 29-01-19 (10) +173.4</t>
  </si>
  <si>
    <t>10000558</t>
  </si>
  <si>
    <t>+USD/-GBP 1.32479 27-11-18 (10) +90.9</t>
  </si>
  <si>
    <t>10000549</t>
  </si>
  <si>
    <t>+USD/-GBP 1.35185 27-11-18 (10) +108.5</t>
  </si>
  <si>
    <t>10000541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</si>
  <si>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</si>
  <si>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</si>
  <si>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</si>
  <si>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</si>
  <si>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</si>
  <si>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</si>
  <si>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</si>
  <si>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</si>
  <si>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</si>
  <si>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יו בנק</t>
  </si>
  <si>
    <t>30026000</t>
  </si>
  <si>
    <t>34510000</t>
  </si>
  <si>
    <t>31210000</t>
  </si>
  <si>
    <t>31110000</t>
  </si>
  <si>
    <t>34010000</t>
  </si>
  <si>
    <t>31710000</t>
  </si>
  <si>
    <t>30326000</t>
  </si>
  <si>
    <t>30226000</t>
  </si>
  <si>
    <t>31726000</t>
  </si>
  <si>
    <t>31226000</t>
  </si>
  <si>
    <t>32026000</t>
  </si>
  <si>
    <t>31126000</t>
  </si>
  <si>
    <t>כן</t>
  </si>
  <si>
    <t>לא</t>
  </si>
  <si>
    <t>AA</t>
  </si>
  <si>
    <t>דירוג פנימי</t>
  </si>
  <si>
    <t>AA-</t>
  </si>
  <si>
    <t>A+</t>
  </si>
  <si>
    <t>A</t>
  </si>
  <si>
    <t>D</t>
  </si>
  <si>
    <t>A-</t>
  </si>
  <si>
    <t>קרדן אן.וי אגח ב חש 2/18</t>
  </si>
  <si>
    <t>1143270</t>
  </si>
  <si>
    <t>סה"כ מוצרים מובנים</t>
  </si>
  <si>
    <t>סה"כ קרן מובטחת</t>
  </si>
  <si>
    <t>אשראי</t>
  </si>
  <si>
    <t>גורם 111</t>
  </si>
  <si>
    <t>גורם 80</t>
  </si>
  <si>
    <t>גורם 98</t>
  </si>
  <si>
    <t>גורם 105</t>
  </si>
  <si>
    <t>גורם 47</t>
  </si>
  <si>
    <t>גורם 67</t>
  </si>
  <si>
    <t>גורם 43</t>
  </si>
  <si>
    <t>גורם 104</t>
  </si>
  <si>
    <t>סה"כ יתרות התחייבות להשקעה</t>
  </si>
  <si>
    <t>Orbimed  II</t>
  </si>
  <si>
    <t>THOMA BRAVO</t>
  </si>
  <si>
    <t>apollo natural pesources partners II</t>
  </si>
  <si>
    <t>Bluebay SLFI</t>
  </si>
  <si>
    <t>Migdal-HarbourVest 2016 Fund L.P. (Tranche B)</t>
  </si>
  <si>
    <t>harbourvest DOVER</t>
  </si>
  <si>
    <t>Warburg Pincus China I</t>
  </si>
  <si>
    <t>SVB</t>
  </si>
  <si>
    <t>Crescent mezzanine VII</t>
  </si>
  <si>
    <t>Permira</t>
  </si>
  <si>
    <t>ARES private credit solutions</t>
  </si>
  <si>
    <t>harbourvest part' co inv fund IV (Tranche B)</t>
  </si>
  <si>
    <t>waterton</t>
  </si>
  <si>
    <t>Apollo Fund IX</t>
  </si>
  <si>
    <t>ICG SDP III</t>
  </si>
  <si>
    <t>incline</t>
  </si>
  <si>
    <t>harbourvest ח-ן מנוהל</t>
  </si>
  <si>
    <t>Enlight</t>
  </si>
  <si>
    <t>Migdal-HarbourVest Project Saxa</t>
  </si>
  <si>
    <t>Pantheon Global Secondary Fund VI</t>
  </si>
  <si>
    <t>Court Square IV</t>
  </si>
  <si>
    <t>PGCO IV Co-mingled Fund SCSP</t>
  </si>
  <si>
    <t>סה"כ בחו"ל</t>
  </si>
  <si>
    <t>מובטחות משכנתא- גורם 01</t>
  </si>
  <si>
    <t>בבטחונות אחרים - גורם 80</t>
  </si>
  <si>
    <t>בבטחונות אחרים-גורם 7</t>
  </si>
  <si>
    <t>בבטחונות אחרים - גורם 94</t>
  </si>
  <si>
    <t>בבטחונות אחרים - גורם 29</t>
  </si>
  <si>
    <t>בבטחונות אחרים-גורם 29</t>
  </si>
  <si>
    <t>בבטחונות אחרים-גורם 75</t>
  </si>
  <si>
    <t>בבטחונות אחרים - גורם 69</t>
  </si>
  <si>
    <t>בבטחונות אחרים - גורם 37</t>
  </si>
  <si>
    <t>בבטחונות אחרים - גורם 30</t>
  </si>
  <si>
    <t>בבטחונות אחרים - גורם 81</t>
  </si>
  <si>
    <t>בבטחונות אחרים-גורם 35</t>
  </si>
  <si>
    <t>בבטחונות אחרים-גורם 63</t>
  </si>
  <si>
    <t>בבטחונות אחרים-גורם 33</t>
  </si>
  <si>
    <t>בבטחונות אחרים - גורם 89</t>
  </si>
  <si>
    <t>בבטחונות אחרים-גורם 61</t>
  </si>
  <si>
    <t>בבטחונות אחרים-גורם 105</t>
  </si>
  <si>
    <t>בבטחונות אחרים-גורם 62</t>
  </si>
  <si>
    <t>בבטחונות אחרים - גורם 40</t>
  </si>
  <si>
    <t>בבטחונות אחרים-גורם 64</t>
  </si>
  <si>
    <t>בבטחונות אחרים-גורם 43</t>
  </si>
  <si>
    <t>בבטחונות אחרים - גורם 43</t>
  </si>
  <si>
    <t>בבטחונות אחרים - גורם 96</t>
  </si>
  <si>
    <t>בבטחונות אחרים-גורם 41</t>
  </si>
  <si>
    <t>בבטחונות אחרים - גורם 41</t>
  </si>
  <si>
    <t>בבטחונות אחרים - גורם 38</t>
  </si>
  <si>
    <t>בבטחונות אחרים - גורם 98*</t>
  </si>
  <si>
    <t>בבטחונות אחרים-גורם 38</t>
  </si>
  <si>
    <t>בבטחונות אחרים - גורם 76</t>
  </si>
  <si>
    <t>בבטחונות אחרים - גורם 47</t>
  </si>
  <si>
    <t>בבטחונות אחרים-גורם 78</t>
  </si>
  <si>
    <t>בבטחונות אחרים-גורם 77</t>
  </si>
  <si>
    <t>בבטחונות אחרים-גורם 67</t>
  </si>
  <si>
    <t>בבטחונות אחרים-גורם 103</t>
  </si>
  <si>
    <t>בבטחונות אחרים - גורם 104</t>
  </si>
  <si>
    <t>בבטחונות אחרים - גורם 90</t>
  </si>
  <si>
    <t>בבטחונות אחרים-גורם 70</t>
  </si>
  <si>
    <t>בבטחונות אחרים - גורם 14*</t>
  </si>
  <si>
    <t>בבטחונות אחרים - גורם 111</t>
  </si>
  <si>
    <t>בשיעבוד כלי רכב - גורם 68</t>
  </si>
  <si>
    <t>בשיעבוד כלי רכב-גורם 01</t>
  </si>
  <si>
    <t>בבטחונות אחרים-גורם 84</t>
  </si>
  <si>
    <t>בבטחונות אחרים - גורם 86</t>
  </si>
  <si>
    <t>בבטחונות אחרים - גורם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</si>
</sst>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mmm\-yyyy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 readingOrder="2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28" xfId="0" applyNumberFormat="1" applyFont="1" applyFill="1" applyBorder="1" applyAlignment="1">
      <alignment horizontal="right"/>
    </xf>
    <xf numFmtId="167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8" fillId="0" borderId="29" xfId="0" applyFont="1" applyFill="1" applyBorder="1" applyAlignment="1">
      <alignment horizontal="right" indent="2"/>
    </xf>
    <xf numFmtId="0" fontId="27" fillId="0" borderId="29" xfId="0" applyFont="1" applyFill="1" applyBorder="1" applyAlignment="1">
      <alignment horizontal="right" indent="3"/>
    </xf>
    <xf numFmtId="0" fontId="27" fillId="0" borderId="29" xfId="0" applyFont="1" applyFill="1" applyBorder="1" applyAlignment="1">
      <alignment horizontal="right" indent="2"/>
    </xf>
    <xf numFmtId="0" fontId="27" fillId="0" borderId="30" xfId="0" applyFont="1" applyFill="1" applyBorder="1" applyAlignment="1">
      <alignment horizontal="right" indent="2"/>
    </xf>
    <xf numFmtId="0" fontId="27" fillId="0" borderId="25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2" fontId="27" fillId="0" borderId="25" xfId="0" applyNumberFormat="1" applyFont="1" applyFill="1" applyBorder="1" applyAlignment="1">
      <alignment horizontal="right"/>
    </xf>
    <xf numFmtId="10" fontId="27" fillId="0" borderId="25" xfId="0" applyNumberFormat="1" applyFont="1" applyFill="1" applyBorder="1" applyAlignment="1">
      <alignment horizontal="right"/>
    </xf>
    <xf numFmtId="4" fontId="27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1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right"/>
    </xf>
    <xf numFmtId="164" fontId="1" fillId="0" borderId="0" xfId="15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0" fontId="5" fillId="0" borderId="22" xfId="0" applyFont="1" applyFill="1" applyBorder="1" applyAlignment="1">
      <alignment horizontal="right"/>
    </xf>
    <xf numFmtId="164" fontId="30" fillId="0" borderId="22" xfId="15" applyFont="1" applyFill="1" applyBorder="1"/>
    <xf numFmtId="169" fontId="0" fillId="0" borderId="22" xfId="0" applyNumberFormat="1" applyFill="1" applyBorder="1" applyAlignment="1">
      <alignment horizontal="center"/>
    </xf>
    <xf numFmtId="0" fontId="5" fillId="0" borderId="32" xfId="0" applyFont="1" applyFill="1" applyBorder="1" applyAlignment="1">
      <alignment horizontal="right"/>
    </xf>
    <xf numFmtId="164" fontId="30" fillId="0" borderId="32" xfId="15" applyFont="1" applyFill="1" applyBorder="1"/>
    <xf numFmtId="0" fontId="6" fillId="0" borderId="32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right"/>
    </xf>
    <xf numFmtId="164" fontId="30" fillId="0" borderId="0" xfId="15" applyFont="1" applyFill="1" applyBorder="1"/>
    <xf numFmtId="169" fontId="0" fillId="0" borderId="0" xfId="0" applyNumberFormat="1" applyFill="1" applyBorder="1" applyAlignment="1">
      <alignment horizontal="center"/>
    </xf>
    <xf numFmtId="164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10" fontId="29" fillId="0" borderId="0" xfId="14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0" fontId="27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 readingOrder="2"/>
    </xf>
    <xf numFmtId="0" fontId="31" fillId="0" borderId="0" xfId="0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V66"/>
  <sheetViews>
    <sheetView rightToLeft="1" tabSelected="1" workbookViewId="0">
      <selection activeCell="H13" sqref="H1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2">
      <c r="B1" s="57" t="s">
        <v>182</v>
      </c>
      <c r="C1" s="78" t="s" vm="1">
        <v>255</v>
      </c>
    </row>
    <row r="2" spans="1:22">
      <c r="B2" s="57" t="s">
        <v>181</v>
      </c>
      <c r="C2" s="78" t="s">
        <v>256</v>
      </c>
    </row>
    <row r="3" spans="1:22">
      <c r="B3" s="57" t="s">
        <v>183</v>
      </c>
      <c r="C3" s="78" t="s">
        <v>257</v>
      </c>
    </row>
    <row r="4" spans="1:22">
      <c r="B4" s="57" t="s">
        <v>184</v>
      </c>
      <c r="C4" s="78">
        <v>2208</v>
      </c>
    </row>
    <row r="6" spans="1:22" ht="26.25" customHeight="1">
      <c r="B6" s="154" t="s">
        <v>198</v>
      </c>
      <c r="C6" s="155"/>
      <c r="D6" s="156"/>
    </row>
    <row r="7" spans="1:22" s="10" customFormat="1">
      <c r="B7" s="23"/>
      <c r="C7" s="24" t="s">
        <v>113</v>
      </c>
      <c r="D7" s="25" t="s">
        <v>111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3"/>
      <c r="C8" s="26" t="s">
        <v>242</v>
      </c>
      <c r="D8" s="27" t="s">
        <v>20</v>
      </c>
    </row>
    <row r="9" spans="1:22" s="11" customFormat="1" ht="18" customHeight="1">
      <c r="B9" s="37"/>
      <c r="C9" s="20" t="s">
        <v>1</v>
      </c>
      <c r="D9" s="28" t="s">
        <v>2</v>
      </c>
    </row>
    <row r="10" spans="1:22" s="11" customFormat="1" ht="18" customHeight="1">
      <c r="B10" s="67" t="s">
        <v>197</v>
      </c>
      <c r="C10" s="141">
        <f>C11+C12+C23+C33+C37</f>
        <v>121370.119158633</v>
      </c>
      <c r="D10" s="142">
        <f>C10/$C$42</f>
        <v>1</v>
      </c>
    </row>
    <row r="11" spans="1:22">
      <c r="A11" s="45" t="s">
        <v>144</v>
      </c>
      <c r="B11" s="29" t="s">
        <v>199</v>
      </c>
      <c r="C11" s="141">
        <f>מזומנים!J10</f>
        <v>2603.6805548969996</v>
      </c>
      <c r="D11" s="142">
        <f t="shared" ref="D11:D13" si="0">C11/$C$42</f>
        <v>2.14524017356689E-2</v>
      </c>
    </row>
    <row r="12" spans="1:22">
      <c r="B12" s="29" t="s">
        <v>200</v>
      </c>
      <c r="C12" s="141">
        <f>SUM(C13:C22)</f>
        <v>110475.716783736</v>
      </c>
      <c r="D12" s="142">
        <f t="shared" si="0"/>
        <v>0.91023818341433937</v>
      </c>
    </row>
    <row r="13" spans="1:22">
      <c r="A13" s="55" t="s">
        <v>144</v>
      </c>
      <c r="B13" s="30" t="s">
        <v>70</v>
      </c>
      <c r="C13" s="141">
        <f>'תעודות התחייבות ממשלתיות'!O11</f>
        <v>84029.698683736002</v>
      </c>
      <c r="D13" s="142">
        <f t="shared" si="0"/>
        <v>0.69234255734648842</v>
      </c>
    </row>
    <row r="14" spans="1:22">
      <c r="A14" s="55" t="s">
        <v>144</v>
      </c>
      <c r="B14" s="30" t="s">
        <v>71</v>
      </c>
      <c r="C14" s="141" t="s" vm="2">
        <v>1023</v>
      </c>
      <c r="D14" s="142" t="s" vm="3">
        <v>1023</v>
      </c>
    </row>
    <row r="15" spans="1:22">
      <c r="A15" s="55" t="s">
        <v>144</v>
      </c>
      <c r="B15" s="30" t="s">
        <v>72</v>
      </c>
      <c r="C15" s="141">
        <f>'אג"ח קונצרני'!R11</f>
        <v>22894.47379</v>
      </c>
      <c r="D15" s="142">
        <f t="shared" ref="D15:D17" si="1">C15/$C$42</f>
        <v>0.18863352815923742</v>
      </c>
    </row>
    <row r="16" spans="1:22">
      <c r="A16" s="55" t="s">
        <v>144</v>
      </c>
      <c r="B16" s="30" t="s">
        <v>73</v>
      </c>
      <c r="C16" s="141">
        <f>מניות!L11</f>
        <v>61.390909999999991</v>
      </c>
      <c r="D16" s="142">
        <f t="shared" si="1"/>
        <v>5.0581568532334501E-4</v>
      </c>
    </row>
    <row r="17" spans="1:4">
      <c r="A17" s="55" t="s">
        <v>144</v>
      </c>
      <c r="B17" s="30" t="s">
        <v>74</v>
      </c>
      <c r="C17" s="141">
        <f>'תעודות סל'!K11</f>
        <v>3004.7036100000009</v>
      </c>
      <c r="D17" s="142">
        <f t="shared" si="1"/>
        <v>2.4756535058458644E-2</v>
      </c>
    </row>
    <row r="18" spans="1:4">
      <c r="A18" s="55" t="s">
        <v>144</v>
      </c>
      <c r="B18" s="30" t="s">
        <v>75</v>
      </c>
      <c r="C18" s="141" t="s" vm="4">
        <v>1023</v>
      </c>
      <c r="D18" s="142" t="s" vm="5">
        <v>1023</v>
      </c>
    </row>
    <row r="19" spans="1:4">
      <c r="A19" s="55" t="s">
        <v>144</v>
      </c>
      <c r="B19" s="30" t="s">
        <v>76</v>
      </c>
      <c r="C19" s="141">
        <f>'כתבי אופציה'!I11</f>
        <v>0.66611999999999993</v>
      </c>
      <c r="D19" s="142">
        <f>C19/$C$42</f>
        <v>5.4883360469422362E-6</v>
      </c>
    </row>
    <row r="20" spans="1:4">
      <c r="A20" s="55" t="s">
        <v>144</v>
      </c>
      <c r="B20" s="30" t="s">
        <v>77</v>
      </c>
      <c r="C20" s="141" t="s" vm="6">
        <v>1023</v>
      </c>
      <c r="D20" s="142" t="s" vm="7">
        <v>1023</v>
      </c>
    </row>
    <row r="21" spans="1:4">
      <c r="A21" s="55" t="s">
        <v>144</v>
      </c>
      <c r="B21" s="30" t="s">
        <v>78</v>
      </c>
      <c r="C21" s="141" t="s" vm="8">
        <v>1023</v>
      </c>
      <c r="D21" s="142" t="s" vm="9">
        <v>1023</v>
      </c>
    </row>
    <row r="22" spans="1:4">
      <c r="A22" s="55" t="s">
        <v>144</v>
      </c>
      <c r="B22" s="30" t="s">
        <v>79</v>
      </c>
      <c r="C22" s="141">
        <f>'מוצרים מובנים'!N11</f>
        <v>484.78366999999992</v>
      </c>
      <c r="D22" s="142">
        <f>C22/$C$42</f>
        <v>3.9942588287845268E-3</v>
      </c>
    </row>
    <row r="23" spans="1:4">
      <c r="B23" s="29" t="s">
        <v>201</v>
      </c>
      <c r="C23" s="141">
        <f>SUM(C24:C32)</f>
        <v>3611.7045499999995</v>
      </c>
      <c r="D23" s="142">
        <f>C23/$C$42</f>
        <v>2.9757773783507906E-2</v>
      </c>
    </row>
    <row r="24" spans="1:4">
      <c r="A24" s="55" t="s">
        <v>144</v>
      </c>
      <c r="B24" s="30" t="s">
        <v>80</v>
      </c>
      <c r="C24" s="141" t="s" vm="10">
        <v>1023</v>
      </c>
      <c r="D24" s="142" t="s" vm="11">
        <v>1023</v>
      </c>
    </row>
    <row r="25" spans="1:4">
      <c r="A25" s="55" t="s">
        <v>144</v>
      </c>
      <c r="B25" s="30" t="s">
        <v>81</v>
      </c>
      <c r="C25" s="141" t="s" vm="12">
        <v>1023</v>
      </c>
      <c r="D25" s="142" t="s" vm="13">
        <v>1023</v>
      </c>
    </row>
    <row r="26" spans="1:4">
      <c r="A26" s="55" t="s">
        <v>144</v>
      </c>
      <c r="B26" s="30" t="s">
        <v>72</v>
      </c>
      <c r="C26" s="141">
        <f>'לא סחיר - אג"ח קונצרני'!P11</f>
        <v>1874.6262999999999</v>
      </c>
      <c r="D26" s="142">
        <f t="shared" ref="D26:D29" si="2">C26/$C$42</f>
        <v>1.5445533983120084E-2</v>
      </c>
    </row>
    <row r="27" spans="1:4">
      <c r="A27" s="55" t="s">
        <v>144</v>
      </c>
      <c r="B27" s="30" t="s">
        <v>82</v>
      </c>
      <c r="C27" s="141">
        <f>'לא סחיר - מניות'!J11</f>
        <v>337.78149999999994</v>
      </c>
      <c r="D27" s="142">
        <f t="shared" si="2"/>
        <v>2.7830696908067894E-3</v>
      </c>
    </row>
    <row r="28" spans="1:4">
      <c r="A28" s="55" t="s">
        <v>144</v>
      </c>
      <c r="B28" s="30" t="s">
        <v>83</v>
      </c>
      <c r="C28" s="141">
        <f>'לא סחיר - קרנות השקעה'!H11</f>
        <v>1568.8256999999994</v>
      </c>
      <c r="D28" s="142">
        <f t="shared" si="2"/>
        <v>1.2925963250884801E-2</v>
      </c>
    </row>
    <row r="29" spans="1:4">
      <c r="A29" s="55" t="s">
        <v>144</v>
      </c>
      <c r="B29" s="30" t="s">
        <v>84</v>
      </c>
      <c r="C29" s="141">
        <f>'לא סחיר - כתבי אופציה'!I11</f>
        <v>0.21992999999999996</v>
      </c>
      <c r="D29" s="142">
        <f t="shared" si="2"/>
        <v>1.8120605098240644E-6</v>
      </c>
    </row>
    <row r="30" spans="1:4">
      <c r="A30" s="55" t="s">
        <v>144</v>
      </c>
      <c r="B30" s="30" t="s">
        <v>224</v>
      </c>
      <c r="C30" s="141" t="s" vm="14">
        <v>1023</v>
      </c>
      <c r="D30" s="142" t="s" vm="15">
        <v>1023</v>
      </c>
    </row>
    <row r="31" spans="1:4">
      <c r="A31" s="55" t="s">
        <v>144</v>
      </c>
      <c r="B31" s="30" t="s">
        <v>107</v>
      </c>
      <c r="C31" s="141">
        <f>'לא סחיר - חוזים עתידיים'!I11</f>
        <v>-169.74887999999999</v>
      </c>
      <c r="D31" s="142">
        <f>C31/$C$42</f>
        <v>-1.3986052018135952E-3</v>
      </c>
    </row>
    <row r="32" spans="1:4">
      <c r="A32" s="55" t="s">
        <v>144</v>
      </c>
      <c r="B32" s="30" t="s">
        <v>85</v>
      </c>
      <c r="C32" s="141" t="s" vm="16">
        <v>1023</v>
      </c>
      <c r="D32" s="142" t="s" vm="17">
        <v>1023</v>
      </c>
    </row>
    <row r="33" spans="1:4">
      <c r="A33" s="55" t="s">
        <v>144</v>
      </c>
      <c r="B33" s="29" t="s">
        <v>202</v>
      </c>
      <c r="C33" s="141">
        <f>הלוואות!O10</f>
        <v>4677.7979800000012</v>
      </c>
      <c r="D33" s="142">
        <f>C33/$C$42</f>
        <v>3.8541595018836826E-2</v>
      </c>
    </row>
    <row r="34" spans="1:4">
      <c r="A34" s="55" t="s">
        <v>144</v>
      </c>
      <c r="B34" s="29" t="s">
        <v>203</v>
      </c>
      <c r="C34" s="141" t="s" vm="18">
        <v>1023</v>
      </c>
      <c r="D34" s="142" t="s" vm="19">
        <v>1023</v>
      </c>
    </row>
    <row r="35" spans="1:4">
      <c r="A35" s="55" t="s">
        <v>144</v>
      </c>
      <c r="B35" s="29" t="s">
        <v>204</v>
      </c>
      <c r="C35" s="141" t="s" vm="20">
        <v>1023</v>
      </c>
      <c r="D35" s="142" t="s" vm="21">
        <v>1023</v>
      </c>
    </row>
    <row r="36" spans="1:4">
      <c r="A36" s="55" t="s">
        <v>144</v>
      </c>
      <c r="B36" s="56" t="s">
        <v>205</v>
      </c>
      <c r="C36" s="141" t="s" vm="22">
        <v>1023</v>
      </c>
      <c r="D36" s="142" t="s" vm="23">
        <v>1023</v>
      </c>
    </row>
    <row r="37" spans="1:4">
      <c r="A37" s="55" t="s">
        <v>144</v>
      </c>
      <c r="B37" s="29" t="s">
        <v>206</v>
      </c>
      <c r="C37" s="141">
        <f>'השקעות אחרות '!I10</f>
        <v>1.21929</v>
      </c>
      <c r="D37" s="142">
        <f t="shared" ref="D37:D38" si="3">C37/$C$42</f>
        <v>1.0046047647084908E-5</v>
      </c>
    </row>
    <row r="38" spans="1:4">
      <c r="A38" s="55"/>
      <c r="B38" s="68" t="s">
        <v>208</v>
      </c>
      <c r="C38" s="141">
        <v>0</v>
      </c>
      <c r="D38" s="142">
        <f t="shared" si="3"/>
        <v>0</v>
      </c>
    </row>
    <row r="39" spans="1:4">
      <c r="A39" s="55" t="s">
        <v>144</v>
      </c>
      <c r="B39" s="69" t="s">
        <v>209</v>
      </c>
      <c r="C39" s="141" t="s" vm="24">
        <v>1023</v>
      </c>
      <c r="D39" s="142" t="s" vm="25">
        <v>1023</v>
      </c>
    </row>
    <row r="40" spans="1:4">
      <c r="A40" s="55" t="s">
        <v>144</v>
      </c>
      <c r="B40" s="69" t="s">
        <v>240</v>
      </c>
      <c r="C40" s="141" t="s" vm="26">
        <v>1023</v>
      </c>
      <c r="D40" s="142" t="s" vm="27">
        <v>1023</v>
      </c>
    </row>
    <row r="41" spans="1:4">
      <c r="A41" s="55" t="s">
        <v>144</v>
      </c>
      <c r="B41" s="69" t="s">
        <v>210</v>
      </c>
      <c r="C41" s="141" t="s" vm="28">
        <v>1023</v>
      </c>
      <c r="D41" s="142" t="s" vm="29">
        <v>1023</v>
      </c>
    </row>
    <row r="42" spans="1:4">
      <c r="B42" s="69" t="s">
        <v>86</v>
      </c>
      <c r="C42" s="141">
        <f>C38+C10</f>
        <v>121370.119158633</v>
      </c>
      <c r="D42" s="142">
        <f>C42/$C$42</f>
        <v>1</v>
      </c>
    </row>
    <row r="43" spans="1:4">
      <c r="A43" s="55" t="s">
        <v>144</v>
      </c>
      <c r="B43" s="69" t="s">
        <v>207</v>
      </c>
      <c r="C43" s="141">
        <f>'יתרת התחייבות להשקעה'!C10</f>
        <v>3661.77714529691</v>
      </c>
      <c r="D43" s="142"/>
    </row>
    <row r="44" spans="1:4">
      <c r="B44" s="6" t="s">
        <v>112</v>
      </c>
    </row>
    <row r="45" spans="1:4">
      <c r="C45" s="75" t="s">
        <v>189</v>
      </c>
      <c r="D45" s="36" t="s">
        <v>106</v>
      </c>
    </row>
    <row r="46" spans="1:4">
      <c r="C46" s="76" t="s">
        <v>1</v>
      </c>
      <c r="D46" s="25" t="s">
        <v>2</v>
      </c>
    </row>
    <row r="47" spans="1:4">
      <c r="C47" s="117" t="s">
        <v>170</v>
      </c>
      <c r="D47" s="118" vm="30">
        <v>2.6166</v>
      </c>
    </row>
    <row r="48" spans="1:4">
      <c r="C48" s="117" t="s">
        <v>179</v>
      </c>
      <c r="D48" s="118">
        <v>0.89746127579551627</v>
      </c>
    </row>
    <row r="49" spans="2:4">
      <c r="C49" s="117" t="s">
        <v>175</v>
      </c>
      <c r="D49" s="118" vm="31">
        <v>2.7869000000000002</v>
      </c>
    </row>
    <row r="50" spans="2:4">
      <c r="B50" s="12"/>
      <c r="C50" s="117" t="s">
        <v>1024</v>
      </c>
      <c r="D50" s="118" vm="32">
        <v>3.7168999999999999</v>
      </c>
    </row>
    <row r="51" spans="2:4">
      <c r="C51" s="117" t="s">
        <v>168</v>
      </c>
      <c r="D51" s="118" vm="33">
        <v>4.2156000000000002</v>
      </c>
    </row>
    <row r="52" spans="2:4">
      <c r="C52" s="117" t="s">
        <v>169</v>
      </c>
      <c r="D52" s="118" vm="34">
        <v>4.7385000000000002</v>
      </c>
    </row>
    <row r="53" spans="2:4">
      <c r="C53" s="117" t="s">
        <v>171</v>
      </c>
      <c r="D53" s="118">
        <v>0.46333673990802243</v>
      </c>
    </row>
    <row r="54" spans="2:4">
      <c r="C54" s="117" t="s">
        <v>176</v>
      </c>
      <c r="D54" s="118" vm="35">
        <v>3.1962000000000002</v>
      </c>
    </row>
    <row r="55" spans="2:4">
      <c r="C55" s="117" t="s">
        <v>177</v>
      </c>
      <c r="D55" s="118">
        <v>0.19397900298964052</v>
      </c>
    </row>
    <row r="56" spans="2:4">
      <c r="C56" s="117" t="s">
        <v>174</v>
      </c>
      <c r="D56" s="118" vm="36">
        <v>0.56530000000000002</v>
      </c>
    </row>
    <row r="57" spans="2:4">
      <c r="C57" s="117" t="s">
        <v>1025</v>
      </c>
      <c r="D57" s="118">
        <v>2.4036128999999997</v>
      </c>
    </row>
    <row r="58" spans="2:4">
      <c r="C58" s="117" t="s">
        <v>173</v>
      </c>
      <c r="D58" s="118" vm="37">
        <v>0.40939999999999999</v>
      </c>
    </row>
    <row r="59" spans="2:4">
      <c r="C59" s="117" t="s">
        <v>166</v>
      </c>
      <c r="D59" s="118" vm="38">
        <v>3.6269999999999998</v>
      </c>
    </row>
    <row r="60" spans="2:4">
      <c r="C60" s="117" t="s">
        <v>180</v>
      </c>
      <c r="D60" s="118" vm="39">
        <v>0.25629999999999997</v>
      </c>
    </row>
    <row r="61" spans="2:4">
      <c r="C61" s="117" t="s">
        <v>1026</v>
      </c>
      <c r="D61" s="118" vm="40">
        <v>0.4446</v>
      </c>
    </row>
    <row r="62" spans="2:4">
      <c r="C62" s="117" t="s">
        <v>1027</v>
      </c>
      <c r="D62" s="118">
        <v>5.5312821685920159E-2</v>
      </c>
    </row>
    <row r="63" spans="2:4">
      <c r="C63" s="117" t="s">
        <v>167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G24" sqref="G24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182</v>
      </c>
      <c r="C1" s="78" t="s" vm="1">
        <v>255</v>
      </c>
    </row>
    <row r="2" spans="2:60">
      <c r="B2" s="57" t="s">
        <v>181</v>
      </c>
      <c r="C2" s="78" t="s">
        <v>256</v>
      </c>
    </row>
    <row r="3" spans="2:60">
      <c r="B3" s="57" t="s">
        <v>183</v>
      </c>
      <c r="C3" s="78" t="s">
        <v>257</v>
      </c>
    </row>
    <row r="4" spans="2:60">
      <c r="B4" s="57" t="s">
        <v>184</v>
      </c>
      <c r="C4" s="78">
        <v>2208</v>
      </c>
    </row>
    <row r="6" spans="2:60" ht="26.25" customHeight="1"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60" ht="26.25" customHeight="1">
      <c r="B7" s="168" t="s">
        <v>95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  <c r="BH7" s="3"/>
    </row>
    <row r="8" spans="2:60" s="3" customFormat="1" ht="78.75">
      <c r="B8" s="23" t="s">
        <v>119</v>
      </c>
      <c r="C8" s="31" t="s">
        <v>45</v>
      </c>
      <c r="D8" s="31" t="s">
        <v>122</v>
      </c>
      <c r="E8" s="31" t="s">
        <v>65</v>
      </c>
      <c r="F8" s="31" t="s">
        <v>104</v>
      </c>
      <c r="G8" s="31" t="s">
        <v>239</v>
      </c>
      <c r="H8" s="31" t="s">
        <v>238</v>
      </c>
      <c r="I8" s="31" t="s">
        <v>62</v>
      </c>
      <c r="J8" s="31" t="s">
        <v>59</v>
      </c>
      <c r="K8" s="31" t="s">
        <v>185</v>
      </c>
      <c r="L8" s="31" t="s">
        <v>187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246</v>
      </c>
      <c r="H9" s="17"/>
      <c r="I9" s="17" t="s">
        <v>242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9" t="s">
        <v>48</v>
      </c>
      <c r="C11" s="120"/>
      <c r="D11" s="120"/>
      <c r="E11" s="120"/>
      <c r="F11" s="120"/>
      <c r="G11" s="121"/>
      <c r="H11" s="125"/>
      <c r="I11" s="121">
        <v>0.66611999999999993</v>
      </c>
      <c r="J11" s="120"/>
      <c r="K11" s="122">
        <v>1</v>
      </c>
      <c r="L11" s="122">
        <f>I11/'סכום נכסי הקרן'!$C$42</f>
        <v>5.4883360469422362E-6</v>
      </c>
      <c r="BC11" s="96"/>
      <c r="BD11" s="3"/>
      <c r="BE11" s="96"/>
      <c r="BG11" s="96"/>
    </row>
    <row r="12" spans="2:60" s="4" customFormat="1" ht="18" customHeight="1">
      <c r="B12" s="123" t="s">
        <v>26</v>
      </c>
      <c r="C12" s="120"/>
      <c r="D12" s="120"/>
      <c r="E12" s="120"/>
      <c r="F12" s="120"/>
      <c r="G12" s="121"/>
      <c r="H12" s="125"/>
      <c r="I12" s="121">
        <v>0.66611999999999993</v>
      </c>
      <c r="J12" s="120"/>
      <c r="K12" s="122">
        <v>1</v>
      </c>
      <c r="L12" s="122">
        <f>I12/'סכום נכסי הקרן'!$C$42</f>
        <v>5.4883360469422362E-6</v>
      </c>
      <c r="BC12" s="96"/>
      <c r="BD12" s="3"/>
      <c r="BE12" s="96"/>
      <c r="BG12" s="96"/>
    </row>
    <row r="13" spans="2:60">
      <c r="B13" s="100" t="s">
        <v>895</v>
      </c>
      <c r="C13" s="82"/>
      <c r="D13" s="82"/>
      <c r="E13" s="82"/>
      <c r="F13" s="82"/>
      <c r="G13" s="90"/>
      <c r="H13" s="92"/>
      <c r="I13" s="90">
        <v>0.66611999999999993</v>
      </c>
      <c r="J13" s="82"/>
      <c r="K13" s="91">
        <v>1</v>
      </c>
      <c r="L13" s="91">
        <f>I13/'סכום נכסי הקרן'!$C$42</f>
        <v>5.4883360469422362E-6</v>
      </c>
      <c r="BD13" s="3"/>
    </row>
    <row r="14" spans="2:60" ht="20.25">
      <c r="B14" s="86" t="s">
        <v>896</v>
      </c>
      <c r="C14" s="80" t="s">
        <v>897</v>
      </c>
      <c r="D14" s="93" t="s">
        <v>123</v>
      </c>
      <c r="E14" s="93" t="s">
        <v>842</v>
      </c>
      <c r="F14" s="93" t="s">
        <v>167</v>
      </c>
      <c r="G14" s="87">
        <v>524.49999999999989</v>
      </c>
      <c r="H14" s="89">
        <v>127</v>
      </c>
      <c r="I14" s="87">
        <v>0.66611999999999993</v>
      </c>
      <c r="J14" s="88">
        <v>8.1467477002717528E-5</v>
      </c>
      <c r="K14" s="88">
        <v>1</v>
      </c>
      <c r="L14" s="88">
        <f>I14/'סכום נכסי הקרן'!$C$42</f>
        <v>5.4883360469422362E-6</v>
      </c>
      <c r="BD14" s="4"/>
    </row>
    <row r="15" spans="2:60">
      <c r="B15" s="83"/>
      <c r="C15" s="80"/>
      <c r="D15" s="80"/>
      <c r="E15" s="80"/>
      <c r="F15" s="80"/>
      <c r="G15" s="87"/>
      <c r="H15" s="89"/>
      <c r="I15" s="80"/>
      <c r="J15" s="80"/>
      <c r="K15" s="88"/>
      <c r="L15" s="80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95" t="s">
        <v>254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95" t="s">
        <v>115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95" t="s">
        <v>237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95" t="s">
        <v>245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182</v>
      </c>
      <c r="C1" s="78" t="s" vm="1">
        <v>255</v>
      </c>
    </row>
    <row r="2" spans="2:61">
      <c r="B2" s="57" t="s">
        <v>181</v>
      </c>
      <c r="C2" s="78" t="s">
        <v>256</v>
      </c>
    </row>
    <row r="3" spans="2:61">
      <c r="B3" s="57" t="s">
        <v>183</v>
      </c>
      <c r="C3" s="78" t="s">
        <v>257</v>
      </c>
    </row>
    <row r="4" spans="2:61">
      <c r="B4" s="57" t="s">
        <v>184</v>
      </c>
      <c r="C4" s="78">
        <v>2208</v>
      </c>
    </row>
    <row r="6" spans="2:61" ht="26.25" customHeight="1"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61" ht="26.25" customHeight="1">
      <c r="B7" s="168" t="s">
        <v>96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  <c r="BI7" s="3"/>
    </row>
    <row r="8" spans="2:61" s="3" customFormat="1" ht="78.75">
      <c r="B8" s="23" t="s">
        <v>119</v>
      </c>
      <c r="C8" s="31" t="s">
        <v>45</v>
      </c>
      <c r="D8" s="31" t="s">
        <v>122</v>
      </c>
      <c r="E8" s="31" t="s">
        <v>65</v>
      </c>
      <c r="F8" s="31" t="s">
        <v>104</v>
      </c>
      <c r="G8" s="31" t="s">
        <v>239</v>
      </c>
      <c r="H8" s="31" t="s">
        <v>238</v>
      </c>
      <c r="I8" s="31" t="s">
        <v>62</v>
      </c>
      <c r="J8" s="31" t="s">
        <v>59</v>
      </c>
      <c r="K8" s="31" t="s">
        <v>185</v>
      </c>
      <c r="L8" s="32" t="s">
        <v>187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246</v>
      </c>
      <c r="H9" s="17"/>
      <c r="I9" s="17" t="s">
        <v>242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254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115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245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182</v>
      </c>
      <c r="C1" s="78" t="s" vm="1">
        <v>255</v>
      </c>
    </row>
    <row r="2" spans="1:60">
      <c r="B2" s="57" t="s">
        <v>181</v>
      </c>
      <c r="C2" s="78" t="s">
        <v>256</v>
      </c>
    </row>
    <row r="3" spans="1:60">
      <c r="B3" s="57" t="s">
        <v>183</v>
      </c>
      <c r="C3" s="78" t="s">
        <v>257</v>
      </c>
    </row>
    <row r="4" spans="1:60">
      <c r="B4" s="57" t="s">
        <v>184</v>
      </c>
      <c r="C4" s="78">
        <v>2208</v>
      </c>
    </row>
    <row r="6" spans="1:60" ht="26.25" customHeight="1"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70"/>
      <c r="BD6" s="1" t="s">
        <v>123</v>
      </c>
      <c r="BF6" s="1" t="s">
        <v>190</v>
      </c>
      <c r="BH6" s="3" t="s">
        <v>167</v>
      </c>
    </row>
    <row r="7" spans="1:60" ht="26.25" customHeight="1">
      <c r="B7" s="168" t="s">
        <v>97</v>
      </c>
      <c r="C7" s="169"/>
      <c r="D7" s="169"/>
      <c r="E7" s="169"/>
      <c r="F7" s="169"/>
      <c r="G7" s="169"/>
      <c r="H7" s="169"/>
      <c r="I7" s="169"/>
      <c r="J7" s="169"/>
      <c r="K7" s="170"/>
      <c r="BD7" s="3" t="s">
        <v>125</v>
      </c>
      <c r="BF7" s="1" t="s">
        <v>145</v>
      </c>
      <c r="BH7" s="3" t="s">
        <v>166</v>
      </c>
    </row>
    <row r="8" spans="1:60" s="3" customFormat="1" ht="78.75">
      <c r="A8" s="2"/>
      <c r="B8" s="23" t="s">
        <v>119</v>
      </c>
      <c r="C8" s="31" t="s">
        <v>45</v>
      </c>
      <c r="D8" s="31" t="s">
        <v>122</v>
      </c>
      <c r="E8" s="31" t="s">
        <v>65</v>
      </c>
      <c r="F8" s="31" t="s">
        <v>104</v>
      </c>
      <c r="G8" s="31" t="s">
        <v>239</v>
      </c>
      <c r="H8" s="31" t="s">
        <v>238</v>
      </c>
      <c r="I8" s="31" t="s">
        <v>62</v>
      </c>
      <c r="J8" s="31" t="s">
        <v>185</v>
      </c>
      <c r="K8" s="31" t="s">
        <v>187</v>
      </c>
      <c r="BC8" s="1" t="s">
        <v>138</v>
      </c>
      <c r="BD8" s="1" t="s">
        <v>139</v>
      </c>
      <c r="BE8" s="1" t="s">
        <v>146</v>
      </c>
      <c r="BG8" s="4" t="s">
        <v>168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246</v>
      </c>
      <c r="H9" s="17"/>
      <c r="I9" s="17" t="s">
        <v>242</v>
      </c>
      <c r="J9" s="33" t="s">
        <v>20</v>
      </c>
      <c r="K9" s="58" t="s">
        <v>20</v>
      </c>
      <c r="BC9" s="1" t="s">
        <v>135</v>
      </c>
      <c r="BE9" s="1" t="s">
        <v>147</v>
      </c>
      <c r="BG9" s="4" t="s">
        <v>169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131</v>
      </c>
      <c r="BD10" s="3"/>
      <c r="BE10" s="1" t="s">
        <v>191</v>
      </c>
      <c r="BG10" s="1" t="s">
        <v>175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130</v>
      </c>
      <c r="BD11" s="3"/>
      <c r="BE11" s="1" t="s">
        <v>148</v>
      </c>
      <c r="BG11" s="1" t="s">
        <v>170</v>
      </c>
    </row>
    <row r="12" spans="1:60" ht="20.25">
      <c r="B12" s="95" t="s">
        <v>254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128</v>
      </c>
      <c r="BD12" s="4"/>
      <c r="BE12" s="1" t="s">
        <v>149</v>
      </c>
      <c r="BG12" s="1" t="s">
        <v>171</v>
      </c>
    </row>
    <row r="13" spans="1:60">
      <c r="B13" s="95" t="s">
        <v>115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132</v>
      </c>
      <c r="BE13" s="1" t="s">
        <v>150</v>
      </c>
      <c r="BG13" s="1" t="s">
        <v>172</v>
      </c>
    </row>
    <row r="14" spans="1:60">
      <c r="B14" s="95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129</v>
      </c>
      <c r="BE14" s="1" t="s">
        <v>151</v>
      </c>
      <c r="BG14" s="1" t="s">
        <v>174</v>
      </c>
    </row>
    <row r="15" spans="1:60">
      <c r="B15" s="95" t="s">
        <v>245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140</v>
      </c>
      <c r="BE15" s="1" t="s">
        <v>192</v>
      </c>
      <c r="BG15" s="1" t="s">
        <v>176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126</v>
      </c>
      <c r="BD16" s="1" t="s">
        <v>141</v>
      </c>
      <c r="BE16" s="1" t="s">
        <v>152</v>
      </c>
      <c r="BG16" s="1" t="s">
        <v>177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136</v>
      </c>
      <c r="BE17" s="1" t="s">
        <v>153</v>
      </c>
      <c r="BG17" s="1" t="s">
        <v>178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124</v>
      </c>
      <c r="BF18" s="1" t="s">
        <v>154</v>
      </c>
      <c r="BH18" s="1" t="s">
        <v>28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137</v>
      </c>
      <c r="BF19" s="1" t="s">
        <v>155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142</v>
      </c>
      <c r="BF20" s="1" t="s">
        <v>156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127</v>
      </c>
      <c r="BE21" s="1" t="s">
        <v>143</v>
      </c>
      <c r="BF21" s="1" t="s">
        <v>157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133</v>
      </c>
      <c r="BF22" s="1" t="s">
        <v>158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28</v>
      </c>
      <c r="BE23" s="1" t="s">
        <v>134</v>
      </c>
      <c r="BF23" s="1" t="s">
        <v>193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196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159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160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195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161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162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194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28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BX110"/>
  <sheetViews>
    <sheetView rightToLeft="1" zoomScale="90" zoomScaleNormal="90" workbookViewId="0">
      <selection activeCell="D20" sqref="D20"/>
    </sheetView>
  </sheetViews>
  <sheetFormatPr defaultColWidth="9.140625" defaultRowHeight="18"/>
  <cols>
    <col min="1" max="1" width="6.28515625" style="1" customWidth="1"/>
    <col min="2" max="2" width="24.7109375" style="2" customWidth="1"/>
    <col min="3" max="3" width="41.7109375" style="2" bestFit="1" customWidth="1"/>
    <col min="4" max="4" width="10.28515625" style="2" customWidth="1"/>
    <col min="5" max="5" width="8.28515625" style="1" customWidth="1"/>
    <col min="6" max="6" width="7.85546875" style="1" bestFit="1" customWidth="1"/>
    <col min="7" max="7" width="7.140625" style="1" bestFit="1" customWidth="1"/>
    <col min="8" max="8" width="7.7109375" style="1" customWidth="1"/>
    <col min="9" max="9" width="9.7109375" style="1" customWidth="1"/>
    <col min="10" max="10" width="9.140625" style="1" customWidth="1"/>
    <col min="11" max="11" width="9.85546875" style="1" customWidth="1"/>
    <col min="12" max="12" width="17.140625" style="1" customWidth="1"/>
    <col min="13" max="13" width="10.28515625" style="1" customWidth="1"/>
    <col min="14" max="14" width="11.140625" style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76">
      <c r="B1" s="57" t="s">
        <v>182</v>
      </c>
      <c r="C1" s="78" t="s" vm="1">
        <v>255</v>
      </c>
    </row>
    <row r="2" spans="2:76">
      <c r="B2" s="57" t="s">
        <v>181</v>
      </c>
      <c r="C2" s="78" t="s">
        <v>256</v>
      </c>
    </row>
    <row r="3" spans="2:76">
      <c r="B3" s="57" t="s">
        <v>183</v>
      </c>
      <c r="C3" s="78" t="s">
        <v>257</v>
      </c>
      <c r="E3" s="2"/>
    </row>
    <row r="4" spans="2:76">
      <c r="B4" s="57" t="s">
        <v>184</v>
      </c>
      <c r="C4" s="78">
        <v>2208</v>
      </c>
    </row>
    <row r="6" spans="2:76" ht="26.25" customHeight="1"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2:76" ht="26.25" customHeight="1">
      <c r="B7" s="168" t="s">
        <v>98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70"/>
    </row>
    <row r="8" spans="2:76" s="3" customFormat="1" ht="47.25">
      <c r="B8" s="23" t="s">
        <v>119</v>
      </c>
      <c r="C8" s="31" t="s">
        <v>45</v>
      </c>
      <c r="D8" s="14" t="s">
        <v>50</v>
      </c>
      <c r="E8" s="31" t="s">
        <v>15</v>
      </c>
      <c r="F8" s="31" t="s">
        <v>66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239</v>
      </c>
      <c r="M8" s="31" t="s">
        <v>238</v>
      </c>
      <c r="N8" s="31" t="s">
        <v>62</v>
      </c>
      <c r="O8" s="31" t="s">
        <v>59</v>
      </c>
      <c r="P8" s="31" t="s">
        <v>185</v>
      </c>
      <c r="Q8" s="32" t="s">
        <v>187</v>
      </c>
      <c r="R8" s="1"/>
      <c r="S8" s="1"/>
      <c r="T8" s="1"/>
    </row>
    <row r="9" spans="2:76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246</v>
      </c>
      <c r="M9" s="33"/>
      <c r="N9" s="33" t="s">
        <v>242</v>
      </c>
      <c r="O9" s="33" t="s">
        <v>20</v>
      </c>
      <c r="P9" s="33" t="s">
        <v>20</v>
      </c>
      <c r="Q9" s="34" t="s">
        <v>20</v>
      </c>
      <c r="R9" s="1"/>
      <c r="S9" s="1"/>
      <c r="T9" s="1"/>
    </row>
    <row r="10" spans="2:7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116</v>
      </c>
      <c r="R10" s="1"/>
      <c r="S10" s="1"/>
      <c r="T10" s="1"/>
    </row>
    <row r="11" spans="2:76" s="143" customFormat="1" ht="18" customHeight="1">
      <c r="B11" s="119" t="s">
        <v>1056</v>
      </c>
      <c r="C11" s="119"/>
      <c r="D11" s="119"/>
      <c r="E11" s="119"/>
      <c r="F11" s="119"/>
      <c r="G11" s="119"/>
      <c r="H11" s="121">
        <f>H12</f>
        <v>4.0300000000000011</v>
      </c>
      <c r="I11" s="119"/>
      <c r="J11" s="119"/>
      <c r="K11" s="149">
        <f>K12</f>
        <v>3.4999999999999996E-3</v>
      </c>
      <c r="L11" s="119"/>
      <c r="M11" s="119"/>
      <c r="N11" s="121">
        <f>N12</f>
        <v>484.78366999999992</v>
      </c>
      <c r="O11" s="119"/>
      <c r="P11" s="149">
        <f>N11/N11</f>
        <v>1</v>
      </c>
      <c r="Q11" s="149">
        <f>N11/'סכום נכסי הקרן'!$C$42</f>
        <v>3.9942588287845268E-3</v>
      </c>
      <c r="R11" s="144"/>
      <c r="S11" s="144"/>
      <c r="T11" s="144"/>
      <c r="BX11" s="144"/>
    </row>
    <row r="12" spans="2:76" s="144" customFormat="1" ht="21.75" customHeight="1">
      <c r="B12" s="123" t="s">
        <v>235</v>
      </c>
      <c r="C12" s="119"/>
      <c r="D12" s="119"/>
      <c r="E12" s="119"/>
      <c r="F12" s="119"/>
      <c r="G12" s="119"/>
      <c r="H12" s="121">
        <f>H13</f>
        <v>4.0300000000000011</v>
      </c>
      <c r="I12" s="119"/>
      <c r="J12" s="119"/>
      <c r="K12" s="149">
        <f>K13</f>
        <v>3.4999999999999996E-3</v>
      </c>
      <c r="L12" s="119"/>
      <c r="M12" s="119"/>
      <c r="N12" s="121">
        <f>N13</f>
        <v>484.78366999999992</v>
      </c>
      <c r="O12" s="119"/>
      <c r="P12" s="149">
        <f t="shared" ref="P12:P14" si="0">N12/N12</f>
        <v>1</v>
      </c>
      <c r="Q12" s="149">
        <f>N12/'סכום נכסי הקרן'!$C$42</f>
        <v>3.9942588287845268E-3</v>
      </c>
    </row>
    <row r="13" spans="2:76" s="144" customFormat="1">
      <c r="B13" s="150" t="s">
        <v>1057</v>
      </c>
      <c r="C13" s="119"/>
      <c r="D13" s="119"/>
      <c r="E13" s="119"/>
      <c r="F13" s="119"/>
      <c r="G13" s="119"/>
      <c r="H13" s="121">
        <f>H14</f>
        <v>4.0300000000000011</v>
      </c>
      <c r="I13" s="119"/>
      <c r="J13" s="119"/>
      <c r="K13" s="149">
        <f>K14</f>
        <v>3.4999999999999996E-3</v>
      </c>
      <c r="L13" s="119"/>
      <c r="M13" s="119"/>
      <c r="N13" s="121">
        <f>N14</f>
        <v>484.78366999999992</v>
      </c>
      <c r="O13" s="119"/>
      <c r="P13" s="149">
        <f t="shared" si="0"/>
        <v>1</v>
      </c>
      <c r="Q13" s="149">
        <f>N13/'סכום נכסי הקרן'!$C$42</f>
        <v>3.9942588287845268E-3</v>
      </c>
    </row>
    <row r="14" spans="2:76" s="128" customFormat="1">
      <c r="B14" s="86" t="s">
        <v>283</v>
      </c>
      <c r="C14" s="80" t="s">
        <v>284</v>
      </c>
      <c r="D14" s="79" t="s">
        <v>1058</v>
      </c>
      <c r="E14" s="80" t="s">
        <v>286</v>
      </c>
      <c r="F14" s="80" t="s">
        <v>287</v>
      </c>
      <c r="G14" s="79"/>
      <c r="H14" s="87">
        <v>4.0300000000000011</v>
      </c>
      <c r="I14" s="93" t="s">
        <v>167</v>
      </c>
      <c r="J14" s="94">
        <v>6.1999999999999998E-3</v>
      </c>
      <c r="K14" s="94">
        <v>3.4999999999999996E-3</v>
      </c>
      <c r="L14" s="87">
        <v>471762.99999999994</v>
      </c>
      <c r="M14" s="89">
        <v>102.76</v>
      </c>
      <c r="N14" s="87">
        <v>484.78366999999992</v>
      </c>
      <c r="O14" s="88">
        <v>1.1539513335811986E-4</v>
      </c>
      <c r="P14" s="151">
        <f t="shared" si="0"/>
        <v>1</v>
      </c>
      <c r="Q14" s="151">
        <f>N14/'סכום נכסי הקרן'!$C$42</f>
        <v>3.9942588287845268E-3</v>
      </c>
    </row>
    <row r="15" spans="2:76">
      <c r="B15" s="95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6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97" t="s">
        <v>254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97" t="s">
        <v>115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97" t="s">
        <v>237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97" t="s">
        <v>245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3" type="noConversion"/>
  <conditionalFormatting sqref="B12:B13">
    <cfRule type="cellIs" dxfId="15" priority="4" operator="equal">
      <formula>"NR3"</formula>
    </cfRule>
  </conditionalFormatting>
  <conditionalFormatting sqref="B12:B13">
    <cfRule type="containsText" dxfId="14" priority="3" operator="containsText" text="הפרשה ">
      <formula>NOT(ISERROR(SEARCH("הפרשה ",B12)))</formula>
    </cfRule>
  </conditionalFormatting>
  <conditionalFormatting sqref="B14">
    <cfRule type="containsText" dxfId="13" priority="1" operator="containsText" text="הפרשה ">
      <formula>NOT(ISERROR(SEARCH("הפרשה ",B14)))</formula>
    </cfRule>
  </conditionalFormatting>
  <conditionalFormatting sqref="B14">
    <cfRule type="cellIs" dxfId="12" priority="2" operator="equal">
      <formula>"NR3"</formula>
    </cfRule>
  </conditionalFormatting>
  <dataValidations count="3">
    <dataValidation allowBlank="1" showInputMessage="1" showErrorMessage="1" sqref="AC36:XFD39 B15:C1048576 D1:K10 A1:A1048576 B1:B13 C5:C13 H11:K13 D14 D11:F13 G11:G14 L1:R13 D15:R35 S1:XFD35 D36:AA39 D40:XFD1048576"/>
    <dataValidation type="list" allowBlank="1" showInputMessage="1" showErrorMessage="1" sqref="F14">
      <formula1>$BH$7:$BH$10</formula1>
    </dataValidation>
    <dataValidation type="list" allowBlank="1" showInputMessage="1" showErrorMessage="1" sqref="I14">
      <formula1>$BI$7:$BI$20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182</v>
      </c>
      <c r="C1" s="78" t="s" vm="1">
        <v>255</v>
      </c>
    </row>
    <row r="2" spans="2:72">
      <c r="B2" s="57" t="s">
        <v>181</v>
      </c>
      <c r="C2" s="78" t="s">
        <v>256</v>
      </c>
    </row>
    <row r="3" spans="2:72">
      <c r="B3" s="57" t="s">
        <v>183</v>
      </c>
      <c r="C3" s="78" t="s">
        <v>257</v>
      </c>
    </row>
    <row r="4" spans="2:72">
      <c r="B4" s="57" t="s">
        <v>184</v>
      </c>
      <c r="C4" s="78">
        <v>2208</v>
      </c>
    </row>
    <row r="6" spans="2:72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72" ht="26.25" customHeight="1">
      <c r="B7" s="168" t="s">
        <v>89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70"/>
    </row>
    <row r="8" spans="2:72" s="3" customFormat="1" ht="78.75">
      <c r="B8" s="23" t="s">
        <v>119</v>
      </c>
      <c r="C8" s="31" t="s">
        <v>45</v>
      </c>
      <c r="D8" s="31" t="s">
        <v>15</v>
      </c>
      <c r="E8" s="31" t="s">
        <v>66</v>
      </c>
      <c r="F8" s="31" t="s">
        <v>105</v>
      </c>
      <c r="G8" s="31" t="s">
        <v>18</v>
      </c>
      <c r="H8" s="31" t="s">
        <v>104</v>
      </c>
      <c r="I8" s="31" t="s">
        <v>17</v>
      </c>
      <c r="J8" s="31" t="s">
        <v>19</v>
      </c>
      <c r="K8" s="31" t="s">
        <v>239</v>
      </c>
      <c r="L8" s="31" t="s">
        <v>238</v>
      </c>
      <c r="M8" s="31" t="s">
        <v>113</v>
      </c>
      <c r="N8" s="31" t="s">
        <v>59</v>
      </c>
      <c r="O8" s="31" t="s">
        <v>185</v>
      </c>
      <c r="P8" s="32" t="s">
        <v>187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246</v>
      </c>
      <c r="L9" s="33"/>
      <c r="M9" s="33" t="s">
        <v>242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5" t="s">
        <v>115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72">
      <c r="B13" s="95" t="s">
        <v>237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72">
      <c r="B14" s="95" t="s">
        <v>245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7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7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182</v>
      </c>
      <c r="C1" s="78" t="s" vm="1">
        <v>255</v>
      </c>
    </row>
    <row r="2" spans="2:65">
      <c r="B2" s="57" t="s">
        <v>181</v>
      </c>
      <c r="C2" s="78" t="s">
        <v>256</v>
      </c>
    </row>
    <row r="3" spans="2:65">
      <c r="B3" s="57" t="s">
        <v>183</v>
      </c>
      <c r="C3" s="78" t="s">
        <v>257</v>
      </c>
    </row>
    <row r="4" spans="2:65">
      <c r="B4" s="57" t="s">
        <v>184</v>
      </c>
      <c r="C4" s="78">
        <v>2208</v>
      </c>
    </row>
    <row r="6" spans="2:65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70"/>
    </row>
    <row r="7" spans="2:65" ht="26.25" customHeight="1">
      <c r="B7" s="168" t="s">
        <v>90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70"/>
    </row>
    <row r="8" spans="2:65" s="3" customFormat="1" ht="78.75">
      <c r="B8" s="23" t="s">
        <v>119</v>
      </c>
      <c r="C8" s="31" t="s">
        <v>45</v>
      </c>
      <c r="D8" s="31" t="s">
        <v>121</v>
      </c>
      <c r="E8" s="31" t="s">
        <v>120</v>
      </c>
      <c r="F8" s="31" t="s">
        <v>65</v>
      </c>
      <c r="G8" s="31" t="s">
        <v>15</v>
      </c>
      <c r="H8" s="31" t="s">
        <v>66</v>
      </c>
      <c r="I8" s="31" t="s">
        <v>105</v>
      </c>
      <c r="J8" s="31" t="s">
        <v>18</v>
      </c>
      <c r="K8" s="31" t="s">
        <v>104</v>
      </c>
      <c r="L8" s="31" t="s">
        <v>17</v>
      </c>
      <c r="M8" s="71" t="s">
        <v>19</v>
      </c>
      <c r="N8" s="31" t="s">
        <v>239</v>
      </c>
      <c r="O8" s="31" t="s">
        <v>238</v>
      </c>
      <c r="P8" s="31" t="s">
        <v>113</v>
      </c>
      <c r="Q8" s="31" t="s">
        <v>59</v>
      </c>
      <c r="R8" s="31" t="s">
        <v>185</v>
      </c>
      <c r="S8" s="32" t="s">
        <v>187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246</v>
      </c>
      <c r="O9" s="33"/>
      <c r="P9" s="33" t="s">
        <v>242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116</v>
      </c>
      <c r="R10" s="21" t="s">
        <v>117</v>
      </c>
      <c r="S10" s="21" t="s">
        <v>188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254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115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245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K11" sqref="K11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182</v>
      </c>
      <c r="C1" s="78" t="s" vm="1">
        <v>255</v>
      </c>
    </row>
    <row r="2" spans="2:81">
      <c r="B2" s="57" t="s">
        <v>181</v>
      </c>
      <c r="C2" s="78" t="s">
        <v>256</v>
      </c>
    </row>
    <row r="3" spans="2:81">
      <c r="B3" s="57" t="s">
        <v>183</v>
      </c>
      <c r="C3" s="78" t="s">
        <v>257</v>
      </c>
    </row>
    <row r="4" spans="2:81">
      <c r="B4" s="57" t="s">
        <v>184</v>
      </c>
      <c r="C4" s="78">
        <v>2208</v>
      </c>
    </row>
    <row r="6" spans="2:81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70"/>
    </row>
    <row r="7" spans="2:81" ht="26.25" customHeight="1">
      <c r="B7" s="168" t="s">
        <v>91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70"/>
    </row>
    <row r="8" spans="2:81" s="3" customFormat="1" ht="78.75">
      <c r="B8" s="23" t="s">
        <v>119</v>
      </c>
      <c r="C8" s="31" t="s">
        <v>45</v>
      </c>
      <c r="D8" s="31" t="s">
        <v>121</v>
      </c>
      <c r="E8" s="31" t="s">
        <v>120</v>
      </c>
      <c r="F8" s="31" t="s">
        <v>65</v>
      </c>
      <c r="G8" s="31" t="s">
        <v>15</v>
      </c>
      <c r="H8" s="31" t="s">
        <v>66</v>
      </c>
      <c r="I8" s="31" t="s">
        <v>105</v>
      </c>
      <c r="J8" s="31" t="s">
        <v>18</v>
      </c>
      <c r="K8" s="31" t="s">
        <v>104</v>
      </c>
      <c r="L8" s="31" t="s">
        <v>17</v>
      </c>
      <c r="M8" s="71" t="s">
        <v>19</v>
      </c>
      <c r="N8" s="71" t="s">
        <v>239</v>
      </c>
      <c r="O8" s="31" t="s">
        <v>238</v>
      </c>
      <c r="P8" s="31" t="s">
        <v>113</v>
      </c>
      <c r="Q8" s="31" t="s">
        <v>59</v>
      </c>
      <c r="R8" s="31" t="s">
        <v>185</v>
      </c>
      <c r="S8" s="32" t="s">
        <v>187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246</v>
      </c>
      <c r="O9" s="33"/>
      <c r="P9" s="33" t="s">
        <v>242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116</v>
      </c>
      <c r="R10" s="21" t="s">
        <v>117</v>
      </c>
      <c r="S10" s="21" t="s">
        <v>188</v>
      </c>
      <c r="T10" s="5"/>
      <c r="BZ10" s="1"/>
    </row>
    <row r="11" spans="2:81" s="4" customFormat="1" ht="18" customHeight="1">
      <c r="B11" s="126" t="s">
        <v>51</v>
      </c>
      <c r="C11" s="82"/>
      <c r="D11" s="82"/>
      <c r="E11" s="82"/>
      <c r="F11" s="82"/>
      <c r="G11" s="82"/>
      <c r="H11" s="82"/>
      <c r="I11" s="82"/>
      <c r="J11" s="92">
        <v>7.2945038447929589</v>
      </c>
      <c r="K11" s="82"/>
      <c r="L11" s="82"/>
      <c r="M11" s="91">
        <v>2.299981797172055E-2</v>
      </c>
      <c r="N11" s="90"/>
      <c r="O11" s="92"/>
      <c r="P11" s="90">
        <v>1874.6262999999999</v>
      </c>
      <c r="Q11" s="82"/>
      <c r="R11" s="91">
        <v>1</v>
      </c>
      <c r="S11" s="91">
        <f>P11/'סכום נכסי הקרן'!$C$42</f>
        <v>1.5445533983120084E-2</v>
      </c>
      <c r="T11" s="145"/>
      <c r="BZ11" s="96"/>
      <c r="CC11" s="96"/>
    </row>
    <row r="12" spans="2:81" s="96" customFormat="1" ht="17.25" customHeight="1">
      <c r="B12" s="127" t="s">
        <v>235</v>
      </c>
      <c r="C12" s="82"/>
      <c r="D12" s="82"/>
      <c r="E12" s="82"/>
      <c r="F12" s="82"/>
      <c r="G12" s="82"/>
      <c r="H12" s="82"/>
      <c r="I12" s="82"/>
      <c r="J12" s="92">
        <v>7.4320682580270399</v>
      </c>
      <c r="K12" s="82"/>
      <c r="L12" s="82"/>
      <c r="M12" s="91">
        <v>2.2329667777407608E-2</v>
      </c>
      <c r="N12" s="90"/>
      <c r="O12" s="92"/>
      <c r="P12" s="90">
        <v>1822.86429</v>
      </c>
      <c r="Q12" s="82"/>
      <c r="R12" s="91">
        <v>0.97238809142920912</v>
      </c>
      <c r="S12" s="91">
        <f>P12/'סכום נכסי הקרן'!$C$42</f>
        <v>1.5019053310951129E-2</v>
      </c>
      <c r="T12" s="144"/>
    </row>
    <row r="13" spans="2:81">
      <c r="B13" s="107" t="s">
        <v>60</v>
      </c>
      <c r="C13" s="82"/>
      <c r="D13" s="82"/>
      <c r="E13" s="82"/>
      <c r="F13" s="82"/>
      <c r="G13" s="82"/>
      <c r="H13" s="82"/>
      <c r="I13" s="82"/>
      <c r="J13" s="92">
        <v>8.8482400463504742</v>
      </c>
      <c r="K13" s="82"/>
      <c r="L13" s="82"/>
      <c r="M13" s="91">
        <v>1.7087261305503133E-2</v>
      </c>
      <c r="N13" s="90"/>
      <c r="O13" s="92"/>
      <c r="P13" s="90">
        <v>1135.3152399999997</v>
      </c>
      <c r="Q13" s="82"/>
      <c r="R13" s="91">
        <v>0.60562216586847184</v>
      </c>
      <c r="S13" s="91">
        <f>P13/'סכום נכסי הקרן'!$C$42</f>
        <v>9.3541577438522715E-3</v>
      </c>
      <c r="T13" s="128"/>
    </row>
    <row r="14" spans="2:81">
      <c r="B14" s="108" t="s">
        <v>898</v>
      </c>
      <c r="C14" s="80" t="s">
        <v>899</v>
      </c>
      <c r="D14" s="93" t="s">
        <v>900</v>
      </c>
      <c r="E14" s="80" t="s">
        <v>901</v>
      </c>
      <c r="F14" s="93" t="s">
        <v>595</v>
      </c>
      <c r="G14" s="80" t="s">
        <v>286</v>
      </c>
      <c r="H14" s="80" t="s">
        <v>287</v>
      </c>
      <c r="I14" s="112">
        <v>42639</v>
      </c>
      <c r="J14" s="89">
        <v>8.51</v>
      </c>
      <c r="K14" s="93" t="s">
        <v>167</v>
      </c>
      <c r="L14" s="94">
        <v>4.9000000000000002E-2</v>
      </c>
      <c r="M14" s="88">
        <v>1.41E-2</v>
      </c>
      <c r="N14" s="87">
        <v>88068.999999999985</v>
      </c>
      <c r="O14" s="89">
        <v>164.99</v>
      </c>
      <c r="P14" s="87">
        <v>145.30503999999999</v>
      </c>
      <c r="Q14" s="88">
        <v>4.4862302251786511E-5</v>
      </c>
      <c r="R14" s="88">
        <v>7.7511469886024753E-2</v>
      </c>
      <c r="S14" s="88">
        <f>P14/'סכום נכסי הקרן'!$C$42</f>
        <v>1.1972060422061842E-3</v>
      </c>
      <c r="T14" s="128"/>
    </row>
    <row r="15" spans="2:81">
      <c r="B15" s="108" t="s">
        <v>902</v>
      </c>
      <c r="C15" s="80" t="s">
        <v>903</v>
      </c>
      <c r="D15" s="93" t="s">
        <v>900</v>
      </c>
      <c r="E15" s="80" t="s">
        <v>901</v>
      </c>
      <c r="F15" s="93" t="s">
        <v>595</v>
      </c>
      <c r="G15" s="80" t="s">
        <v>286</v>
      </c>
      <c r="H15" s="80" t="s">
        <v>287</v>
      </c>
      <c r="I15" s="112">
        <v>42639</v>
      </c>
      <c r="J15" s="89">
        <v>11.75</v>
      </c>
      <c r="K15" s="93" t="s">
        <v>167</v>
      </c>
      <c r="L15" s="94">
        <v>4.0999999999999995E-2</v>
      </c>
      <c r="M15" s="88">
        <v>2.4400000000000008E-2</v>
      </c>
      <c r="N15" s="87">
        <v>461408.14999999991</v>
      </c>
      <c r="O15" s="89">
        <v>125.5</v>
      </c>
      <c r="P15" s="87">
        <v>579.06723999999986</v>
      </c>
      <c r="Q15" s="88">
        <v>1.0588733360502767E-4</v>
      </c>
      <c r="R15" s="88">
        <v>0.30889742664978076</v>
      </c>
      <c r="S15" s="88">
        <f>P15/'סכום נכסי הקרן'!$C$42</f>
        <v>4.7710857006175323E-3</v>
      </c>
      <c r="T15" s="128"/>
    </row>
    <row r="16" spans="2:81">
      <c r="B16" s="108" t="s">
        <v>904</v>
      </c>
      <c r="C16" s="80" t="s">
        <v>905</v>
      </c>
      <c r="D16" s="93" t="s">
        <v>900</v>
      </c>
      <c r="E16" s="80" t="s">
        <v>906</v>
      </c>
      <c r="F16" s="93" t="s">
        <v>595</v>
      </c>
      <c r="G16" s="80" t="s">
        <v>286</v>
      </c>
      <c r="H16" s="80" t="s">
        <v>163</v>
      </c>
      <c r="I16" s="112">
        <v>42796</v>
      </c>
      <c r="J16" s="89">
        <v>8.19</v>
      </c>
      <c r="K16" s="93" t="s">
        <v>167</v>
      </c>
      <c r="L16" s="94">
        <v>2.1400000000000002E-2</v>
      </c>
      <c r="M16" s="88">
        <v>1.3800000000000003E-2</v>
      </c>
      <c r="N16" s="87">
        <v>113999.99999999999</v>
      </c>
      <c r="O16" s="89">
        <v>108.15</v>
      </c>
      <c r="P16" s="87">
        <v>123.29100999999999</v>
      </c>
      <c r="Q16" s="88">
        <v>4.390593346325381E-4</v>
      </c>
      <c r="R16" s="88">
        <v>6.5768313396648709E-2</v>
      </c>
      <c r="S16" s="88">
        <f>P16/'סכום נכסי הקרן'!$C$42</f>
        <v>1.0158267195804294E-3</v>
      </c>
      <c r="T16" s="128"/>
    </row>
    <row r="17" spans="2:20">
      <c r="B17" s="108" t="s">
        <v>907</v>
      </c>
      <c r="C17" s="80" t="s">
        <v>908</v>
      </c>
      <c r="D17" s="93" t="s">
        <v>900</v>
      </c>
      <c r="E17" s="80" t="s">
        <v>396</v>
      </c>
      <c r="F17" s="93" t="s">
        <v>397</v>
      </c>
      <c r="G17" s="80" t="s">
        <v>319</v>
      </c>
      <c r="H17" s="80" t="s">
        <v>287</v>
      </c>
      <c r="I17" s="112">
        <v>39953</v>
      </c>
      <c r="J17" s="89">
        <v>1.3199999999999998</v>
      </c>
      <c r="K17" s="93" t="s">
        <v>167</v>
      </c>
      <c r="L17" s="94">
        <v>6.8499999999999991E-2</v>
      </c>
      <c r="M17" s="88">
        <v>5.1000000000000004E-3</v>
      </c>
      <c r="N17" s="87">
        <v>33627.999999999993</v>
      </c>
      <c r="O17" s="89">
        <v>123.53</v>
      </c>
      <c r="P17" s="87">
        <v>41.540679999999995</v>
      </c>
      <c r="Q17" s="88">
        <v>6.6583374748292737E-5</v>
      </c>
      <c r="R17" s="88">
        <v>2.2159445858622593E-2</v>
      </c>
      <c r="S17" s="88">
        <f>P17/'סכום נכסי הקרן'!$C$42</f>
        <v>3.4226447405646487E-4</v>
      </c>
      <c r="T17" s="128"/>
    </row>
    <row r="18" spans="2:20">
      <c r="B18" s="108" t="s">
        <v>909</v>
      </c>
      <c r="C18" s="80" t="s">
        <v>910</v>
      </c>
      <c r="D18" s="93" t="s">
        <v>900</v>
      </c>
      <c r="E18" s="80" t="s">
        <v>911</v>
      </c>
      <c r="F18" s="93" t="s">
        <v>595</v>
      </c>
      <c r="G18" s="80" t="s">
        <v>345</v>
      </c>
      <c r="H18" s="80" t="s">
        <v>287</v>
      </c>
      <c r="I18" s="112">
        <v>39953</v>
      </c>
      <c r="J18" s="89">
        <v>4.3400000000000007</v>
      </c>
      <c r="K18" s="93" t="s">
        <v>167</v>
      </c>
      <c r="L18" s="94">
        <v>5.5999999999999994E-2</v>
      </c>
      <c r="M18" s="88">
        <v>4.899999999999999E-3</v>
      </c>
      <c r="N18" s="87">
        <v>36615.17</v>
      </c>
      <c r="O18" s="89">
        <v>151.61000000000001</v>
      </c>
      <c r="P18" s="87">
        <v>55.512259999999991</v>
      </c>
      <c r="Q18" s="88">
        <v>4.295238286572402E-5</v>
      </c>
      <c r="R18" s="88">
        <v>2.9612440623499197E-2</v>
      </c>
      <c r="S18" s="88">
        <f>P18/'סכום נכסי הקרן'!$C$42</f>
        <v>4.5737995797338253E-4</v>
      </c>
      <c r="T18" s="128"/>
    </row>
    <row r="19" spans="2:20">
      <c r="B19" s="108" t="s">
        <v>912</v>
      </c>
      <c r="C19" s="80" t="s">
        <v>913</v>
      </c>
      <c r="D19" s="93" t="s">
        <v>900</v>
      </c>
      <c r="E19" s="80" t="s">
        <v>309</v>
      </c>
      <c r="F19" s="93" t="s">
        <v>291</v>
      </c>
      <c r="G19" s="80" t="s">
        <v>521</v>
      </c>
      <c r="H19" s="80" t="s">
        <v>287</v>
      </c>
      <c r="I19" s="112">
        <v>39953</v>
      </c>
      <c r="J19" s="89">
        <v>3.6999999999999988</v>
      </c>
      <c r="K19" s="93" t="s">
        <v>167</v>
      </c>
      <c r="L19" s="94">
        <v>5.7500000000000002E-2</v>
      </c>
      <c r="M19" s="88">
        <v>1.4999999999999994E-3</v>
      </c>
      <c r="N19" s="87">
        <v>126710.99999999999</v>
      </c>
      <c r="O19" s="89">
        <v>146.46</v>
      </c>
      <c r="P19" s="87">
        <v>185.58092000000002</v>
      </c>
      <c r="Q19" s="88">
        <v>9.7320276497695843E-5</v>
      </c>
      <c r="R19" s="88">
        <v>9.899622127354131E-2</v>
      </c>
      <c r="S19" s="88">
        <f>P19/'סכום נכסי הקרן'!$C$42</f>
        <v>1.5290494998809576E-3</v>
      </c>
      <c r="T19" s="128"/>
    </row>
    <row r="20" spans="2:20">
      <c r="B20" s="108" t="s">
        <v>914</v>
      </c>
      <c r="C20" s="80" t="s">
        <v>915</v>
      </c>
      <c r="D20" s="93" t="s">
        <v>900</v>
      </c>
      <c r="E20" s="80" t="s">
        <v>916</v>
      </c>
      <c r="F20" s="93" t="s">
        <v>777</v>
      </c>
      <c r="G20" s="80" t="s">
        <v>917</v>
      </c>
      <c r="H20" s="80"/>
      <c r="I20" s="112">
        <v>39953</v>
      </c>
      <c r="J20" s="89">
        <v>2.5499999999999998</v>
      </c>
      <c r="K20" s="93" t="s">
        <v>167</v>
      </c>
      <c r="L20" s="94">
        <v>5.5999999999999994E-2</v>
      </c>
      <c r="M20" s="88">
        <v>0.151</v>
      </c>
      <c r="N20" s="87">
        <v>5127.7599999999993</v>
      </c>
      <c r="O20" s="89">
        <v>97.861099999999993</v>
      </c>
      <c r="P20" s="87">
        <v>5.0180899999999991</v>
      </c>
      <c r="Q20" s="88">
        <v>8.1135436362274214E-6</v>
      </c>
      <c r="R20" s="88">
        <v>2.6768481803546656E-3</v>
      </c>
      <c r="S20" s="88">
        <f>P20/'סכום נכסי הקרן'!$C$42</f>
        <v>4.1345349537321143E-5</v>
      </c>
      <c r="T20" s="128"/>
    </row>
    <row r="21" spans="2:20">
      <c r="B21" s="109"/>
      <c r="C21" s="80"/>
      <c r="D21" s="80"/>
      <c r="E21" s="80"/>
      <c r="F21" s="80"/>
      <c r="G21" s="80"/>
      <c r="H21" s="80"/>
      <c r="I21" s="80"/>
      <c r="J21" s="89"/>
      <c r="K21" s="80"/>
      <c r="L21" s="80"/>
      <c r="M21" s="88"/>
      <c r="N21" s="87"/>
      <c r="O21" s="89"/>
      <c r="P21" s="80"/>
      <c r="Q21" s="80"/>
      <c r="R21" s="88"/>
      <c r="S21" s="80"/>
      <c r="T21" s="128"/>
    </row>
    <row r="22" spans="2:20">
      <c r="B22" s="107" t="s">
        <v>61</v>
      </c>
      <c r="C22" s="82"/>
      <c r="D22" s="82"/>
      <c r="E22" s="82"/>
      <c r="F22" s="82"/>
      <c r="G22" s="82"/>
      <c r="H22" s="82"/>
      <c r="I22" s="82"/>
      <c r="J22" s="92">
        <v>5.5032685607919385</v>
      </c>
      <c r="K22" s="82"/>
      <c r="L22" s="82"/>
      <c r="M22" s="91">
        <v>2.5630101936245053E-2</v>
      </c>
      <c r="N22" s="90"/>
      <c r="O22" s="92"/>
      <c r="P22" s="90">
        <v>554.45047999999997</v>
      </c>
      <c r="Q22" s="82"/>
      <c r="R22" s="91">
        <v>0.29576587077648492</v>
      </c>
      <c r="S22" s="91">
        <f>P22/'סכום נכסי הקרן'!$C$42</f>
        <v>4.5682618081253007E-3</v>
      </c>
      <c r="T22" s="128"/>
    </row>
    <row r="23" spans="2:20">
      <c r="B23" s="108" t="s">
        <v>918</v>
      </c>
      <c r="C23" s="80" t="s">
        <v>919</v>
      </c>
      <c r="D23" s="93" t="s">
        <v>900</v>
      </c>
      <c r="E23" s="80" t="s">
        <v>906</v>
      </c>
      <c r="F23" s="93" t="s">
        <v>595</v>
      </c>
      <c r="G23" s="80" t="s">
        <v>286</v>
      </c>
      <c r="H23" s="80" t="s">
        <v>163</v>
      </c>
      <c r="I23" s="112">
        <v>42796</v>
      </c>
      <c r="J23" s="89">
        <v>7.5699999999999994</v>
      </c>
      <c r="K23" s="93" t="s">
        <v>167</v>
      </c>
      <c r="L23" s="94">
        <v>3.7400000000000003E-2</v>
      </c>
      <c r="M23" s="88">
        <v>3.0799999999999998E-2</v>
      </c>
      <c r="N23" s="87">
        <v>113999.99999999999</v>
      </c>
      <c r="O23" s="89">
        <v>105.32</v>
      </c>
      <c r="P23" s="87">
        <v>120.06479999999999</v>
      </c>
      <c r="Q23" s="88">
        <v>2.2133429633167524E-4</v>
      </c>
      <c r="R23" s="88">
        <v>6.40473250588664E-2</v>
      </c>
      <c r="S23" s="88">
        <f>P23/'סכום נכסי הקרן'!$C$42</f>
        <v>9.8924513572465952E-4</v>
      </c>
      <c r="T23" s="128"/>
    </row>
    <row r="24" spans="2:20">
      <c r="B24" s="108" t="s">
        <v>920</v>
      </c>
      <c r="C24" s="80" t="s">
        <v>921</v>
      </c>
      <c r="D24" s="93" t="s">
        <v>900</v>
      </c>
      <c r="E24" s="80" t="s">
        <v>906</v>
      </c>
      <c r="F24" s="93" t="s">
        <v>595</v>
      </c>
      <c r="G24" s="80" t="s">
        <v>286</v>
      </c>
      <c r="H24" s="80" t="s">
        <v>163</v>
      </c>
      <c r="I24" s="112">
        <v>42796</v>
      </c>
      <c r="J24" s="89">
        <v>4.22</v>
      </c>
      <c r="K24" s="93" t="s">
        <v>167</v>
      </c>
      <c r="L24" s="94">
        <v>2.5000000000000001E-2</v>
      </c>
      <c r="M24" s="88">
        <v>1.9199999999999998E-2</v>
      </c>
      <c r="N24" s="87">
        <v>180252.99999999997</v>
      </c>
      <c r="O24" s="89">
        <v>102.58</v>
      </c>
      <c r="P24" s="87">
        <v>184.90352999999996</v>
      </c>
      <c r="Q24" s="88">
        <v>2.485233614965476E-4</v>
      </c>
      <c r="R24" s="88">
        <v>9.8634874588071214E-2</v>
      </c>
      <c r="S24" s="88">
        <f>P24/'סכום נכסי הקרן'!$C$42</f>
        <v>1.5234683073708415E-3</v>
      </c>
      <c r="T24" s="128"/>
    </row>
    <row r="25" spans="2:20">
      <c r="B25" s="108" t="s">
        <v>922</v>
      </c>
      <c r="C25" s="80" t="s">
        <v>923</v>
      </c>
      <c r="D25" s="93" t="s">
        <v>900</v>
      </c>
      <c r="E25" s="80" t="s">
        <v>924</v>
      </c>
      <c r="F25" s="93" t="s">
        <v>333</v>
      </c>
      <c r="G25" s="80" t="s">
        <v>345</v>
      </c>
      <c r="H25" s="80" t="s">
        <v>163</v>
      </c>
      <c r="I25" s="112">
        <v>42598</v>
      </c>
      <c r="J25" s="89">
        <v>5.6699999999999982</v>
      </c>
      <c r="K25" s="93" t="s">
        <v>167</v>
      </c>
      <c r="L25" s="94">
        <v>3.1E-2</v>
      </c>
      <c r="M25" s="88">
        <v>2.6299999999999994E-2</v>
      </c>
      <c r="N25" s="87">
        <v>172154.83999999997</v>
      </c>
      <c r="O25" s="89">
        <v>102.81</v>
      </c>
      <c r="P25" s="87">
        <v>176.99239</v>
      </c>
      <c r="Q25" s="88">
        <v>4.7820788888888879E-4</v>
      </c>
      <c r="R25" s="88">
        <v>9.4414758824198725E-2</v>
      </c>
      <c r="S25" s="88">
        <f>P25/'סכום נכסי הקרן'!$C$42</f>
        <v>1.4582863659272482E-3</v>
      </c>
      <c r="T25" s="128"/>
    </row>
    <row r="26" spans="2:20">
      <c r="B26" s="108" t="s">
        <v>925</v>
      </c>
      <c r="C26" s="80" t="s">
        <v>926</v>
      </c>
      <c r="D26" s="93" t="s">
        <v>900</v>
      </c>
      <c r="E26" s="80" t="s">
        <v>927</v>
      </c>
      <c r="F26" s="93" t="s">
        <v>333</v>
      </c>
      <c r="G26" s="80" t="s">
        <v>521</v>
      </c>
      <c r="H26" s="80" t="s">
        <v>287</v>
      </c>
      <c r="I26" s="112">
        <v>43312</v>
      </c>
      <c r="J26" s="89">
        <v>5.129999999999999</v>
      </c>
      <c r="K26" s="93" t="s">
        <v>167</v>
      </c>
      <c r="L26" s="94">
        <v>3.5499999999999997E-2</v>
      </c>
      <c r="M26" s="88">
        <v>3.2499999999999994E-2</v>
      </c>
      <c r="N26" s="87">
        <v>66999.999999999985</v>
      </c>
      <c r="O26" s="89">
        <v>102.28</v>
      </c>
      <c r="P26" s="87">
        <v>68.527600000000007</v>
      </c>
      <c r="Q26" s="88">
        <v>2.0937499999999995E-4</v>
      </c>
      <c r="R26" s="88">
        <v>3.6555339056109484E-2</v>
      </c>
      <c r="S26" s="88">
        <f>P26/'סכום נכסי הקרן'!$C$42</f>
        <v>5.6461673165561586E-4</v>
      </c>
      <c r="T26" s="128"/>
    </row>
    <row r="27" spans="2:20">
      <c r="B27" s="108" t="s">
        <v>928</v>
      </c>
      <c r="C27" s="80" t="s">
        <v>929</v>
      </c>
      <c r="D27" s="93" t="s">
        <v>900</v>
      </c>
      <c r="E27" s="80" t="s">
        <v>930</v>
      </c>
      <c r="F27" s="93" t="s">
        <v>333</v>
      </c>
      <c r="G27" s="80" t="s">
        <v>591</v>
      </c>
      <c r="H27" s="80" t="s">
        <v>163</v>
      </c>
      <c r="I27" s="112">
        <v>41903</v>
      </c>
      <c r="J27" s="89">
        <v>1.77</v>
      </c>
      <c r="K27" s="93" t="s">
        <v>167</v>
      </c>
      <c r="L27" s="94">
        <v>5.1500000000000004E-2</v>
      </c>
      <c r="M27" s="88">
        <v>2.0300000000000002E-2</v>
      </c>
      <c r="N27" s="87">
        <v>3723.4799999999996</v>
      </c>
      <c r="O27" s="89">
        <v>106.41</v>
      </c>
      <c r="P27" s="87">
        <v>3.9621599999999995</v>
      </c>
      <c r="Q27" s="88">
        <v>5.8823371432209468E-5</v>
      </c>
      <c r="R27" s="88">
        <v>2.1135732492390613E-3</v>
      </c>
      <c r="S27" s="88">
        <f>P27/'סכום נכסי הקרן'!$C$42</f>
        <v>3.2645267446935458E-5</v>
      </c>
      <c r="T27" s="128"/>
    </row>
    <row r="28" spans="2:20">
      <c r="B28" s="109"/>
      <c r="C28" s="80"/>
      <c r="D28" s="80"/>
      <c r="E28" s="80"/>
      <c r="F28" s="80"/>
      <c r="G28" s="80"/>
      <c r="H28" s="80"/>
      <c r="I28" s="80"/>
      <c r="J28" s="89"/>
      <c r="K28" s="80"/>
      <c r="L28" s="80"/>
      <c r="M28" s="88"/>
      <c r="N28" s="87"/>
      <c r="O28" s="89"/>
      <c r="P28" s="80"/>
      <c r="Q28" s="80"/>
      <c r="R28" s="88"/>
      <c r="S28" s="80"/>
      <c r="T28" s="128"/>
    </row>
    <row r="29" spans="2:20">
      <c r="B29" s="107" t="s">
        <v>47</v>
      </c>
      <c r="C29" s="82"/>
      <c r="D29" s="82"/>
      <c r="E29" s="82"/>
      <c r="F29" s="82"/>
      <c r="G29" s="82"/>
      <c r="H29" s="82"/>
      <c r="I29" s="82"/>
      <c r="J29" s="92">
        <v>3.3871149892895169</v>
      </c>
      <c r="K29" s="82"/>
      <c r="L29" s="82"/>
      <c r="M29" s="91">
        <v>5.3298119641706158E-2</v>
      </c>
      <c r="N29" s="90"/>
      <c r="O29" s="92"/>
      <c r="P29" s="90">
        <v>133.09856999999997</v>
      </c>
      <c r="Q29" s="82"/>
      <c r="R29" s="91">
        <v>7.1000054784252184E-2</v>
      </c>
      <c r="S29" s="91">
        <f>P29/'סכום נכסי הקרן'!$C$42</f>
        <v>1.0966337589735549E-3</v>
      </c>
      <c r="T29" s="128"/>
    </row>
    <row r="30" spans="2:20">
      <c r="B30" s="108" t="s">
        <v>931</v>
      </c>
      <c r="C30" s="80" t="s">
        <v>932</v>
      </c>
      <c r="D30" s="93" t="s">
        <v>900</v>
      </c>
      <c r="E30" s="80" t="s">
        <v>809</v>
      </c>
      <c r="F30" s="93" t="s">
        <v>193</v>
      </c>
      <c r="G30" s="80" t="s">
        <v>434</v>
      </c>
      <c r="H30" s="80" t="s">
        <v>287</v>
      </c>
      <c r="I30" s="112">
        <v>42954</v>
      </c>
      <c r="J30" s="89">
        <v>1.91</v>
      </c>
      <c r="K30" s="93" t="s">
        <v>166</v>
      </c>
      <c r="L30" s="94">
        <v>3.7000000000000005E-2</v>
      </c>
      <c r="M30" s="88">
        <v>4.0199999999999993E-2</v>
      </c>
      <c r="N30" s="87">
        <v>5449.9999999999991</v>
      </c>
      <c r="O30" s="89">
        <v>99.61</v>
      </c>
      <c r="P30" s="87">
        <v>19.690039999999996</v>
      </c>
      <c r="Q30" s="88">
        <v>8.109636331170762E-5</v>
      </c>
      <c r="R30" s="88">
        <v>1.0503448073890779E-2</v>
      </c>
      <c r="S30" s="88">
        <f>P30/'סכום נכסי הקרן'!$C$42</f>
        <v>1.6223136416521723E-4</v>
      </c>
      <c r="T30" s="128"/>
    </row>
    <row r="31" spans="2:20">
      <c r="B31" s="108" t="s">
        <v>933</v>
      </c>
      <c r="C31" s="80" t="s">
        <v>934</v>
      </c>
      <c r="D31" s="93" t="s">
        <v>900</v>
      </c>
      <c r="E31" s="80" t="s">
        <v>809</v>
      </c>
      <c r="F31" s="93" t="s">
        <v>193</v>
      </c>
      <c r="G31" s="80" t="s">
        <v>434</v>
      </c>
      <c r="H31" s="80" t="s">
        <v>287</v>
      </c>
      <c r="I31" s="112">
        <v>42625</v>
      </c>
      <c r="J31" s="89">
        <v>3.67</v>
      </c>
      <c r="K31" s="93" t="s">
        <v>166</v>
      </c>
      <c r="L31" s="94">
        <v>4.4500000000000005E-2</v>
      </c>
      <c r="M31" s="88">
        <v>0.05</v>
      </c>
      <c r="N31" s="87">
        <v>31394.999999999996</v>
      </c>
      <c r="O31" s="89">
        <v>98.42</v>
      </c>
      <c r="P31" s="87">
        <v>112.07052999999999</v>
      </c>
      <c r="Q31" s="88">
        <v>2.2894635866668725E-4</v>
      </c>
      <c r="R31" s="88">
        <v>5.9782864456771993E-2</v>
      </c>
      <c r="S31" s="88">
        <f>P31/'סכום נכסי הקרן'!$C$42</f>
        <v>9.2337826457533363E-4</v>
      </c>
      <c r="T31" s="128"/>
    </row>
    <row r="32" spans="2:20">
      <c r="B32" s="108" t="s">
        <v>935</v>
      </c>
      <c r="C32" s="80" t="s">
        <v>936</v>
      </c>
      <c r="D32" s="93" t="s">
        <v>900</v>
      </c>
      <c r="E32" s="80" t="s">
        <v>937</v>
      </c>
      <c r="F32" s="93" t="s">
        <v>595</v>
      </c>
      <c r="G32" s="80" t="s">
        <v>917</v>
      </c>
      <c r="H32" s="80"/>
      <c r="I32" s="112">
        <v>41840</v>
      </c>
      <c r="J32" s="89">
        <v>1.43</v>
      </c>
      <c r="K32" s="93" t="s">
        <v>166</v>
      </c>
      <c r="L32" s="94">
        <v>5.1799999999999999E-2</v>
      </c>
      <c r="M32" s="88">
        <v>0.52590000000000003</v>
      </c>
      <c r="N32" s="87">
        <v>658.7399999999999</v>
      </c>
      <c r="O32" s="89">
        <v>56</v>
      </c>
      <c r="P32" s="87">
        <v>1.3379999999999999</v>
      </c>
      <c r="Q32" s="88">
        <v>2.4284026898742046E-5</v>
      </c>
      <c r="R32" s="88">
        <v>7.1374225358942199E-4</v>
      </c>
      <c r="S32" s="88">
        <f>P32/'סכום נכסי הקרן'!$C$42</f>
        <v>1.1024130233004131E-5</v>
      </c>
      <c r="T32" s="128"/>
    </row>
    <row r="33" spans="2:20">
      <c r="B33" s="109"/>
      <c r="C33" s="80"/>
      <c r="D33" s="80"/>
      <c r="E33" s="80"/>
      <c r="F33" s="80"/>
      <c r="G33" s="80"/>
      <c r="H33" s="80"/>
      <c r="I33" s="80"/>
      <c r="J33" s="89"/>
      <c r="K33" s="80"/>
      <c r="L33" s="80"/>
      <c r="M33" s="88"/>
      <c r="N33" s="87"/>
      <c r="O33" s="89"/>
      <c r="P33" s="80"/>
      <c r="Q33" s="80"/>
      <c r="R33" s="88"/>
      <c r="S33" s="80"/>
      <c r="T33" s="128"/>
    </row>
    <row r="34" spans="2:20" s="96" customFormat="1">
      <c r="B34" s="127" t="s">
        <v>234</v>
      </c>
      <c r="C34" s="82"/>
      <c r="D34" s="82"/>
      <c r="E34" s="82"/>
      <c r="F34" s="82"/>
      <c r="G34" s="82"/>
      <c r="H34" s="82"/>
      <c r="I34" s="82"/>
      <c r="J34" s="92">
        <v>2.4500000000000002</v>
      </c>
      <c r="K34" s="82"/>
      <c r="L34" s="82"/>
      <c r="M34" s="91">
        <v>4.6600000000000003E-2</v>
      </c>
      <c r="N34" s="90"/>
      <c r="O34" s="92"/>
      <c r="P34" s="90">
        <v>51.762009999999989</v>
      </c>
      <c r="Q34" s="82"/>
      <c r="R34" s="91">
        <v>2.7611908570790877E-2</v>
      </c>
      <c r="S34" s="91">
        <f>P34/'סכום נכסי הקרן'!$C$42</f>
        <v>4.2648067216895523E-4</v>
      </c>
      <c r="T34" s="144"/>
    </row>
    <row r="35" spans="2:20">
      <c r="B35" s="107" t="s">
        <v>69</v>
      </c>
      <c r="C35" s="82"/>
      <c r="D35" s="82"/>
      <c r="E35" s="82"/>
      <c r="F35" s="82"/>
      <c r="G35" s="82"/>
      <c r="H35" s="82"/>
      <c r="I35" s="82"/>
      <c r="J35" s="92">
        <v>2.4500000000000002</v>
      </c>
      <c r="K35" s="82"/>
      <c r="L35" s="82"/>
      <c r="M35" s="91">
        <v>4.6600000000000003E-2</v>
      </c>
      <c r="N35" s="90"/>
      <c r="O35" s="92"/>
      <c r="P35" s="90">
        <v>51.762009999999989</v>
      </c>
      <c r="Q35" s="82"/>
      <c r="R35" s="91">
        <v>2.7611908570790877E-2</v>
      </c>
      <c r="S35" s="91">
        <f>P35/'סכום נכסי הקרן'!$C$42</f>
        <v>4.2648067216895523E-4</v>
      </c>
      <c r="T35" s="128"/>
    </row>
    <row r="36" spans="2:20">
      <c r="B36" s="108" t="s">
        <v>938</v>
      </c>
      <c r="C36" s="80" t="s">
        <v>939</v>
      </c>
      <c r="D36" s="93" t="s">
        <v>900</v>
      </c>
      <c r="E36" s="80"/>
      <c r="F36" s="93" t="s">
        <v>940</v>
      </c>
      <c r="G36" s="80" t="s">
        <v>941</v>
      </c>
      <c r="H36" s="80" t="s">
        <v>942</v>
      </c>
      <c r="I36" s="112">
        <v>42135</v>
      </c>
      <c r="J36" s="89">
        <v>2.4500000000000002</v>
      </c>
      <c r="K36" s="93" t="s">
        <v>166</v>
      </c>
      <c r="L36" s="94">
        <v>0.06</v>
      </c>
      <c r="M36" s="88">
        <v>4.6600000000000003E-2</v>
      </c>
      <c r="N36" s="87">
        <v>13409.099999999999</v>
      </c>
      <c r="O36" s="89">
        <v>106.43</v>
      </c>
      <c r="P36" s="87">
        <v>51.762009999999989</v>
      </c>
      <c r="Q36" s="88">
        <v>1.6253454545454544E-5</v>
      </c>
      <c r="R36" s="88">
        <v>2.7611908570790877E-2</v>
      </c>
      <c r="S36" s="88">
        <f>P36/'סכום נכסי הקרן'!$C$42</f>
        <v>4.2648067216895523E-4</v>
      </c>
      <c r="T36" s="128"/>
    </row>
    <row r="37" spans="2:20">
      <c r="B37" s="110"/>
      <c r="C37" s="111"/>
      <c r="D37" s="111"/>
      <c r="E37" s="111"/>
      <c r="F37" s="111"/>
      <c r="G37" s="111"/>
      <c r="H37" s="111"/>
      <c r="I37" s="111"/>
      <c r="J37" s="113"/>
      <c r="K37" s="111"/>
      <c r="L37" s="111"/>
      <c r="M37" s="114"/>
      <c r="N37" s="115"/>
      <c r="O37" s="113"/>
      <c r="P37" s="111"/>
      <c r="Q37" s="111"/>
      <c r="R37" s="114"/>
      <c r="S37" s="111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20">
      <c r="B40" s="95" t="s">
        <v>254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20">
      <c r="B41" s="95" t="s">
        <v>115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20">
      <c r="B42" s="95" t="s">
        <v>237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20">
      <c r="B43" s="95" t="s">
        <v>245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</row>
    <row r="112" spans="2:19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</row>
    <row r="113" spans="2:19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</row>
    <row r="114" spans="2:19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</row>
    <row r="115" spans="2:19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</row>
    <row r="116" spans="2:19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</row>
    <row r="117" spans="2:19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</row>
    <row r="118" spans="2:19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</row>
    <row r="119" spans="2:19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</row>
    <row r="120" spans="2:19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</row>
    <row r="121" spans="2:19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</row>
    <row r="122" spans="2:19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</row>
    <row r="123" spans="2:19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</row>
    <row r="124" spans="2:19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</row>
    <row r="125" spans="2:19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</row>
    <row r="126" spans="2:19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</row>
    <row r="127" spans="2:19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</row>
    <row r="128" spans="2:19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</row>
    <row r="129" spans="2:19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</row>
    <row r="130" spans="2:19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</row>
    <row r="131" spans="2:19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</row>
    <row r="132" spans="2:19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</row>
    <row r="133" spans="2:19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</row>
    <row r="134" spans="2:19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</row>
    <row r="135" spans="2:19"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</row>
    <row r="136" spans="2:19"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39 B44:B136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D1:XFD31 D36:XFD1048576 AH32:XFD35 D32:AF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P405"/>
  <sheetViews>
    <sheetView rightToLeft="1" zoomScale="90" zoomScaleNormal="90" workbookViewId="0">
      <selection activeCell="E27" sqref="E27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" style="1" bestFit="1" customWidth="1"/>
    <col min="8" max="8" width="10.140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94">
      <c r="B1" s="57" t="s">
        <v>182</v>
      </c>
      <c r="C1" s="78" t="s" vm="1">
        <v>255</v>
      </c>
    </row>
    <row r="2" spans="2:94">
      <c r="B2" s="57" t="s">
        <v>181</v>
      </c>
      <c r="C2" s="78" t="s">
        <v>256</v>
      </c>
    </row>
    <row r="3" spans="2:94">
      <c r="B3" s="57" t="s">
        <v>183</v>
      </c>
      <c r="C3" s="78" t="s">
        <v>257</v>
      </c>
    </row>
    <row r="4" spans="2:94">
      <c r="B4" s="57" t="s">
        <v>184</v>
      </c>
      <c r="C4" s="78">
        <v>2208</v>
      </c>
    </row>
    <row r="6" spans="2:94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70"/>
    </row>
    <row r="7" spans="2:94" ht="26.25" customHeight="1">
      <c r="B7" s="168" t="s">
        <v>92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70"/>
    </row>
    <row r="8" spans="2:94" s="3" customFormat="1" ht="63">
      <c r="B8" s="23" t="s">
        <v>119</v>
      </c>
      <c r="C8" s="31" t="s">
        <v>45</v>
      </c>
      <c r="D8" s="31" t="s">
        <v>121</v>
      </c>
      <c r="E8" s="31" t="s">
        <v>120</v>
      </c>
      <c r="F8" s="31" t="s">
        <v>65</v>
      </c>
      <c r="G8" s="31" t="s">
        <v>104</v>
      </c>
      <c r="H8" s="31" t="s">
        <v>239</v>
      </c>
      <c r="I8" s="31" t="s">
        <v>238</v>
      </c>
      <c r="J8" s="31" t="s">
        <v>113</v>
      </c>
      <c r="K8" s="31" t="s">
        <v>59</v>
      </c>
      <c r="L8" s="31" t="s">
        <v>185</v>
      </c>
      <c r="M8" s="32" t="s">
        <v>187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CP8" s="1"/>
    </row>
    <row r="9" spans="2:94" s="3" customFormat="1" ht="14.25" customHeight="1">
      <c r="B9" s="16"/>
      <c r="C9" s="33"/>
      <c r="D9" s="17"/>
      <c r="E9" s="17"/>
      <c r="F9" s="33"/>
      <c r="G9" s="33"/>
      <c r="H9" s="33" t="s">
        <v>246</v>
      </c>
      <c r="I9" s="33"/>
      <c r="J9" s="33" t="s">
        <v>242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CP9" s="1"/>
    </row>
    <row r="10" spans="2:9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CP10" s="1"/>
    </row>
    <row r="11" spans="2:94" s="4" customFormat="1" ht="18" customHeight="1">
      <c r="B11" s="119" t="s">
        <v>30</v>
      </c>
      <c r="C11" s="120"/>
      <c r="D11" s="120"/>
      <c r="E11" s="120"/>
      <c r="F11" s="120"/>
      <c r="G11" s="120"/>
      <c r="H11" s="121"/>
      <c r="I11" s="121"/>
      <c r="J11" s="121">
        <v>337.78149999999994</v>
      </c>
      <c r="K11" s="120"/>
      <c r="L11" s="122">
        <v>1</v>
      </c>
      <c r="M11" s="122">
        <f>J11/'סכום נכסי הקרן'!$C$42</f>
        <v>2.7830696908067894E-3</v>
      </c>
      <c r="N11" s="144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CP11" s="96"/>
    </row>
    <row r="12" spans="2:94" s="96" customFormat="1" ht="17.25" customHeight="1">
      <c r="B12" s="123" t="s">
        <v>235</v>
      </c>
      <c r="C12" s="120"/>
      <c r="D12" s="120"/>
      <c r="E12" s="120"/>
      <c r="F12" s="120"/>
      <c r="G12" s="120"/>
      <c r="H12" s="121"/>
      <c r="I12" s="121"/>
      <c r="J12" s="121">
        <v>2.8902099999999997</v>
      </c>
      <c r="K12" s="120"/>
      <c r="L12" s="122">
        <v>8.5564484733474163E-3</v>
      </c>
      <c r="M12" s="122">
        <f>J12/'סכום נכסי הקרן'!$C$42</f>
        <v>2.3813192407123221E-5</v>
      </c>
      <c r="N12" s="144"/>
    </row>
    <row r="13" spans="2:94">
      <c r="B13" s="100" t="s">
        <v>235</v>
      </c>
      <c r="C13" s="82"/>
      <c r="D13" s="82"/>
      <c r="E13" s="82"/>
      <c r="F13" s="82"/>
      <c r="G13" s="82"/>
      <c r="H13" s="90"/>
      <c r="I13" s="90"/>
      <c r="J13" s="90">
        <v>2.8902099999999997</v>
      </c>
      <c r="K13" s="82"/>
      <c r="L13" s="91">
        <v>8.5564484733474163E-3</v>
      </c>
      <c r="M13" s="91">
        <f>J13/'סכום נכסי הקרן'!$C$42</f>
        <v>2.3813192407123221E-5</v>
      </c>
      <c r="N13" s="128"/>
    </row>
    <row r="14" spans="2:94">
      <c r="B14" s="86" t="s">
        <v>943</v>
      </c>
      <c r="C14" s="80">
        <v>5992</v>
      </c>
      <c r="D14" s="93" t="s">
        <v>28</v>
      </c>
      <c r="E14" s="80" t="s">
        <v>916</v>
      </c>
      <c r="F14" s="93" t="s">
        <v>777</v>
      </c>
      <c r="G14" s="93" t="s">
        <v>167</v>
      </c>
      <c r="H14" s="87">
        <v>220.99999999999997</v>
      </c>
      <c r="I14" s="87">
        <v>0</v>
      </c>
      <c r="J14" s="87">
        <v>1.2999999999999999E-4</v>
      </c>
      <c r="K14" s="88">
        <v>8.0952380952380949E-6</v>
      </c>
      <c r="L14" s="88">
        <v>0</v>
      </c>
      <c r="M14" s="151">
        <f>J14/'סכום נכסי הקרן'!$C$42</f>
        <v>1.0711038342978603E-9</v>
      </c>
      <c r="N14" s="128"/>
    </row>
    <row r="15" spans="2:94">
      <c r="B15" s="86" t="s">
        <v>945</v>
      </c>
      <c r="C15" s="80" t="s">
        <v>946</v>
      </c>
      <c r="D15" s="93" t="s">
        <v>28</v>
      </c>
      <c r="E15" s="80" t="s">
        <v>937</v>
      </c>
      <c r="F15" s="93" t="s">
        <v>595</v>
      </c>
      <c r="G15" s="93" t="s">
        <v>166</v>
      </c>
      <c r="H15" s="87">
        <v>49.789999999999992</v>
      </c>
      <c r="I15" s="87">
        <v>1600.441</v>
      </c>
      <c r="J15" s="87">
        <v>2.8902099999999997</v>
      </c>
      <c r="K15" s="88">
        <v>5.0779569086881637E-6</v>
      </c>
      <c r="L15" s="88">
        <v>8.5564484733474163E-3</v>
      </c>
      <c r="M15" s="88">
        <f>J15/'סכום נכסי הקרן'!$C$42</f>
        <v>2.3813192407123221E-5</v>
      </c>
      <c r="N15" s="128"/>
    </row>
    <row r="16" spans="2:94">
      <c r="B16" s="83"/>
      <c r="C16" s="80"/>
      <c r="D16" s="80"/>
      <c r="E16" s="80"/>
      <c r="F16" s="80"/>
      <c r="G16" s="80"/>
      <c r="H16" s="87"/>
      <c r="I16" s="87"/>
      <c r="J16" s="80"/>
      <c r="K16" s="80"/>
      <c r="L16" s="88"/>
      <c r="M16" s="80"/>
      <c r="N16" s="128"/>
    </row>
    <row r="17" spans="2:14" s="96" customFormat="1">
      <c r="B17" s="123" t="s">
        <v>234</v>
      </c>
      <c r="C17" s="120"/>
      <c r="D17" s="120"/>
      <c r="E17" s="120"/>
      <c r="F17" s="120"/>
      <c r="G17" s="120"/>
      <c r="H17" s="121"/>
      <c r="I17" s="121"/>
      <c r="J17" s="121">
        <v>334.89128999999997</v>
      </c>
      <c r="K17" s="120"/>
      <c r="L17" s="122">
        <v>0.99144355152665264</v>
      </c>
      <c r="M17" s="122">
        <f>J17/'סכום נכסי הקרן'!$C$42</f>
        <v>2.7592564983996665E-3</v>
      </c>
      <c r="N17" s="144"/>
    </row>
    <row r="18" spans="2:14">
      <c r="B18" s="100" t="s">
        <v>63</v>
      </c>
      <c r="C18" s="82"/>
      <c r="D18" s="82"/>
      <c r="E18" s="82"/>
      <c r="F18" s="82"/>
      <c r="G18" s="82"/>
      <c r="H18" s="90"/>
      <c r="I18" s="90"/>
      <c r="J18" s="90">
        <v>334.89128999999997</v>
      </c>
      <c r="K18" s="82"/>
      <c r="L18" s="91">
        <v>0.99144355152665264</v>
      </c>
      <c r="M18" s="91">
        <f>J18/'סכום נכסי הקרן'!$C$42</f>
        <v>2.7592564983996665E-3</v>
      </c>
      <c r="N18" s="128"/>
    </row>
    <row r="19" spans="2:14">
      <c r="B19" s="86" t="s">
        <v>947</v>
      </c>
      <c r="C19" s="80">
        <v>5691</v>
      </c>
      <c r="D19" s="93" t="s">
        <v>28</v>
      </c>
      <c r="E19" s="80"/>
      <c r="F19" s="93" t="s">
        <v>948</v>
      </c>
      <c r="G19" s="93" t="s">
        <v>166</v>
      </c>
      <c r="H19" s="87">
        <v>35268.499999999993</v>
      </c>
      <c r="I19" s="87">
        <v>106.5224</v>
      </c>
      <c r="J19" s="87">
        <v>136.26221999999999</v>
      </c>
      <c r="K19" s="88">
        <v>4.0148149850101729E-4</v>
      </c>
      <c r="L19" s="88">
        <v>0.40340344275811435</v>
      </c>
      <c r="M19" s="88">
        <f>J19/'סכום נכסי הקרן'!$C$42</f>
        <v>1.1226998947072198E-3</v>
      </c>
      <c r="N19" s="128"/>
    </row>
    <row r="20" spans="2:14">
      <c r="B20" s="86" t="s">
        <v>949</v>
      </c>
      <c r="C20" s="80">
        <v>4811</v>
      </c>
      <c r="D20" s="93" t="s">
        <v>28</v>
      </c>
      <c r="E20" s="80"/>
      <c r="F20" s="93" t="s">
        <v>948</v>
      </c>
      <c r="G20" s="93" t="s">
        <v>166</v>
      </c>
      <c r="H20" s="87">
        <v>7961.9999999999991</v>
      </c>
      <c r="I20" s="87">
        <v>336.33730000000003</v>
      </c>
      <c r="J20" s="87">
        <v>97.128089999999986</v>
      </c>
      <c r="K20" s="88">
        <v>4.1104315032490431E-4</v>
      </c>
      <c r="L20" s="88">
        <v>0.28754709775402149</v>
      </c>
      <c r="M20" s="88">
        <f>J20/'סכום נכסי הקרן'!$C$42</f>
        <v>8.0026361243867427E-4</v>
      </c>
      <c r="N20" s="128"/>
    </row>
    <row r="21" spans="2:14">
      <c r="B21" s="86" t="s">
        <v>950</v>
      </c>
      <c r="C21" s="80">
        <v>5356</v>
      </c>
      <c r="D21" s="93" t="s">
        <v>28</v>
      </c>
      <c r="E21" s="80"/>
      <c r="F21" s="93" t="s">
        <v>948</v>
      </c>
      <c r="G21" s="93" t="s">
        <v>166</v>
      </c>
      <c r="H21" s="87">
        <v>10101.999999999998</v>
      </c>
      <c r="I21" s="87">
        <v>277.02269999999999</v>
      </c>
      <c r="J21" s="87">
        <v>101.50097999999998</v>
      </c>
      <c r="K21" s="88">
        <v>4.2628154315366845E-4</v>
      </c>
      <c r="L21" s="88">
        <v>0.30049301101451681</v>
      </c>
      <c r="M21" s="88">
        <f>J21/'סכום נכסי הקרן'!$C$42</f>
        <v>8.3629299125377241E-4</v>
      </c>
      <c r="N21" s="128"/>
    </row>
    <row r="22" spans="2:14">
      <c r="B22" s="83"/>
      <c r="C22" s="80"/>
      <c r="D22" s="80"/>
      <c r="E22" s="80"/>
      <c r="F22" s="80"/>
      <c r="G22" s="80"/>
      <c r="H22" s="87"/>
      <c r="I22" s="87"/>
      <c r="J22" s="80"/>
      <c r="K22" s="80"/>
      <c r="L22" s="88"/>
      <c r="M22" s="80"/>
      <c r="N22" s="128"/>
    </row>
    <row r="23" spans="2:1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28"/>
    </row>
    <row r="24" spans="2:1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28"/>
    </row>
    <row r="25" spans="2:14">
      <c r="B25" s="95" t="s">
        <v>254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28"/>
    </row>
    <row r="26" spans="2:14">
      <c r="B26" s="95" t="s">
        <v>115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28"/>
    </row>
    <row r="27" spans="2:14">
      <c r="B27" s="95" t="s">
        <v>237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4">
      <c r="B28" s="95" t="s">
        <v>245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</row>
    <row r="112" spans="2:13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</row>
    <row r="113" spans="2:13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</row>
    <row r="114" spans="2:13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</row>
    <row r="115" spans="2:13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</row>
    <row r="116" spans="2:13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</row>
    <row r="117" spans="2:13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</row>
    <row r="118" spans="2:13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</row>
    <row r="119" spans="2:13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</row>
    <row r="120" spans="2:13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</row>
    <row r="121" spans="2:13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D21:XFD24 A1:B1048576 C5:C1048576 D1:XFD20 D21:AB24 D25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Q637"/>
  <sheetViews>
    <sheetView rightToLeft="1" zoomScale="90" zoomScaleNormal="90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6.140625" style="1" customWidth="1"/>
    <col min="13" max="14" width="5.7109375" style="1" customWidth="1"/>
    <col min="15" max="15" width="6.85546875" style="1" customWidth="1"/>
    <col min="16" max="16" width="6.42578125" style="1" customWidth="1"/>
    <col min="17" max="17" width="6.7109375" style="1" customWidth="1"/>
    <col min="18" max="18" width="7.28515625" style="1" customWidth="1"/>
    <col min="19" max="30" width="5.7109375" style="1" customWidth="1"/>
    <col min="31" max="16384" width="9.140625" style="1"/>
  </cols>
  <sheetData>
    <row r="1" spans="2:43">
      <c r="B1" s="57" t="s">
        <v>182</v>
      </c>
      <c r="C1" s="78" t="s" vm="1">
        <v>255</v>
      </c>
    </row>
    <row r="2" spans="2:43">
      <c r="B2" s="57" t="s">
        <v>181</v>
      </c>
      <c r="C2" s="78" t="s">
        <v>256</v>
      </c>
    </row>
    <row r="3" spans="2:43">
      <c r="B3" s="57" t="s">
        <v>183</v>
      </c>
      <c r="C3" s="78" t="s">
        <v>257</v>
      </c>
    </row>
    <row r="4" spans="2:43">
      <c r="B4" s="57" t="s">
        <v>184</v>
      </c>
      <c r="C4" s="78">
        <v>2208</v>
      </c>
    </row>
    <row r="6" spans="2:43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43" ht="26.25" customHeight="1">
      <c r="B7" s="168" t="s">
        <v>99</v>
      </c>
      <c r="C7" s="169"/>
      <c r="D7" s="169"/>
      <c r="E7" s="169"/>
      <c r="F7" s="169"/>
      <c r="G7" s="169"/>
      <c r="H7" s="169"/>
      <c r="I7" s="169"/>
      <c r="J7" s="169"/>
      <c r="K7" s="170"/>
    </row>
    <row r="8" spans="2:43" s="3" customFormat="1" ht="78.75">
      <c r="B8" s="23" t="s">
        <v>119</v>
      </c>
      <c r="C8" s="31" t="s">
        <v>45</v>
      </c>
      <c r="D8" s="31" t="s">
        <v>104</v>
      </c>
      <c r="E8" s="31" t="s">
        <v>105</v>
      </c>
      <c r="F8" s="31" t="s">
        <v>239</v>
      </c>
      <c r="G8" s="31" t="s">
        <v>238</v>
      </c>
      <c r="H8" s="31" t="s">
        <v>113</v>
      </c>
      <c r="I8" s="31" t="s">
        <v>59</v>
      </c>
      <c r="J8" s="31" t="s">
        <v>185</v>
      </c>
      <c r="K8" s="32" t="s">
        <v>187</v>
      </c>
      <c r="AQ8" s="1"/>
    </row>
    <row r="9" spans="2:43" s="3" customFormat="1" ht="21" customHeight="1">
      <c r="B9" s="16"/>
      <c r="C9" s="17"/>
      <c r="D9" s="17"/>
      <c r="E9" s="33" t="s">
        <v>22</v>
      </c>
      <c r="F9" s="33" t="s">
        <v>246</v>
      </c>
      <c r="G9" s="33"/>
      <c r="H9" s="33" t="s">
        <v>242</v>
      </c>
      <c r="I9" s="33" t="s">
        <v>20</v>
      </c>
      <c r="J9" s="33" t="s">
        <v>20</v>
      </c>
      <c r="K9" s="34" t="s">
        <v>20</v>
      </c>
      <c r="AQ9" s="1"/>
    </row>
    <row r="10" spans="2:43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AQ10" s="1"/>
    </row>
    <row r="11" spans="2:43" s="143" customFormat="1" ht="18" customHeight="1">
      <c r="B11" s="98" t="s">
        <v>951</v>
      </c>
      <c r="C11" s="99"/>
      <c r="D11" s="99"/>
      <c r="E11" s="99"/>
      <c r="F11" s="101"/>
      <c r="G11" s="103"/>
      <c r="H11" s="101">
        <v>1568.8256999999994</v>
      </c>
      <c r="I11" s="99"/>
      <c r="J11" s="104">
        <v>1</v>
      </c>
      <c r="K11" s="104">
        <f>H11/'סכום נכסי הקרן'!$C$42</f>
        <v>1.2925963250884801E-2</v>
      </c>
      <c r="AQ11" s="128"/>
    </row>
    <row r="12" spans="2:43" s="128" customFormat="1" ht="21" customHeight="1">
      <c r="B12" s="81" t="s">
        <v>952</v>
      </c>
      <c r="C12" s="82"/>
      <c r="D12" s="82"/>
      <c r="E12" s="82"/>
      <c r="F12" s="90"/>
      <c r="G12" s="92"/>
      <c r="H12" s="90">
        <v>111.06571999999998</v>
      </c>
      <c r="I12" s="82"/>
      <c r="J12" s="91">
        <v>7.0795449105659103E-2</v>
      </c>
      <c r="K12" s="91">
        <f>H12/'סכום נכסי הקרן'!$C$42</f>
        <v>9.1509937346963494E-4</v>
      </c>
    </row>
    <row r="13" spans="2:43" s="128" customFormat="1">
      <c r="B13" s="100" t="s">
        <v>230</v>
      </c>
      <c r="C13" s="82"/>
      <c r="D13" s="82"/>
      <c r="E13" s="82"/>
      <c r="F13" s="90"/>
      <c r="G13" s="92"/>
      <c r="H13" s="90">
        <v>21.348310000000001</v>
      </c>
      <c r="I13" s="82"/>
      <c r="J13" s="91">
        <v>1.3607827816691178E-2</v>
      </c>
      <c r="K13" s="91">
        <f>H13/'סכום נכסי הקרן'!$C$42</f>
        <v>1.7589428228291813E-4</v>
      </c>
    </row>
    <row r="14" spans="2:43" s="128" customFormat="1">
      <c r="B14" s="86" t="s">
        <v>953</v>
      </c>
      <c r="C14" s="80">
        <v>5277</v>
      </c>
      <c r="D14" s="93" t="s">
        <v>166</v>
      </c>
      <c r="E14" s="112">
        <v>42545</v>
      </c>
      <c r="F14" s="87">
        <v>6119.2099999999991</v>
      </c>
      <c r="G14" s="89">
        <v>96.187899999999999</v>
      </c>
      <c r="H14" s="87">
        <v>21.348310000000001</v>
      </c>
      <c r="I14" s="88">
        <v>8.3333333333333331E-5</v>
      </c>
      <c r="J14" s="88">
        <v>1.3607827816691178E-2</v>
      </c>
      <c r="K14" s="88">
        <f>H14/'סכום נכסי הקרן'!$C$42</f>
        <v>1.7589428228291813E-4</v>
      </c>
    </row>
    <row r="15" spans="2:43" s="128" customFormat="1">
      <c r="B15" s="83"/>
      <c r="C15" s="80"/>
      <c r="D15" s="80"/>
      <c r="E15" s="80"/>
      <c r="F15" s="87"/>
      <c r="G15" s="89"/>
      <c r="H15" s="80"/>
      <c r="I15" s="80"/>
      <c r="J15" s="88"/>
      <c r="K15" s="80"/>
    </row>
    <row r="16" spans="2:43" s="128" customFormat="1">
      <c r="B16" s="100" t="s">
        <v>233</v>
      </c>
      <c r="C16" s="82"/>
      <c r="D16" s="82"/>
      <c r="E16" s="82"/>
      <c r="F16" s="90"/>
      <c r="G16" s="92"/>
      <c r="H16" s="90">
        <v>89.717410000000001</v>
      </c>
      <c r="I16" s="82"/>
      <c r="J16" s="91">
        <v>5.7187621288967941E-2</v>
      </c>
      <c r="K16" s="91">
        <f>H16/'סכום נכסי הקרן'!$C$42</f>
        <v>7.3920509118671686E-4</v>
      </c>
    </row>
    <row r="17" spans="2:11" s="128" customFormat="1">
      <c r="B17" s="86" t="s">
        <v>954</v>
      </c>
      <c r="C17" s="80">
        <v>5322</v>
      </c>
      <c r="D17" s="93" t="s">
        <v>168</v>
      </c>
      <c r="E17" s="112">
        <v>43191</v>
      </c>
      <c r="F17" s="87">
        <v>15024.929999999998</v>
      </c>
      <c r="G17" s="89">
        <v>108.7432</v>
      </c>
      <c r="H17" s="87">
        <v>68.876960000000011</v>
      </c>
      <c r="I17" s="88">
        <v>1.9667272E-4</v>
      </c>
      <c r="J17" s="88">
        <v>4.3903513309349815E-2</v>
      </c>
      <c r="K17" s="88">
        <f>H17/'סכום נכסי הקרן'!$C$42</f>
        <v>5.6749519962138745E-4</v>
      </c>
    </row>
    <row r="18" spans="2:11" s="128" customFormat="1">
      <c r="B18" s="86" t="s">
        <v>955</v>
      </c>
      <c r="C18" s="80">
        <v>5310</v>
      </c>
      <c r="D18" s="93" t="s">
        <v>166</v>
      </c>
      <c r="E18" s="112">
        <v>43116</v>
      </c>
      <c r="F18" s="87">
        <v>5809.2399999999989</v>
      </c>
      <c r="G18" s="89">
        <v>98.91</v>
      </c>
      <c r="H18" s="87">
        <v>20.840449999999997</v>
      </c>
      <c r="I18" s="88">
        <v>8.6730224405408513E-5</v>
      </c>
      <c r="J18" s="88">
        <v>1.3284107979618135E-2</v>
      </c>
      <c r="K18" s="88">
        <f>H18/'סכום נכסי הקרן'!$C$42</f>
        <v>1.7170989156532954E-4</v>
      </c>
    </row>
    <row r="19" spans="2:11" s="128" customFormat="1">
      <c r="B19" s="83"/>
      <c r="C19" s="80"/>
      <c r="D19" s="80"/>
      <c r="E19" s="80"/>
      <c r="F19" s="87"/>
      <c r="G19" s="89"/>
      <c r="H19" s="80"/>
      <c r="I19" s="80"/>
      <c r="J19" s="88"/>
      <c r="K19" s="80"/>
    </row>
    <row r="20" spans="2:11" s="128" customFormat="1">
      <c r="B20" s="81" t="s">
        <v>956</v>
      </c>
      <c r="C20" s="82"/>
      <c r="D20" s="82"/>
      <c r="E20" s="82"/>
      <c r="F20" s="90"/>
      <c r="G20" s="92"/>
      <c r="H20" s="90">
        <v>1457.7599799999998</v>
      </c>
      <c r="I20" s="82"/>
      <c r="J20" s="91">
        <v>0.92920455089434117</v>
      </c>
      <c r="K20" s="91">
        <f>H20/'סכום נכסי הקרן'!$C$42</f>
        <v>1.2010863877415168E-2</v>
      </c>
    </row>
    <row r="21" spans="2:11" s="128" customFormat="1">
      <c r="B21" s="100" t="s">
        <v>230</v>
      </c>
      <c r="C21" s="82"/>
      <c r="D21" s="82"/>
      <c r="E21" s="82"/>
      <c r="F21" s="90"/>
      <c r="G21" s="92"/>
      <c r="H21" s="90">
        <v>57.960589999999989</v>
      </c>
      <c r="I21" s="82"/>
      <c r="J21" s="91">
        <v>3.6945206851213622E-2</v>
      </c>
      <c r="K21" s="91">
        <f>H21/'סכום נכסי הקרן'!$C$42</f>
        <v>4.7755238605512467E-4</v>
      </c>
    </row>
    <row r="22" spans="2:11" s="128" customFormat="1" ht="16.5" customHeight="1">
      <c r="B22" s="86" t="s">
        <v>957</v>
      </c>
      <c r="C22" s="80">
        <v>5295</v>
      </c>
      <c r="D22" s="93" t="s">
        <v>166</v>
      </c>
      <c r="E22" s="112">
        <v>43003</v>
      </c>
      <c r="F22" s="87">
        <v>4473.6099999999988</v>
      </c>
      <c r="G22" s="89">
        <v>95.385800000000003</v>
      </c>
      <c r="H22" s="87">
        <v>15.477099999999998</v>
      </c>
      <c r="I22" s="88">
        <v>2.3819619759491716E-5</v>
      </c>
      <c r="J22" s="88">
        <v>9.865404423193733E-3</v>
      </c>
      <c r="K22" s="88">
        <f>H22/'סכום נכסי הקרן'!$C$42</f>
        <v>1.2751985502931857E-4</v>
      </c>
    </row>
    <row r="23" spans="2:11" s="128" customFormat="1" ht="16.5" customHeight="1">
      <c r="B23" s="86" t="s">
        <v>958</v>
      </c>
      <c r="C23" s="80">
        <v>5288</v>
      </c>
      <c r="D23" s="93" t="s">
        <v>166</v>
      </c>
      <c r="E23" s="112">
        <v>42768</v>
      </c>
      <c r="F23" s="87">
        <v>11577.649999999998</v>
      </c>
      <c r="G23" s="89">
        <v>101.17010000000001</v>
      </c>
      <c r="H23" s="87">
        <v>42.483489999999989</v>
      </c>
      <c r="I23" s="88">
        <v>6.7483937045458294E-5</v>
      </c>
      <c r="J23" s="88">
        <v>2.707980242801989E-2</v>
      </c>
      <c r="K23" s="88">
        <f>H23/'סכום נכסי הקרן'!$C$42</f>
        <v>3.5003253102580613E-4</v>
      </c>
    </row>
    <row r="24" spans="2:11" s="128" customFormat="1" ht="16.5" customHeight="1">
      <c r="B24" s="83"/>
      <c r="C24" s="80"/>
      <c r="D24" s="80"/>
      <c r="E24" s="80"/>
      <c r="F24" s="87"/>
      <c r="G24" s="89"/>
      <c r="H24" s="80"/>
      <c r="I24" s="80"/>
      <c r="J24" s="88"/>
      <c r="K24" s="80"/>
    </row>
    <row r="25" spans="2:11" s="128" customFormat="1">
      <c r="B25" s="100" t="s">
        <v>232</v>
      </c>
      <c r="C25" s="82"/>
      <c r="D25" s="82"/>
      <c r="E25" s="82"/>
      <c r="F25" s="90"/>
      <c r="G25" s="92"/>
      <c r="H25" s="90">
        <v>15.498239999999997</v>
      </c>
      <c r="I25" s="82"/>
      <c r="J25" s="91">
        <v>9.878879470166765E-3</v>
      </c>
      <c r="K25" s="91">
        <f>H25/'סכום נכסי הקרן'!$C$42</f>
        <v>1.2769403299129592E-4</v>
      </c>
    </row>
    <row r="26" spans="2:11" s="128" customFormat="1">
      <c r="B26" s="86" t="s">
        <v>959</v>
      </c>
      <c r="C26" s="80">
        <v>5299</v>
      </c>
      <c r="D26" s="93" t="s">
        <v>166</v>
      </c>
      <c r="E26" s="112">
        <v>43002</v>
      </c>
      <c r="F26" s="87">
        <v>4608.6899999999987</v>
      </c>
      <c r="G26" s="89">
        <v>92.7166</v>
      </c>
      <c r="H26" s="87">
        <v>15.498239999999997</v>
      </c>
      <c r="I26" s="88">
        <v>5.0439999999999998E-5</v>
      </c>
      <c r="J26" s="88">
        <v>9.878879470166765E-3</v>
      </c>
      <c r="K26" s="88">
        <f>H26/'סכום נכסי הקרן'!$C$42</f>
        <v>1.2769403299129592E-4</v>
      </c>
    </row>
    <row r="27" spans="2:11" s="128" customFormat="1">
      <c r="B27" s="83"/>
      <c r="C27" s="80"/>
      <c r="D27" s="80"/>
      <c r="E27" s="80"/>
      <c r="F27" s="87"/>
      <c r="G27" s="89"/>
      <c r="H27" s="80"/>
      <c r="I27" s="80"/>
      <c r="J27" s="88"/>
      <c r="K27" s="80"/>
    </row>
    <row r="28" spans="2:11" s="128" customFormat="1">
      <c r="B28" s="100" t="s">
        <v>233</v>
      </c>
      <c r="C28" s="82"/>
      <c r="D28" s="82"/>
      <c r="E28" s="82"/>
      <c r="F28" s="90"/>
      <c r="G28" s="92"/>
      <c r="H28" s="90">
        <v>1384.3011499999998</v>
      </c>
      <c r="I28" s="82"/>
      <c r="J28" s="91">
        <v>0.88238046457296071</v>
      </c>
      <c r="K28" s="91">
        <f>H28/'סכום נכסי הקרן'!$C$42</f>
        <v>1.1405617458368749E-2</v>
      </c>
    </row>
    <row r="29" spans="2:11" s="128" customFormat="1">
      <c r="B29" s="86" t="s">
        <v>960</v>
      </c>
      <c r="C29" s="80">
        <v>5335</v>
      </c>
      <c r="D29" s="93" t="s">
        <v>166</v>
      </c>
      <c r="E29" s="112">
        <v>43355</v>
      </c>
      <c r="F29" s="87">
        <v>14256.079999999998</v>
      </c>
      <c r="G29" s="89">
        <v>100</v>
      </c>
      <c r="H29" s="87">
        <v>51.706800000000001</v>
      </c>
      <c r="I29" s="88">
        <v>4.829296411592224E-5</v>
      </c>
      <c r="J29" s="88">
        <v>3.29589195281541E-2</v>
      </c>
      <c r="K29" s="88">
        <f>H29/'סכום נכסי הקרן'!$C$42</f>
        <v>4.2602578260978927E-4</v>
      </c>
    </row>
    <row r="30" spans="2:11" s="128" customFormat="1">
      <c r="B30" s="86" t="s">
        <v>961</v>
      </c>
      <c r="C30" s="80">
        <v>5304</v>
      </c>
      <c r="D30" s="93" t="s">
        <v>168</v>
      </c>
      <c r="E30" s="112">
        <v>43080</v>
      </c>
      <c r="F30" s="87">
        <v>7941.2399999999989</v>
      </c>
      <c r="G30" s="89">
        <v>101.3357</v>
      </c>
      <c r="H30" s="87">
        <v>33.924239999999998</v>
      </c>
      <c r="I30" s="88">
        <v>1.05884E-5</v>
      </c>
      <c r="J30" s="88">
        <v>2.1623970081571211E-2</v>
      </c>
      <c r="K30" s="88">
        <f>H30/'סכום נכסי הקרן'!$C$42</f>
        <v>2.7951064261262187E-4</v>
      </c>
    </row>
    <row r="31" spans="2:11" s="128" customFormat="1">
      <c r="B31" s="86" t="s">
        <v>962</v>
      </c>
      <c r="C31" s="80">
        <v>5281</v>
      </c>
      <c r="D31" s="93" t="s">
        <v>166</v>
      </c>
      <c r="E31" s="112">
        <v>42642</v>
      </c>
      <c r="F31" s="87">
        <v>41863.609999999993</v>
      </c>
      <c r="G31" s="89">
        <v>65.765000000000001</v>
      </c>
      <c r="H31" s="87">
        <v>99.857109999999992</v>
      </c>
      <c r="I31" s="88">
        <v>1.9080383828464601E-5</v>
      </c>
      <c r="J31" s="88">
        <v>6.3650863190219301E-2</v>
      </c>
      <c r="K31" s="88">
        <f>H31/'סכום נכסי הקרן'!$C$42</f>
        <v>8.227487184838708E-4</v>
      </c>
    </row>
    <row r="32" spans="2:11" s="128" customFormat="1">
      <c r="B32" s="86" t="s">
        <v>963</v>
      </c>
      <c r="C32" s="80">
        <v>5291</v>
      </c>
      <c r="D32" s="93" t="s">
        <v>166</v>
      </c>
      <c r="E32" s="112">
        <v>42908</v>
      </c>
      <c r="F32" s="87">
        <v>17178.150000000001</v>
      </c>
      <c r="G32" s="89">
        <v>103.0008</v>
      </c>
      <c r="H32" s="87">
        <v>64.174799999999991</v>
      </c>
      <c r="I32" s="88">
        <v>3.0235172584462947E-5</v>
      </c>
      <c r="J32" s="88">
        <v>4.0906265112816559E-2</v>
      </c>
      <c r="K32" s="88">
        <f>H32/'סכום נכסי הקרן'!$C$42</f>
        <v>5.2875287957921779E-4</v>
      </c>
    </row>
    <row r="33" spans="2:11" s="128" customFormat="1">
      <c r="B33" s="86" t="s">
        <v>964</v>
      </c>
      <c r="C33" s="80">
        <v>5307</v>
      </c>
      <c r="D33" s="93" t="s">
        <v>166</v>
      </c>
      <c r="E33" s="112">
        <v>43068</v>
      </c>
      <c r="F33" s="87">
        <v>1707.9999999999998</v>
      </c>
      <c r="G33" s="89">
        <v>100</v>
      </c>
      <c r="H33" s="87">
        <v>6.1949199999999989</v>
      </c>
      <c r="I33" s="88">
        <v>1.1618343701193296E-5</v>
      </c>
      <c r="J33" s="88">
        <v>3.9487624405948989E-3</v>
      </c>
      <c r="K33" s="88">
        <f>H33/'סכום נכסי הקרן'!$C$42</f>
        <v>5.1041558193603842E-5</v>
      </c>
    </row>
    <row r="34" spans="2:11" s="128" customFormat="1">
      <c r="B34" s="86" t="s">
        <v>965</v>
      </c>
      <c r="C34" s="80">
        <v>5294</v>
      </c>
      <c r="D34" s="93" t="s">
        <v>169</v>
      </c>
      <c r="E34" s="112">
        <v>43002</v>
      </c>
      <c r="F34" s="87">
        <v>51355.37999999999</v>
      </c>
      <c r="G34" s="89">
        <v>101.9879</v>
      </c>
      <c r="H34" s="87">
        <v>248.18499999999997</v>
      </c>
      <c r="I34" s="88">
        <v>1.580165723784393E-4</v>
      </c>
      <c r="J34" s="88">
        <v>0.15819794385061392</v>
      </c>
      <c r="K34" s="88">
        <f>H34/'סכום נכסי הקרן'!$C$42</f>
        <v>2.0448608085785725E-3</v>
      </c>
    </row>
    <row r="35" spans="2:11" s="128" customFormat="1">
      <c r="B35" s="86" t="s">
        <v>966</v>
      </c>
      <c r="C35" s="80">
        <v>5290</v>
      </c>
      <c r="D35" s="93" t="s">
        <v>166</v>
      </c>
      <c r="E35" s="112">
        <v>42779</v>
      </c>
      <c r="F35" s="87">
        <v>18174.349999999995</v>
      </c>
      <c r="G35" s="89">
        <v>86.234300000000005</v>
      </c>
      <c r="H35" s="87">
        <v>56.844229999999989</v>
      </c>
      <c r="I35" s="88">
        <v>1.3172374627934672E-5</v>
      </c>
      <c r="J35" s="88">
        <v>3.6233617284571515E-2</v>
      </c>
      <c r="K35" s="88">
        <f>H35/'סכום נכסי הקרן'!$C$42</f>
        <v>4.6835440546699579E-4</v>
      </c>
    </row>
    <row r="36" spans="2:11" s="128" customFormat="1">
      <c r="B36" s="86" t="s">
        <v>967</v>
      </c>
      <c r="C36" s="80">
        <v>5285</v>
      </c>
      <c r="D36" s="93" t="s">
        <v>166</v>
      </c>
      <c r="E36" s="112">
        <v>42718</v>
      </c>
      <c r="F36" s="87">
        <v>19128.469999999998</v>
      </c>
      <c r="G36" s="89">
        <v>102.5583</v>
      </c>
      <c r="H36" s="87">
        <v>71.153869999999984</v>
      </c>
      <c r="I36" s="88">
        <v>1.0067592982456139E-5</v>
      </c>
      <c r="J36" s="88">
        <v>4.5354860007711509E-2</v>
      </c>
      <c r="K36" s="88">
        <f>H36/'סכום נכסי הקרן'!$C$42</f>
        <v>5.8625525370870372E-4</v>
      </c>
    </row>
    <row r="37" spans="2:11" s="128" customFormat="1">
      <c r="B37" s="86" t="s">
        <v>968</v>
      </c>
      <c r="C37" s="80">
        <v>5239</v>
      </c>
      <c r="D37" s="93" t="s">
        <v>166</v>
      </c>
      <c r="E37" s="112">
        <v>43223</v>
      </c>
      <c r="F37" s="87">
        <v>186.63999999999996</v>
      </c>
      <c r="G37" s="89">
        <v>61.851900000000001</v>
      </c>
      <c r="H37" s="87">
        <v>0.41869999999999991</v>
      </c>
      <c r="I37" s="88">
        <v>6.6981481481481486E-7</v>
      </c>
      <c r="J37" s="88">
        <v>2.6688751975442526E-4</v>
      </c>
      <c r="K37" s="88">
        <f>H37/'סכום נכסי הקרן'!$C$42</f>
        <v>3.4497782724654924E-6</v>
      </c>
    </row>
    <row r="38" spans="2:11" s="128" customFormat="1">
      <c r="B38" s="86" t="s">
        <v>969</v>
      </c>
      <c r="C38" s="80">
        <v>7000</v>
      </c>
      <c r="D38" s="93" t="s">
        <v>166</v>
      </c>
      <c r="E38" s="112">
        <v>43137</v>
      </c>
      <c r="F38" s="87">
        <v>10.279999999999998</v>
      </c>
      <c r="G38" s="89">
        <v>100</v>
      </c>
      <c r="H38" s="87">
        <v>3.728999999999999E-2</v>
      </c>
      <c r="I38" s="88">
        <v>2.1260850955172412E-4</v>
      </c>
      <c r="J38" s="88">
        <v>2.3769370937765745E-5</v>
      </c>
      <c r="K38" s="88">
        <f>H38/'סכום נכסי הקרן'!$C$42</f>
        <v>3.0724201523820922E-7</v>
      </c>
    </row>
    <row r="39" spans="2:11" s="128" customFormat="1">
      <c r="B39" s="86" t="s">
        <v>970</v>
      </c>
      <c r="C39" s="80">
        <v>5292</v>
      </c>
      <c r="D39" s="93" t="s">
        <v>168</v>
      </c>
      <c r="E39" s="112">
        <v>42814</v>
      </c>
      <c r="F39" s="87">
        <v>1360.3399999999997</v>
      </c>
      <c r="G39" s="89">
        <v>1E-4</v>
      </c>
      <c r="H39" s="87">
        <v>2.2799999999999995E-3</v>
      </c>
      <c r="I39" s="88">
        <v>6.7139415694021981E-6</v>
      </c>
      <c r="J39" s="88">
        <v>0</v>
      </c>
      <c r="K39" s="151">
        <f>H39/'סכום נכסי הקרן'!$C$42</f>
        <v>1.8785513401531701E-8</v>
      </c>
    </row>
    <row r="40" spans="2:11" s="128" customFormat="1">
      <c r="B40" s="86" t="s">
        <v>971</v>
      </c>
      <c r="C40" s="80">
        <v>5329</v>
      </c>
      <c r="D40" s="93" t="s">
        <v>166</v>
      </c>
      <c r="E40" s="112">
        <v>43261</v>
      </c>
      <c r="F40" s="87">
        <v>2228.8099999999995</v>
      </c>
      <c r="G40" s="89">
        <v>100</v>
      </c>
      <c r="H40" s="87">
        <v>8.0838899999999985</v>
      </c>
      <c r="I40" s="88">
        <v>2.4358579234972674E-6</v>
      </c>
      <c r="J40" s="88">
        <v>5.15282864119322E-3</v>
      </c>
      <c r="K40" s="88">
        <f>H40/'סכום נכסי הקרן'!$C$42</f>
        <v>6.6605273654170223E-5</v>
      </c>
    </row>
    <row r="41" spans="2:11" s="128" customFormat="1">
      <c r="B41" s="86" t="s">
        <v>972</v>
      </c>
      <c r="C41" s="80">
        <v>5296</v>
      </c>
      <c r="D41" s="93" t="s">
        <v>166</v>
      </c>
      <c r="E41" s="112">
        <v>42912</v>
      </c>
      <c r="F41" s="87">
        <v>1552.64</v>
      </c>
      <c r="G41" s="89">
        <v>123.30500000000001</v>
      </c>
      <c r="H41" s="87">
        <v>6.9438099999999983</v>
      </c>
      <c r="I41" s="88">
        <v>1.2603627126586402E-4</v>
      </c>
      <c r="J41" s="88">
        <v>4.4261194854214852E-3</v>
      </c>
      <c r="K41" s="88">
        <f>H41/'סכום נכסי הקרן'!$C$42</f>
        <v>5.7211857812583259E-5</v>
      </c>
    </row>
    <row r="42" spans="2:11" s="128" customFormat="1">
      <c r="B42" s="86" t="s">
        <v>973</v>
      </c>
      <c r="C42" s="80">
        <v>5297</v>
      </c>
      <c r="D42" s="93" t="s">
        <v>166</v>
      </c>
      <c r="E42" s="112">
        <v>42916</v>
      </c>
      <c r="F42" s="87">
        <v>23044.539999999994</v>
      </c>
      <c r="G42" s="89">
        <v>107.24979999999999</v>
      </c>
      <c r="H42" s="87">
        <v>89.642099999999999</v>
      </c>
      <c r="I42" s="88">
        <v>1.8601750410734081E-5</v>
      </c>
      <c r="J42" s="88">
        <v>5.7139617230900816E-2</v>
      </c>
      <c r="K42" s="88">
        <f>H42/'סכום נכסי הקרן'!$C$42</f>
        <v>7.3858459249624784E-4</v>
      </c>
    </row>
    <row r="43" spans="2:11" s="128" customFormat="1">
      <c r="B43" s="86" t="s">
        <v>974</v>
      </c>
      <c r="C43" s="80">
        <v>5293</v>
      </c>
      <c r="D43" s="93" t="s">
        <v>166</v>
      </c>
      <c r="E43" s="112">
        <v>42859</v>
      </c>
      <c r="F43" s="87">
        <v>1287.5399999999997</v>
      </c>
      <c r="G43" s="89">
        <v>102.6853</v>
      </c>
      <c r="H43" s="87">
        <v>4.795329999999999</v>
      </c>
      <c r="I43" s="88">
        <v>1.4894848508941794E-6</v>
      </c>
      <c r="J43" s="88">
        <v>3.0566365658084263E-3</v>
      </c>
      <c r="K43" s="88">
        <f>H43/'סכום נכסי הקרן'!$C$42</f>
        <v>3.9509971920950443E-5</v>
      </c>
    </row>
    <row r="44" spans="2:11" s="128" customFormat="1">
      <c r="B44" s="86" t="s">
        <v>975</v>
      </c>
      <c r="C44" s="80">
        <v>5313</v>
      </c>
      <c r="D44" s="93" t="s">
        <v>166</v>
      </c>
      <c r="E44" s="112">
        <v>43098</v>
      </c>
      <c r="F44" s="87">
        <v>968.27999999999986</v>
      </c>
      <c r="G44" s="89">
        <v>87.629499999999993</v>
      </c>
      <c r="H44" s="87">
        <v>3.0775100000000002</v>
      </c>
      <c r="I44" s="88">
        <v>4.8226760324125405E-6</v>
      </c>
      <c r="J44" s="88">
        <v>1.9616647024586617E-3</v>
      </c>
      <c r="K44" s="88">
        <f>H44/'סכום נכסי הקרן'!$C$42</f>
        <v>2.5356405854538527E-5</v>
      </c>
    </row>
    <row r="45" spans="2:11" s="128" customFormat="1">
      <c r="B45" s="86" t="s">
        <v>976</v>
      </c>
      <c r="C45" s="80">
        <v>5336</v>
      </c>
      <c r="D45" s="93" t="s">
        <v>168</v>
      </c>
      <c r="E45" s="112">
        <v>43363</v>
      </c>
      <c r="F45" s="87">
        <v>77.309999999999988</v>
      </c>
      <c r="G45" s="89">
        <v>100</v>
      </c>
      <c r="H45" s="87">
        <v>0.32590999999999998</v>
      </c>
      <c r="I45" s="88">
        <v>1.1179841444141539E-5</v>
      </c>
      <c r="J45" s="88">
        <v>2.0774136986664618E-4</v>
      </c>
      <c r="K45" s="88">
        <f>H45/'סכום נכסי הקרן'!$C$42</f>
        <v>2.6852573125847357E-6</v>
      </c>
    </row>
    <row r="46" spans="2:11" s="128" customFormat="1">
      <c r="B46" s="86" t="s">
        <v>977</v>
      </c>
      <c r="C46" s="80">
        <v>5308</v>
      </c>
      <c r="D46" s="93" t="s">
        <v>166</v>
      </c>
      <c r="E46" s="112">
        <v>43072</v>
      </c>
      <c r="F46" s="87">
        <v>322.53999999999996</v>
      </c>
      <c r="G46" s="89">
        <v>72.535200000000003</v>
      </c>
      <c r="H46" s="87">
        <v>0.8485299999999999</v>
      </c>
      <c r="I46" s="88">
        <v>5.6835158871062057E-6</v>
      </c>
      <c r="J46" s="88">
        <v>5.4086951788206951E-4</v>
      </c>
      <c r="K46" s="88">
        <f>H46/'סכום נכסי הקרן'!$C$42</f>
        <v>6.9912595116674099E-6</v>
      </c>
    </row>
    <row r="47" spans="2:11" s="128" customFormat="1">
      <c r="B47" s="86" t="s">
        <v>978</v>
      </c>
      <c r="C47" s="80">
        <v>5321</v>
      </c>
      <c r="D47" s="93" t="s">
        <v>166</v>
      </c>
      <c r="E47" s="112">
        <v>43201</v>
      </c>
      <c r="F47" s="87">
        <v>2278.7099999999996</v>
      </c>
      <c r="G47" s="89">
        <v>95.793400000000005</v>
      </c>
      <c r="H47" s="87">
        <v>7.9171999999999993</v>
      </c>
      <c r="I47" s="88">
        <v>2.0867307692307695E-6</v>
      </c>
      <c r="J47" s="88">
        <v>5.0465771946494771E-3</v>
      </c>
      <c r="K47" s="88">
        <f>H47/'סכום נכסי הקרן'!$C$42</f>
        <v>6.5231871360792453E-5</v>
      </c>
    </row>
    <row r="48" spans="2:11" s="128" customFormat="1">
      <c r="B48" s="86" t="s">
        <v>979</v>
      </c>
      <c r="C48" s="80">
        <v>5303</v>
      </c>
      <c r="D48" s="93" t="s">
        <v>168</v>
      </c>
      <c r="E48" s="112">
        <v>43034</v>
      </c>
      <c r="F48" s="87">
        <v>20733.759999999995</v>
      </c>
      <c r="G48" s="89">
        <v>104.0836</v>
      </c>
      <c r="H48" s="87">
        <v>90.974499999999992</v>
      </c>
      <c r="I48" s="88">
        <v>6.1204624277456652E-5</v>
      </c>
      <c r="J48" s="88">
        <v>5.798891489347735E-2</v>
      </c>
      <c r="K48" s="88">
        <f>H48/'סכום נכסי הקרן'!$C$42</f>
        <v>7.4956258287177456E-4</v>
      </c>
    </row>
    <row r="49" spans="2:11" s="128" customFormat="1">
      <c r="B49" s="86" t="s">
        <v>980</v>
      </c>
      <c r="C49" s="80">
        <v>5280</v>
      </c>
      <c r="D49" s="93" t="s">
        <v>169</v>
      </c>
      <c r="E49" s="112">
        <v>42604</v>
      </c>
      <c r="F49" s="87">
        <v>1122.4000000000001</v>
      </c>
      <c r="G49" s="89">
        <v>124.3441</v>
      </c>
      <c r="H49" s="87">
        <v>6.613249999999999</v>
      </c>
      <c r="I49" s="88">
        <v>2.9614775725593669E-5</v>
      </c>
      <c r="J49" s="88">
        <v>4.2154141151563244E-3</v>
      </c>
      <c r="K49" s="88">
        <f>H49/'סכום נכסי הקרן'!$C$42</f>
        <v>5.4488287939771721E-5</v>
      </c>
    </row>
    <row r="50" spans="2:11" s="128" customFormat="1">
      <c r="B50" s="86" t="s">
        <v>981</v>
      </c>
      <c r="C50" s="80">
        <v>5318</v>
      </c>
      <c r="D50" s="93" t="s">
        <v>168</v>
      </c>
      <c r="E50" s="112">
        <v>43165</v>
      </c>
      <c r="F50" s="87">
        <v>1145.4599999999998</v>
      </c>
      <c r="G50" s="89">
        <v>96.811599999999999</v>
      </c>
      <c r="H50" s="87">
        <v>4.6748499999999993</v>
      </c>
      <c r="I50" s="88">
        <v>9.3126829268292689E-6</v>
      </c>
      <c r="J50" s="88">
        <v>2.9798402716120732E-3</v>
      </c>
      <c r="K50" s="88">
        <f>H50/'סכום נכסי הקרן'!$C$42</f>
        <v>3.8517305844364243E-5</v>
      </c>
    </row>
    <row r="51" spans="2:11" s="128" customFormat="1">
      <c r="B51" s="86" t="s">
        <v>982</v>
      </c>
      <c r="C51" s="80">
        <v>5319</v>
      </c>
      <c r="D51" s="93" t="s">
        <v>166</v>
      </c>
      <c r="E51" s="112">
        <v>43165</v>
      </c>
      <c r="F51" s="87">
        <v>946.30999999999983</v>
      </c>
      <c r="G51" s="89">
        <v>122.7223</v>
      </c>
      <c r="H51" s="87">
        <v>4.2121499999999985</v>
      </c>
      <c r="I51" s="88">
        <v>1.2820501474926254E-5</v>
      </c>
      <c r="J51" s="88">
        <v>2.6849062964738532E-3</v>
      </c>
      <c r="K51" s="88">
        <f>H51/'סכום נכסי הקרן'!$C$42</f>
        <v>3.4705000120290239E-5</v>
      </c>
    </row>
    <row r="52" spans="2:11" s="128" customFormat="1">
      <c r="B52" s="86" t="s">
        <v>983</v>
      </c>
      <c r="C52" s="80">
        <v>5324</v>
      </c>
      <c r="D52" s="93" t="s">
        <v>168</v>
      </c>
      <c r="E52" s="112">
        <v>43192</v>
      </c>
      <c r="F52" s="87">
        <v>1378.5399999999997</v>
      </c>
      <c r="G52" s="89">
        <v>102.6772</v>
      </c>
      <c r="H52" s="87">
        <v>5.9669699999999981</v>
      </c>
      <c r="I52" s="88">
        <v>1.6753690476190476E-5</v>
      </c>
      <c r="J52" s="88">
        <v>3.8034626791236276E-3</v>
      </c>
      <c r="K52" s="88">
        <f>H52/'סכום נכסי הקרן'!$C$42</f>
        <v>4.916341881646386E-5</v>
      </c>
    </row>
    <row r="53" spans="2:11" s="128" customFormat="1">
      <c r="B53" s="86" t="s">
        <v>984</v>
      </c>
      <c r="C53" s="80">
        <v>5325</v>
      </c>
      <c r="D53" s="93" t="s">
        <v>166</v>
      </c>
      <c r="E53" s="112">
        <v>43201</v>
      </c>
      <c r="F53" s="87">
        <v>2942.4699999999993</v>
      </c>
      <c r="G53" s="89">
        <v>100</v>
      </c>
      <c r="H53" s="87">
        <v>10.672339999999998</v>
      </c>
      <c r="I53" s="88">
        <v>1.758135294117647E-6</v>
      </c>
      <c r="J53" s="88">
        <v>6.8027569920610063E-3</v>
      </c>
      <c r="K53" s="88">
        <f>H53/'סכום נכסי הקרן'!$C$42</f>
        <v>8.793218688408019E-5</v>
      </c>
    </row>
    <row r="54" spans="2:11" s="128" customFormat="1">
      <c r="B54" s="86" t="s">
        <v>985</v>
      </c>
      <c r="C54" s="80">
        <v>5330</v>
      </c>
      <c r="D54" s="93" t="s">
        <v>166</v>
      </c>
      <c r="E54" s="112">
        <v>43272</v>
      </c>
      <c r="F54" s="87">
        <v>2936.1699999999996</v>
      </c>
      <c r="G54" s="89">
        <v>100</v>
      </c>
      <c r="H54" s="87">
        <v>10.649489999999998</v>
      </c>
      <c r="I54" s="88">
        <v>1.5623784631468897E-6</v>
      </c>
      <c r="J54" s="88">
        <v>6.7881919578446489E-3</v>
      </c>
      <c r="K54" s="88">
        <f>H54/'סכום נכסי הקרן'!$C$42</f>
        <v>8.7743919787051689E-5</v>
      </c>
    </row>
    <row r="55" spans="2:11" s="128" customFormat="1">
      <c r="B55" s="86" t="s">
        <v>986</v>
      </c>
      <c r="C55" s="80">
        <v>5298</v>
      </c>
      <c r="D55" s="93" t="s">
        <v>166</v>
      </c>
      <c r="E55" s="112">
        <v>43188</v>
      </c>
      <c r="F55" s="87">
        <v>9.35</v>
      </c>
      <c r="G55" s="89">
        <v>100</v>
      </c>
      <c r="H55" s="87">
        <v>3.3919999999999992E-2</v>
      </c>
      <c r="I55" s="88">
        <v>2.6358381395760012E-4</v>
      </c>
      <c r="J55" s="88">
        <v>2.1621267423143314E-5</v>
      </c>
      <c r="K55" s="88">
        <f>H55/'סכום נכסי הקרן'!$C$42</f>
        <v>2.7947570814910316E-7</v>
      </c>
    </row>
    <row r="56" spans="2:11" s="128" customFormat="1">
      <c r="B56" s="86" t="s">
        <v>987</v>
      </c>
      <c r="C56" s="80">
        <v>5311</v>
      </c>
      <c r="D56" s="93" t="s">
        <v>166</v>
      </c>
      <c r="E56" s="112">
        <v>43089</v>
      </c>
      <c r="F56" s="87">
        <v>1143.1999999999998</v>
      </c>
      <c r="G56" s="89">
        <v>93.8703</v>
      </c>
      <c r="H56" s="87">
        <v>3.8922099999999995</v>
      </c>
      <c r="I56" s="88">
        <v>5.63043956043956E-6</v>
      </c>
      <c r="J56" s="88">
        <v>2.4809703206672361E-3</v>
      </c>
      <c r="K56" s="88">
        <f>H56/'סכום נכסי הקרן'!$C$42</f>
        <v>3.2068931191480572E-5</v>
      </c>
    </row>
    <row r="57" spans="2:11" s="128" customFormat="1">
      <c r="B57" s="86" t="s">
        <v>988</v>
      </c>
      <c r="C57" s="80">
        <v>5287</v>
      </c>
      <c r="D57" s="93" t="s">
        <v>168</v>
      </c>
      <c r="E57" s="112">
        <v>42809</v>
      </c>
      <c r="F57" s="87">
        <v>37956.12999999999</v>
      </c>
      <c r="G57" s="89">
        <v>101.0355</v>
      </c>
      <c r="H57" s="87">
        <v>161.66475999999997</v>
      </c>
      <c r="I57" s="88">
        <v>2.9516738118853233E-5</v>
      </c>
      <c r="J57" s="88">
        <v>0.10304826087435974</v>
      </c>
      <c r="K57" s="88">
        <f>H57/'סכום נכסי הקרן'!$C$42</f>
        <v>1.331998033129564E-3</v>
      </c>
    </row>
    <row r="58" spans="2:11" s="128" customFormat="1">
      <c r="B58" s="86" t="s">
        <v>989</v>
      </c>
      <c r="C58" s="80">
        <v>5306</v>
      </c>
      <c r="D58" s="93" t="s">
        <v>168</v>
      </c>
      <c r="E58" s="112">
        <v>43068</v>
      </c>
      <c r="F58" s="87">
        <v>868.09999999999991</v>
      </c>
      <c r="G58" s="89">
        <v>35.244700000000002</v>
      </c>
      <c r="H58" s="87">
        <v>1.2898099999999997</v>
      </c>
      <c r="I58" s="88">
        <v>2.8134813166759274E-6</v>
      </c>
      <c r="J58" s="88">
        <v>8.2214996860390552E-4</v>
      </c>
      <c r="K58" s="88">
        <f>H58/'סכום נכסי הקרן'!$C$42</f>
        <v>1.0627080280890176E-5</v>
      </c>
    </row>
    <row r="59" spans="2:11" s="128" customFormat="1">
      <c r="B59" s="86" t="s">
        <v>990</v>
      </c>
      <c r="C59" s="80">
        <v>5284</v>
      </c>
      <c r="D59" s="93" t="s">
        <v>168</v>
      </c>
      <c r="E59" s="112">
        <v>42662</v>
      </c>
      <c r="F59" s="87">
        <v>25344.259999999995</v>
      </c>
      <c r="G59" s="89">
        <v>100.209</v>
      </c>
      <c r="H59" s="87">
        <v>107.06455999999999</v>
      </c>
      <c r="I59" s="88">
        <v>5.9731585000000001E-5</v>
      </c>
      <c r="J59" s="88">
        <v>6.824503193694495E-2</v>
      </c>
      <c r="K59" s="88">
        <f>H59/'סכום נכסי הקרן'!$C$42</f>
        <v>8.8213277487241004E-4</v>
      </c>
    </row>
    <row r="60" spans="2:11" s="128" customFormat="1">
      <c r="B60" s="86" t="s">
        <v>991</v>
      </c>
      <c r="C60" s="80">
        <v>5276</v>
      </c>
      <c r="D60" s="93" t="s">
        <v>166</v>
      </c>
      <c r="E60" s="112">
        <v>42521</v>
      </c>
      <c r="F60" s="87">
        <v>36480.62999999999</v>
      </c>
      <c r="G60" s="89">
        <v>104.9012</v>
      </c>
      <c r="H60" s="87">
        <v>138.80027999999996</v>
      </c>
      <c r="I60" s="88">
        <v>5.3333333333333337E-6</v>
      </c>
      <c r="J60" s="88">
        <v>8.8473996824503839E-2</v>
      </c>
      <c r="K60" s="88">
        <f>H60/'סכום נכסי הקרן'!$C$42</f>
        <v>1.1436116316124352E-3</v>
      </c>
    </row>
    <row r="61" spans="2:11" s="128" customFormat="1">
      <c r="B61" s="86" t="s">
        <v>992</v>
      </c>
      <c r="C61" s="80">
        <v>5312</v>
      </c>
      <c r="D61" s="93" t="s">
        <v>166</v>
      </c>
      <c r="E61" s="112">
        <v>43095</v>
      </c>
      <c r="F61" s="87">
        <v>1067.4399999999998</v>
      </c>
      <c r="G61" s="89">
        <v>94.930499999999995</v>
      </c>
      <c r="H61" s="87">
        <v>3.6753199999999993</v>
      </c>
      <c r="I61" s="88">
        <v>4.0740352008793539E-5</v>
      </c>
      <c r="J61" s="88">
        <v>2.3427204182083455E-3</v>
      </c>
      <c r="K61" s="88">
        <f>H61/'סכום נכסי הקרן'!$C$42</f>
        <v>3.0281918032858547E-5</v>
      </c>
    </row>
    <row r="62" spans="2:11" s="128" customFormat="1">
      <c r="B62" s="86" t="s">
        <v>993</v>
      </c>
      <c r="C62" s="80">
        <v>5286</v>
      </c>
      <c r="D62" s="93" t="s">
        <v>166</v>
      </c>
      <c r="E62" s="112">
        <v>42727</v>
      </c>
      <c r="F62" s="87">
        <v>20417.429999999997</v>
      </c>
      <c r="G62" s="89">
        <v>108.0097</v>
      </c>
      <c r="H62" s="87">
        <v>79.985499999999988</v>
      </c>
      <c r="I62" s="88">
        <v>1.6648202892573243E-5</v>
      </c>
      <c r="J62" s="88">
        <v>5.0984312661374695E-2</v>
      </c>
      <c r="K62" s="88">
        <f>H62/'סכום נכסי הקרן'!$C$42</f>
        <v>6.5902135183254994E-4</v>
      </c>
    </row>
    <row r="63" spans="2:11" s="128" customFormat="1">
      <c r="B63" s="147"/>
    </row>
    <row r="64" spans="2:11" s="128" customFormat="1">
      <c r="B64" s="147"/>
    </row>
    <row r="65" spans="2:3" s="128" customFormat="1">
      <c r="B65" s="147"/>
    </row>
    <row r="66" spans="2:3" s="128" customFormat="1">
      <c r="B66" s="148" t="s">
        <v>115</v>
      </c>
    </row>
    <row r="67" spans="2:3" s="128" customFormat="1">
      <c r="B67" s="148" t="s">
        <v>237</v>
      </c>
    </row>
    <row r="68" spans="2:3" s="128" customFormat="1">
      <c r="B68" s="148" t="s">
        <v>245</v>
      </c>
    </row>
    <row r="69" spans="2:3" s="128" customFormat="1">
      <c r="B69" s="147"/>
    </row>
    <row r="70" spans="2:3" s="128" customFormat="1">
      <c r="B70" s="147"/>
    </row>
    <row r="71" spans="2:3" s="128" customFormat="1">
      <c r="B71" s="147"/>
    </row>
    <row r="72" spans="2:3">
      <c r="C72" s="1"/>
    </row>
    <row r="73" spans="2:3">
      <c r="C73" s="1"/>
    </row>
    <row r="74" spans="2:3">
      <c r="C74" s="1"/>
    </row>
    <row r="75" spans="2:3">
      <c r="C75" s="1"/>
    </row>
    <row r="76" spans="2:3">
      <c r="C76" s="1"/>
    </row>
    <row r="77" spans="2:3">
      <c r="C77" s="1"/>
    </row>
    <row r="78" spans="2:3">
      <c r="C78" s="1"/>
    </row>
    <row r="79" spans="2:3">
      <c r="C79" s="1"/>
    </row>
    <row r="80" spans="2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V39:XFD41 D1:K1048576 L1:XFD38 L42:XFD1048576 L39:T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90" zoomScaleNormal="90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7" style="1" bestFit="1" customWidth="1"/>
    <col min="8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182</v>
      </c>
      <c r="C1" s="78" t="s" vm="1">
        <v>255</v>
      </c>
    </row>
    <row r="2" spans="2:59">
      <c r="B2" s="57" t="s">
        <v>181</v>
      </c>
      <c r="C2" s="78" t="s">
        <v>256</v>
      </c>
    </row>
    <row r="3" spans="2:59">
      <c r="B3" s="57" t="s">
        <v>183</v>
      </c>
      <c r="C3" s="78" t="s">
        <v>257</v>
      </c>
    </row>
    <row r="4" spans="2:59">
      <c r="B4" s="57" t="s">
        <v>184</v>
      </c>
      <c r="C4" s="78">
        <v>2208</v>
      </c>
    </row>
    <row r="6" spans="2:59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59" ht="26.25" customHeight="1">
      <c r="B7" s="168" t="s">
        <v>100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</row>
    <row r="8" spans="2:59" s="3" customFormat="1" ht="78.75">
      <c r="B8" s="23" t="s">
        <v>119</v>
      </c>
      <c r="C8" s="31" t="s">
        <v>45</v>
      </c>
      <c r="D8" s="31" t="s">
        <v>65</v>
      </c>
      <c r="E8" s="31" t="s">
        <v>104</v>
      </c>
      <c r="F8" s="31" t="s">
        <v>105</v>
      </c>
      <c r="G8" s="31" t="s">
        <v>239</v>
      </c>
      <c r="H8" s="31" t="s">
        <v>238</v>
      </c>
      <c r="I8" s="31" t="s">
        <v>113</v>
      </c>
      <c r="J8" s="31" t="s">
        <v>59</v>
      </c>
      <c r="K8" s="31" t="s">
        <v>185</v>
      </c>
      <c r="L8" s="32" t="s">
        <v>187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246</v>
      </c>
      <c r="H9" s="17"/>
      <c r="I9" s="17" t="s">
        <v>242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9" t="s">
        <v>48</v>
      </c>
      <c r="C11" s="120"/>
      <c r="D11" s="120"/>
      <c r="E11" s="120"/>
      <c r="F11" s="120"/>
      <c r="G11" s="121"/>
      <c r="H11" s="125"/>
      <c r="I11" s="121">
        <v>0.21992999999999996</v>
      </c>
      <c r="J11" s="120"/>
      <c r="K11" s="122">
        <v>1</v>
      </c>
      <c r="L11" s="122">
        <f>I11/'סכום נכסי הקרן'!$C$42</f>
        <v>1.8120605098240644E-6</v>
      </c>
      <c r="M11" s="144"/>
      <c r="N11" s="144"/>
      <c r="O11" s="96"/>
      <c r="P11" s="96"/>
      <c r="BG11" s="96"/>
    </row>
    <row r="12" spans="2:59" s="96" customFormat="1" ht="21" customHeight="1">
      <c r="B12" s="123" t="s">
        <v>994</v>
      </c>
      <c r="C12" s="120"/>
      <c r="D12" s="120"/>
      <c r="E12" s="120"/>
      <c r="F12" s="120"/>
      <c r="G12" s="121"/>
      <c r="H12" s="125"/>
      <c r="I12" s="121">
        <v>2.9999999999999994E-5</v>
      </c>
      <c r="J12" s="120"/>
      <c r="K12" s="122">
        <v>7.6526821043712545E-8</v>
      </c>
      <c r="L12" s="149">
        <f>I12/'סכום נכסי הקרן'!$C$42</f>
        <v>2.4717780791489081E-10</v>
      </c>
      <c r="M12" s="144"/>
      <c r="N12" s="144"/>
    </row>
    <row r="13" spans="2:59">
      <c r="B13" s="83" t="s">
        <v>995</v>
      </c>
      <c r="C13" s="80" t="s">
        <v>996</v>
      </c>
      <c r="D13" s="93" t="s">
        <v>997</v>
      </c>
      <c r="E13" s="93" t="s">
        <v>167</v>
      </c>
      <c r="F13" s="112">
        <v>41546</v>
      </c>
      <c r="G13" s="87">
        <v>26.749999999999996</v>
      </c>
      <c r="H13" s="89">
        <v>1E-4</v>
      </c>
      <c r="I13" s="87">
        <v>2.9999999999999994E-5</v>
      </c>
      <c r="J13" s="88">
        <v>0</v>
      </c>
      <c r="K13" s="88">
        <v>0</v>
      </c>
      <c r="L13" s="151">
        <f>I13/'סכום נכסי הקרן'!$C$42</f>
        <v>2.4717780791489081E-10</v>
      </c>
      <c r="M13" s="128"/>
      <c r="N13" s="128"/>
    </row>
    <row r="14" spans="2:59" s="96" customFormat="1">
      <c r="B14" s="123" t="s">
        <v>236</v>
      </c>
      <c r="C14" s="120"/>
      <c r="D14" s="120"/>
      <c r="E14" s="120"/>
      <c r="F14" s="120"/>
      <c r="G14" s="121"/>
      <c r="H14" s="125"/>
      <c r="I14" s="121">
        <v>0.21992999999999996</v>
      </c>
      <c r="J14" s="120"/>
      <c r="K14" s="122">
        <v>1</v>
      </c>
      <c r="L14" s="122">
        <f>I14/'סכום נכסי הקרן'!$C$42</f>
        <v>1.8120605098240644E-6</v>
      </c>
      <c r="M14" s="144"/>
      <c r="N14" s="144"/>
    </row>
    <row r="15" spans="2:59">
      <c r="B15" s="83" t="s">
        <v>998</v>
      </c>
      <c r="C15" s="80" t="s">
        <v>999</v>
      </c>
      <c r="D15" s="93" t="s">
        <v>849</v>
      </c>
      <c r="E15" s="93" t="s">
        <v>166</v>
      </c>
      <c r="F15" s="112">
        <v>42731</v>
      </c>
      <c r="G15" s="87">
        <v>42.999999999999993</v>
      </c>
      <c r="H15" s="89">
        <v>141.02590000000001</v>
      </c>
      <c r="I15" s="87">
        <v>0.21992999999999996</v>
      </c>
      <c r="J15" s="88">
        <v>2.1229766304707377E-6</v>
      </c>
      <c r="K15" s="88">
        <v>1</v>
      </c>
      <c r="L15" s="88">
        <f>I15/'סכום נכסי הקרן'!$C$42</f>
        <v>1.8120605098240644E-6</v>
      </c>
      <c r="M15" s="128"/>
      <c r="N15" s="128"/>
    </row>
    <row r="16" spans="2:59">
      <c r="B16" s="79"/>
      <c r="C16" s="80"/>
      <c r="D16" s="80"/>
      <c r="E16" s="80"/>
      <c r="F16" s="80"/>
      <c r="G16" s="87"/>
      <c r="H16" s="89"/>
      <c r="I16" s="80"/>
      <c r="J16" s="80"/>
      <c r="K16" s="88"/>
      <c r="L16" s="80"/>
      <c r="M16" s="128"/>
      <c r="N16" s="128"/>
    </row>
    <row r="17" spans="2:14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128"/>
      <c r="N17" s="128"/>
    </row>
    <row r="18" spans="2:14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128"/>
      <c r="N18" s="128"/>
    </row>
    <row r="19" spans="2:14">
      <c r="B19" s="116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128"/>
      <c r="N19" s="128"/>
    </row>
    <row r="20" spans="2:14">
      <c r="B20" s="116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128"/>
      <c r="N20" s="128"/>
    </row>
    <row r="21" spans="2:14">
      <c r="B21" s="116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87</v>
      </c>
      <c r="C6" s="14" t="s">
        <v>45</v>
      </c>
      <c r="E6" s="14" t="s">
        <v>120</v>
      </c>
      <c r="I6" s="14" t="s">
        <v>15</v>
      </c>
      <c r="J6" s="14" t="s">
        <v>66</v>
      </c>
      <c r="M6" s="14" t="s">
        <v>104</v>
      </c>
      <c r="Q6" s="14" t="s">
        <v>17</v>
      </c>
      <c r="R6" s="14" t="s">
        <v>19</v>
      </c>
      <c r="U6" s="14" t="s">
        <v>62</v>
      </c>
      <c r="W6" s="15" t="s">
        <v>58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89</v>
      </c>
      <c r="C8" s="31" t="s">
        <v>45</v>
      </c>
      <c r="D8" s="31" t="s">
        <v>122</v>
      </c>
      <c r="I8" s="31" t="s">
        <v>15</v>
      </c>
      <c r="J8" s="31" t="s">
        <v>66</v>
      </c>
      <c r="K8" s="31" t="s">
        <v>105</v>
      </c>
      <c r="L8" s="31" t="s">
        <v>18</v>
      </c>
      <c r="M8" s="31" t="s">
        <v>104</v>
      </c>
      <c r="Q8" s="31" t="s">
        <v>17</v>
      </c>
      <c r="R8" s="31" t="s">
        <v>19</v>
      </c>
      <c r="S8" s="31" t="s">
        <v>0</v>
      </c>
      <c r="T8" s="31" t="s">
        <v>108</v>
      </c>
      <c r="U8" s="31" t="s">
        <v>62</v>
      </c>
      <c r="V8" s="31" t="s">
        <v>59</v>
      </c>
      <c r="W8" s="32" t="s">
        <v>114</v>
      </c>
    </row>
    <row r="9" spans="2:25" ht="31.5">
      <c r="B9" s="49" t="str">
        <f>'תעודות חוב מסחריות '!B7:T7</f>
        <v>2. תעודות חוב מסחריות</v>
      </c>
      <c r="C9" s="14" t="s">
        <v>45</v>
      </c>
      <c r="D9" s="14" t="s">
        <v>122</v>
      </c>
      <c r="E9" s="42" t="s">
        <v>120</v>
      </c>
      <c r="G9" s="14" t="s">
        <v>65</v>
      </c>
      <c r="I9" s="14" t="s">
        <v>15</v>
      </c>
      <c r="J9" s="14" t="s">
        <v>66</v>
      </c>
      <c r="K9" s="14" t="s">
        <v>105</v>
      </c>
      <c r="L9" s="14" t="s">
        <v>18</v>
      </c>
      <c r="M9" s="14" t="s">
        <v>104</v>
      </c>
      <c r="Q9" s="14" t="s">
        <v>17</v>
      </c>
      <c r="R9" s="14" t="s">
        <v>19</v>
      </c>
      <c r="S9" s="14" t="s">
        <v>0</v>
      </c>
      <c r="T9" s="14" t="s">
        <v>108</v>
      </c>
      <c r="U9" s="14" t="s">
        <v>62</v>
      </c>
      <c r="V9" s="14" t="s">
        <v>59</v>
      </c>
      <c r="W9" s="39" t="s">
        <v>114</v>
      </c>
    </row>
    <row r="10" spans="2:25" ht="31.5">
      <c r="B10" s="49" t="str">
        <f>'אג"ח קונצרני'!B7:U7</f>
        <v>3. אג"ח קונצרני</v>
      </c>
      <c r="C10" s="31" t="s">
        <v>45</v>
      </c>
      <c r="D10" s="14" t="s">
        <v>122</v>
      </c>
      <c r="E10" s="42" t="s">
        <v>120</v>
      </c>
      <c r="G10" s="31" t="s">
        <v>65</v>
      </c>
      <c r="I10" s="31" t="s">
        <v>15</v>
      </c>
      <c r="J10" s="31" t="s">
        <v>66</v>
      </c>
      <c r="K10" s="31" t="s">
        <v>105</v>
      </c>
      <c r="L10" s="31" t="s">
        <v>18</v>
      </c>
      <c r="M10" s="31" t="s">
        <v>104</v>
      </c>
      <c r="Q10" s="31" t="s">
        <v>17</v>
      </c>
      <c r="R10" s="31" t="s">
        <v>19</v>
      </c>
      <c r="S10" s="31" t="s">
        <v>0</v>
      </c>
      <c r="T10" s="31" t="s">
        <v>108</v>
      </c>
      <c r="U10" s="31" t="s">
        <v>62</v>
      </c>
      <c r="V10" s="14" t="s">
        <v>59</v>
      </c>
      <c r="W10" s="32" t="s">
        <v>114</v>
      </c>
    </row>
    <row r="11" spans="2:25" ht="31.5">
      <c r="B11" s="49" t="str">
        <f>מניות!B7</f>
        <v>4. מניות</v>
      </c>
      <c r="C11" s="31" t="s">
        <v>45</v>
      </c>
      <c r="D11" s="14" t="s">
        <v>122</v>
      </c>
      <c r="E11" s="42" t="s">
        <v>120</v>
      </c>
      <c r="H11" s="31" t="s">
        <v>104</v>
      </c>
      <c r="S11" s="31" t="s">
        <v>0</v>
      </c>
      <c r="T11" s="14" t="s">
        <v>108</v>
      </c>
      <c r="U11" s="14" t="s">
        <v>62</v>
      </c>
      <c r="V11" s="14" t="s">
        <v>59</v>
      </c>
      <c r="W11" s="15" t="s">
        <v>114</v>
      </c>
    </row>
    <row r="12" spans="2:25" ht="31.5">
      <c r="B12" s="49" t="str">
        <f>'תעודות סל'!B7:N7</f>
        <v>5. תעודות סל</v>
      </c>
      <c r="C12" s="31" t="s">
        <v>45</v>
      </c>
      <c r="D12" s="14" t="s">
        <v>122</v>
      </c>
      <c r="E12" s="42" t="s">
        <v>120</v>
      </c>
      <c r="H12" s="31" t="s">
        <v>104</v>
      </c>
      <c r="S12" s="31" t="s">
        <v>0</v>
      </c>
      <c r="T12" s="31" t="s">
        <v>108</v>
      </c>
      <c r="U12" s="31" t="s">
        <v>62</v>
      </c>
      <c r="V12" s="31" t="s">
        <v>59</v>
      </c>
      <c r="W12" s="32" t="s">
        <v>114</v>
      </c>
    </row>
    <row r="13" spans="2:25" ht="31.5">
      <c r="B13" s="49" t="str">
        <f>'קרנות נאמנות'!B7:O7</f>
        <v>6. קרנות נאמנות</v>
      </c>
      <c r="C13" s="31" t="s">
        <v>45</v>
      </c>
      <c r="D13" s="31" t="s">
        <v>122</v>
      </c>
      <c r="G13" s="31" t="s">
        <v>65</v>
      </c>
      <c r="H13" s="31" t="s">
        <v>104</v>
      </c>
      <c r="S13" s="31" t="s">
        <v>0</v>
      </c>
      <c r="T13" s="31" t="s">
        <v>108</v>
      </c>
      <c r="U13" s="31" t="s">
        <v>62</v>
      </c>
      <c r="V13" s="31" t="s">
        <v>59</v>
      </c>
      <c r="W13" s="32" t="s">
        <v>114</v>
      </c>
    </row>
    <row r="14" spans="2:25" ht="31.5">
      <c r="B14" s="49" t="str">
        <f>'כתבי אופציה'!B7:L7</f>
        <v>7. כתבי אופציה</v>
      </c>
      <c r="C14" s="31" t="s">
        <v>45</v>
      </c>
      <c r="D14" s="31" t="s">
        <v>122</v>
      </c>
      <c r="G14" s="31" t="s">
        <v>65</v>
      </c>
      <c r="H14" s="31" t="s">
        <v>104</v>
      </c>
      <c r="S14" s="31" t="s">
        <v>0</v>
      </c>
      <c r="T14" s="31" t="s">
        <v>108</v>
      </c>
      <c r="U14" s="31" t="s">
        <v>62</v>
      </c>
      <c r="V14" s="31" t="s">
        <v>59</v>
      </c>
      <c r="W14" s="32" t="s">
        <v>114</v>
      </c>
    </row>
    <row r="15" spans="2:25" ht="31.5">
      <c r="B15" s="49" t="str">
        <f>אופציות!B7</f>
        <v>8. אופציות</v>
      </c>
      <c r="C15" s="31" t="s">
        <v>45</v>
      </c>
      <c r="D15" s="31" t="s">
        <v>122</v>
      </c>
      <c r="G15" s="31" t="s">
        <v>65</v>
      </c>
      <c r="H15" s="31" t="s">
        <v>104</v>
      </c>
      <c r="S15" s="31" t="s">
        <v>0</v>
      </c>
      <c r="T15" s="31" t="s">
        <v>108</v>
      </c>
      <c r="U15" s="31" t="s">
        <v>62</v>
      </c>
      <c r="V15" s="31" t="s">
        <v>59</v>
      </c>
      <c r="W15" s="32" t="s">
        <v>114</v>
      </c>
    </row>
    <row r="16" spans="2:25" ht="31.5">
      <c r="B16" s="49" t="str">
        <f>'חוזים עתידיים'!B7:I7</f>
        <v>9. חוזים עתידיים</v>
      </c>
      <c r="C16" s="31" t="s">
        <v>45</v>
      </c>
      <c r="D16" s="31" t="s">
        <v>122</v>
      </c>
      <c r="G16" s="31" t="s">
        <v>65</v>
      </c>
      <c r="H16" s="31" t="s">
        <v>104</v>
      </c>
      <c r="S16" s="31" t="s">
        <v>0</v>
      </c>
      <c r="T16" s="32" t="s">
        <v>108</v>
      </c>
    </row>
    <row r="17" spans="2:25" ht="31.5">
      <c r="B17" s="49" t="str">
        <f>'מוצרים מובנים'!B7:Q7</f>
        <v>10. מוצרים מובנים</v>
      </c>
      <c r="C17" s="31" t="s">
        <v>45</v>
      </c>
      <c r="F17" s="14" t="s">
        <v>50</v>
      </c>
      <c r="I17" s="31" t="s">
        <v>15</v>
      </c>
      <c r="J17" s="31" t="s">
        <v>66</v>
      </c>
      <c r="K17" s="31" t="s">
        <v>105</v>
      </c>
      <c r="L17" s="31" t="s">
        <v>18</v>
      </c>
      <c r="M17" s="31" t="s">
        <v>104</v>
      </c>
      <c r="Q17" s="31" t="s">
        <v>17</v>
      </c>
      <c r="R17" s="31" t="s">
        <v>19</v>
      </c>
      <c r="S17" s="31" t="s">
        <v>0</v>
      </c>
      <c r="T17" s="31" t="s">
        <v>108</v>
      </c>
      <c r="U17" s="31" t="s">
        <v>62</v>
      </c>
      <c r="V17" s="31" t="s">
        <v>59</v>
      </c>
      <c r="W17" s="32" t="s">
        <v>114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45</v>
      </c>
      <c r="I19" s="31" t="s">
        <v>15</v>
      </c>
      <c r="J19" s="31" t="s">
        <v>66</v>
      </c>
      <c r="K19" s="31" t="s">
        <v>105</v>
      </c>
      <c r="L19" s="31" t="s">
        <v>18</v>
      </c>
      <c r="M19" s="31" t="s">
        <v>104</v>
      </c>
      <c r="Q19" s="31" t="s">
        <v>17</v>
      </c>
      <c r="R19" s="31" t="s">
        <v>19</v>
      </c>
      <c r="S19" s="31" t="s">
        <v>0</v>
      </c>
      <c r="T19" s="31" t="s">
        <v>108</v>
      </c>
      <c r="U19" s="31" t="s">
        <v>113</v>
      </c>
      <c r="V19" s="31" t="s">
        <v>59</v>
      </c>
      <c r="W19" s="32" t="s">
        <v>114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45</v>
      </c>
      <c r="D20" s="42" t="s">
        <v>121</v>
      </c>
      <c r="E20" s="42" t="s">
        <v>120</v>
      </c>
      <c r="G20" s="31" t="s">
        <v>65</v>
      </c>
      <c r="I20" s="31" t="s">
        <v>15</v>
      </c>
      <c r="J20" s="31" t="s">
        <v>66</v>
      </c>
      <c r="K20" s="31" t="s">
        <v>105</v>
      </c>
      <c r="L20" s="31" t="s">
        <v>18</v>
      </c>
      <c r="M20" s="31" t="s">
        <v>104</v>
      </c>
      <c r="Q20" s="31" t="s">
        <v>17</v>
      </c>
      <c r="R20" s="31" t="s">
        <v>19</v>
      </c>
      <c r="S20" s="31" t="s">
        <v>0</v>
      </c>
      <c r="T20" s="31" t="s">
        <v>108</v>
      </c>
      <c r="U20" s="31" t="s">
        <v>113</v>
      </c>
      <c r="V20" s="31" t="s">
        <v>59</v>
      </c>
      <c r="W20" s="32" t="s">
        <v>114</v>
      </c>
    </row>
    <row r="21" spans="2:25" ht="31.5">
      <c r="B21" s="49" t="str">
        <f>'לא סחיר - אג"ח קונצרני'!B7:S7</f>
        <v>3. אג"ח קונצרני</v>
      </c>
      <c r="C21" s="31" t="s">
        <v>45</v>
      </c>
      <c r="D21" s="42" t="s">
        <v>121</v>
      </c>
      <c r="E21" s="42" t="s">
        <v>120</v>
      </c>
      <c r="G21" s="31" t="s">
        <v>65</v>
      </c>
      <c r="I21" s="31" t="s">
        <v>15</v>
      </c>
      <c r="J21" s="31" t="s">
        <v>66</v>
      </c>
      <c r="K21" s="31" t="s">
        <v>105</v>
      </c>
      <c r="L21" s="31" t="s">
        <v>18</v>
      </c>
      <c r="M21" s="31" t="s">
        <v>104</v>
      </c>
      <c r="Q21" s="31" t="s">
        <v>17</v>
      </c>
      <c r="R21" s="31" t="s">
        <v>19</v>
      </c>
      <c r="S21" s="31" t="s">
        <v>0</v>
      </c>
      <c r="T21" s="31" t="s">
        <v>108</v>
      </c>
      <c r="U21" s="31" t="s">
        <v>113</v>
      </c>
      <c r="V21" s="31" t="s">
        <v>59</v>
      </c>
      <c r="W21" s="32" t="s">
        <v>114</v>
      </c>
    </row>
    <row r="22" spans="2:25" ht="31.5">
      <c r="B22" s="49" t="str">
        <f>'לא סחיר - מניות'!B7:M7</f>
        <v>4. מניות</v>
      </c>
      <c r="C22" s="31" t="s">
        <v>45</v>
      </c>
      <c r="D22" s="42" t="s">
        <v>121</v>
      </c>
      <c r="E22" s="42" t="s">
        <v>120</v>
      </c>
      <c r="G22" s="31" t="s">
        <v>65</v>
      </c>
      <c r="H22" s="31" t="s">
        <v>104</v>
      </c>
      <c r="S22" s="31" t="s">
        <v>0</v>
      </c>
      <c r="T22" s="31" t="s">
        <v>108</v>
      </c>
      <c r="U22" s="31" t="s">
        <v>113</v>
      </c>
      <c r="V22" s="31" t="s">
        <v>59</v>
      </c>
      <c r="W22" s="32" t="s">
        <v>114</v>
      </c>
    </row>
    <row r="23" spans="2:25" ht="31.5">
      <c r="B23" s="49" t="str">
        <f>'לא סחיר - קרנות השקעה'!B7:K7</f>
        <v>5. קרנות השקעה</v>
      </c>
      <c r="C23" s="31" t="s">
        <v>45</v>
      </c>
      <c r="G23" s="31" t="s">
        <v>65</v>
      </c>
      <c r="H23" s="31" t="s">
        <v>104</v>
      </c>
      <c r="K23" s="31" t="s">
        <v>105</v>
      </c>
      <c r="S23" s="31" t="s">
        <v>0</v>
      </c>
      <c r="T23" s="31" t="s">
        <v>108</v>
      </c>
      <c r="U23" s="31" t="s">
        <v>113</v>
      </c>
      <c r="V23" s="31" t="s">
        <v>59</v>
      </c>
      <c r="W23" s="32" t="s">
        <v>114</v>
      </c>
    </row>
    <row r="24" spans="2:25" ht="31.5">
      <c r="B24" s="49" t="str">
        <f>'לא סחיר - כתבי אופציה'!B7:L7</f>
        <v>6. כתבי אופציה</v>
      </c>
      <c r="C24" s="31" t="s">
        <v>45</v>
      </c>
      <c r="G24" s="31" t="s">
        <v>65</v>
      </c>
      <c r="H24" s="31" t="s">
        <v>104</v>
      </c>
      <c r="K24" s="31" t="s">
        <v>105</v>
      </c>
      <c r="S24" s="31" t="s">
        <v>0</v>
      </c>
      <c r="T24" s="31" t="s">
        <v>108</v>
      </c>
      <c r="U24" s="31" t="s">
        <v>113</v>
      </c>
      <c r="V24" s="31" t="s">
        <v>59</v>
      </c>
      <c r="W24" s="32" t="s">
        <v>114</v>
      </c>
    </row>
    <row r="25" spans="2:25" ht="31.5">
      <c r="B25" s="49" t="str">
        <f>'לא סחיר - אופציות'!B7:L7</f>
        <v>7. אופציות</v>
      </c>
      <c r="C25" s="31" t="s">
        <v>45</v>
      </c>
      <c r="G25" s="31" t="s">
        <v>65</v>
      </c>
      <c r="H25" s="31" t="s">
        <v>104</v>
      </c>
      <c r="K25" s="31" t="s">
        <v>105</v>
      </c>
      <c r="S25" s="31" t="s">
        <v>0</v>
      </c>
      <c r="T25" s="31" t="s">
        <v>108</v>
      </c>
      <c r="U25" s="31" t="s">
        <v>113</v>
      </c>
      <c r="V25" s="31" t="s">
        <v>59</v>
      </c>
      <c r="W25" s="32" t="s">
        <v>114</v>
      </c>
    </row>
    <row r="26" spans="2:25" ht="31.5">
      <c r="B26" s="49" t="str">
        <f>'לא סחיר - חוזים עתידיים'!B7:K7</f>
        <v>8. חוזים עתידיים</v>
      </c>
      <c r="C26" s="31" t="s">
        <v>45</v>
      </c>
      <c r="G26" s="31" t="s">
        <v>65</v>
      </c>
      <c r="H26" s="31" t="s">
        <v>104</v>
      </c>
      <c r="K26" s="31" t="s">
        <v>105</v>
      </c>
      <c r="S26" s="31" t="s">
        <v>0</v>
      </c>
      <c r="T26" s="31" t="s">
        <v>108</v>
      </c>
      <c r="U26" s="31" t="s">
        <v>113</v>
      </c>
      <c r="V26" s="32" t="s">
        <v>114</v>
      </c>
    </row>
    <row r="27" spans="2:25" ht="31.5">
      <c r="B27" s="49" t="str">
        <f>'לא סחיר - מוצרים מובנים'!B7:Q7</f>
        <v>9. מוצרים מובנים</v>
      </c>
      <c r="C27" s="31" t="s">
        <v>45</v>
      </c>
      <c r="F27" s="31" t="s">
        <v>50</v>
      </c>
      <c r="I27" s="31" t="s">
        <v>15</v>
      </c>
      <c r="J27" s="31" t="s">
        <v>66</v>
      </c>
      <c r="K27" s="31" t="s">
        <v>105</v>
      </c>
      <c r="L27" s="31" t="s">
        <v>18</v>
      </c>
      <c r="M27" s="31" t="s">
        <v>104</v>
      </c>
      <c r="Q27" s="31" t="s">
        <v>17</v>
      </c>
      <c r="R27" s="31" t="s">
        <v>19</v>
      </c>
      <c r="S27" s="31" t="s">
        <v>0</v>
      </c>
      <c r="T27" s="31" t="s">
        <v>108</v>
      </c>
      <c r="U27" s="31" t="s">
        <v>113</v>
      </c>
      <c r="V27" s="31" t="s">
        <v>59</v>
      </c>
      <c r="W27" s="32" t="s">
        <v>114</v>
      </c>
    </row>
    <row r="28" spans="2:25" ht="31.5">
      <c r="B28" s="53" t="str">
        <f>הלוואות!B6</f>
        <v>1.ד. הלוואות:</v>
      </c>
      <c r="C28" s="31" t="s">
        <v>45</v>
      </c>
      <c r="I28" s="31" t="s">
        <v>15</v>
      </c>
      <c r="J28" s="31" t="s">
        <v>66</v>
      </c>
      <c r="L28" s="31" t="s">
        <v>18</v>
      </c>
      <c r="M28" s="31" t="s">
        <v>104</v>
      </c>
      <c r="Q28" s="14" t="s">
        <v>35</v>
      </c>
      <c r="R28" s="31" t="s">
        <v>19</v>
      </c>
      <c r="S28" s="31" t="s">
        <v>0</v>
      </c>
      <c r="T28" s="31" t="s">
        <v>108</v>
      </c>
      <c r="U28" s="31" t="s">
        <v>113</v>
      </c>
      <c r="V28" s="32" t="s">
        <v>114</v>
      </c>
    </row>
    <row r="29" spans="2:25" ht="47.25">
      <c r="B29" s="53" t="str">
        <f>'פקדונות מעל 3 חודשים'!B6:O6</f>
        <v>1.ה. פקדונות מעל 3 חודשים:</v>
      </c>
      <c r="C29" s="31" t="s">
        <v>45</v>
      </c>
      <c r="E29" s="31" t="s">
        <v>120</v>
      </c>
      <c r="I29" s="31" t="s">
        <v>15</v>
      </c>
      <c r="J29" s="31" t="s">
        <v>66</v>
      </c>
      <c r="L29" s="31" t="s">
        <v>18</v>
      </c>
      <c r="M29" s="31" t="s">
        <v>104</v>
      </c>
      <c r="O29" s="50" t="s">
        <v>52</v>
      </c>
      <c r="P29" s="51"/>
      <c r="R29" s="31" t="s">
        <v>19</v>
      </c>
      <c r="S29" s="31" t="s">
        <v>0</v>
      </c>
      <c r="T29" s="31" t="s">
        <v>108</v>
      </c>
      <c r="U29" s="31" t="s">
        <v>113</v>
      </c>
      <c r="V29" s="32" t="s">
        <v>114</v>
      </c>
    </row>
    <row r="30" spans="2:25" ht="63">
      <c r="B30" s="53" t="str">
        <f>'זכויות מקרקעין'!B6</f>
        <v>1. ו. זכויות במקרקעין:</v>
      </c>
      <c r="C30" s="14" t="s">
        <v>54</v>
      </c>
      <c r="N30" s="50" t="s">
        <v>88</v>
      </c>
      <c r="P30" s="51" t="s">
        <v>55</v>
      </c>
      <c r="U30" s="31" t="s">
        <v>113</v>
      </c>
      <c r="V30" s="15" t="s">
        <v>58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57</v>
      </c>
      <c r="R31" s="14" t="s">
        <v>53</v>
      </c>
      <c r="U31" s="31" t="s">
        <v>113</v>
      </c>
      <c r="V31" s="15" t="s">
        <v>58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110</v>
      </c>
      <c r="Y32" s="15" t="s">
        <v>109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182</v>
      </c>
      <c r="C1" s="78" t="s" vm="1">
        <v>255</v>
      </c>
    </row>
    <row r="2" spans="2:54">
      <c r="B2" s="57" t="s">
        <v>181</v>
      </c>
      <c r="C2" s="78" t="s">
        <v>256</v>
      </c>
    </row>
    <row r="3" spans="2:54">
      <c r="B3" s="57" t="s">
        <v>183</v>
      </c>
      <c r="C3" s="78" t="s">
        <v>257</v>
      </c>
    </row>
    <row r="4" spans="2:54">
      <c r="B4" s="57" t="s">
        <v>184</v>
      </c>
      <c r="C4" s="78">
        <v>2208</v>
      </c>
    </row>
    <row r="6" spans="2:54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54" ht="26.25" customHeight="1">
      <c r="B7" s="168" t="s">
        <v>101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</row>
    <row r="8" spans="2:54" s="3" customFormat="1" ht="78.75">
      <c r="B8" s="23" t="s">
        <v>119</v>
      </c>
      <c r="C8" s="31" t="s">
        <v>45</v>
      </c>
      <c r="D8" s="31" t="s">
        <v>65</v>
      </c>
      <c r="E8" s="31" t="s">
        <v>104</v>
      </c>
      <c r="F8" s="31" t="s">
        <v>105</v>
      </c>
      <c r="G8" s="31" t="s">
        <v>239</v>
      </c>
      <c r="H8" s="31" t="s">
        <v>238</v>
      </c>
      <c r="I8" s="31" t="s">
        <v>113</v>
      </c>
      <c r="J8" s="31" t="s">
        <v>59</v>
      </c>
      <c r="K8" s="31" t="s">
        <v>185</v>
      </c>
      <c r="L8" s="32" t="s">
        <v>187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246</v>
      </c>
      <c r="H9" s="17"/>
      <c r="I9" s="17" t="s">
        <v>242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254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115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245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F31" sqref="F31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182</v>
      </c>
      <c r="C1" s="78" t="s" vm="1">
        <v>255</v>
      </c>
    </row>
    <row r="2" spans="2:51">
      <c r="B2" s="57" t="s">
        <v>181</v>
      </c>
      <c r="C2" s="78" t="s">
        <v>256</v>
      </c>
    </row>
    <row r="3" spans="2:51">
      <c r="B3" s="57" t="s">
        <v>183</v>
      </c>
      <c r="C3" s="78" t="s">
        <v>257</v>
      </c>
    </row>
    <row r="4" spans="2:51">
      <c r="B4" s="57" t="s">
        <v>184</v>
      </c>
      <c r="C4" s="78">
        <v>2208</v>
      </c>
    </row>
    <row r="6" spans="2:51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51" ht="26.25" customHeight="1">
      <c r="B7" s="168" t="s">
        <v>102</v>
      </c>
      <c r="C7" s="169"/>
      <c r="D7" s="169"/>
      <c r="E7" s="169"/>
      <c r="F7" s="169"/>
      <c r="G7" s="169"/>
      <c r="H7" s="169"/>
      <c r="I7" s="169"/>
      <c r="J7" s="169"/>
      <c r="K7" s="170"/>
    </row>
    <row r="8" spans="2:51" s="3" customFormat="1" ht="63">
      <c r="B8" s="23" t="s">
        <v>119</v>
      </c>
      <c r="C8" s="31" t="s">
        <v>45</v>
      </c>
      <c r="D8" s="31" t="s">
        <v>65</v>
      </c>
      <c r="E8" s="31" t="s">
        <v>104</v>
      </c>
      <c r="F8" s="31" t="s">
        <v>105</v>
      </c>
      <c r="G8" s="31" t="s">
        <v>239</v>
      </c>
      <c r="H8" s="31" t="s">
        <v>238</v>
      </c>
      <c r="I8" s="31" t="s">
        <v>113</v>
      </c>
      <c r="J8" s="31" t="s">
        <v>185</v>
      </c>
      <c r="K8" s="32" t="s">
        <v>187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246</v>
      </c>
      <c r="H9" s="17"/>
      <c r="I9" s="17" t="s">
        <v>242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9" t="s">
        <v>49</v>
      </c>
      <c r="C11" s="120"/>
      <c r="D11" s="120"/>
      <c r="E11" s="120"/>
      <c r="F11" s="120"/>
      <c r="G11" s="121"/>
      <c r="H11" s="125"/>
      <c r="I11" s="121">
        <v>-169.74887999999999</v>
      </c>
      <c r="J11" s="122">
        <v>1</v>
      </c>
      <c r="K11" s="122">
        <f>I11/'סכום נכסי הקרן'!$C$42</f>
        <v>-1.3986052018135952E-3</v>
      </c>
      <c r="L11" s="143"/>
      <c r="M11" s="143"/>
      <c r="N11" s="143"/>
      <c r="AW11" s="96"/>
    </row>
    <row r="12" spans="2:51" s="96" customFormat="1" ht="19.5" customHeight="1">
      <c r="B12" s="123" t="s">
        <v>34</v>
      </c>
      <c r="C12" s="120"/>
      <c r="D12" s="120"/>
      <c r="E12" s="120"/>
      <c r="F12" s="120"/>
      <c r="G12" s="121"/>
      <c r="H12" s="125"/>
      <c r="I12" s="121">
        <v>-169.74887999999999</v>
      </c>
      <c r="J12" s="122">
        <v>1</v>
      </c>
      <c r="K12" s="122">
        <f>I12/'סכום נכסי הקרן'!$C$42</f>
        <v>-1.3986052018135952E-3</v>
      </c>
      <c r="L12" s="144"/>
      <c r="M12" s="144"/>
      <c r="N12" s="144"/>
    </row>
    <row r="13" spans="2:51">
      <c r="B13" s="100" t="s">
        <v>1000</v>
      </c>
      <c r="C13" s="82"/>
      <c r="D13" s="82"/>
      <c r="E13" s="82"/>
      <c r="F13" s="82"/>
      <c r="G13" s="90"/>
      <c r="H13" s="92"/>
      <c r="I13" s="90">
        <v>-179.32708999999997</v>
      </c>
      <c r="J13" s="91">
        <v>1.0564257625735143</v>
      </c>
      <c r="K13" s="91">
        <f>I13/'סכום נכסי הקרן'!$C$42</f>
        <v>-1.4775225668652112E-3</v>
      </c>
      <c r="L13" s="128"/>
      <c r="M13" s="128"/>
      <c r="N13" s="128"/>
    </row>
    <row r="14" spans="2:51">
      <c r="B14" s="86" t="s">
        <v>1001</v>
      </c>
      <c r="C14" s="80" t="s">
        <v>1002</v>
      </c>
      <c r="D14" s="93" t="s">
        <v>944</v>
      </c>
      <c r="E14" s="93" t="s">
        <v>166</v>
      </c>
      <c r="F14" s="112">
        <v>43171</v>
      </c>
      <c r="G14" s="87">
        <v>1691949.9999999998</v>
      </c>
      <c r="H14" s="89">
        <v>-6.5110000000000001</v>
      </c>
      <c r="I14" s="87">
        <v>-110.16275999999998</v>
      </c>
      <c r="J14" s="88">
        <v>0.6489748857253137</v>
      </c>
      <c r="K14" s="88">
        <f>I14/'סכום נכסי הקרן'!$C$42</f>
        <v>-9.0765965102180721E-4</v>
      </c>
      <c r="L14" s="128"/>
      <c r="M14" s="128"/>
      <c r="N14" s="128"/>
    </row>
    <row r="15" spans="2:51">
      <c r="B15" s="86" t="s">
        <v>1003</v>
      </c>
      <c r="C15" s="80" t="s">
        <v>1004</v>
      </c>
      <c r="D15" s="93" t="s">
        <v>944</v>
      </c>
      <c r="E15" s="93" t="s">
        <v>166</v>
      </c>
      <c r="F15" s="112">
        <v>43104</v>
      </c>
      <c r="G15" s="87">
        <v>152369.99999999997</v>
      </c>
      <c r="H15" s="89">
        <v>-6.4740000000000002</v>
      </c>
      <c r="I15" s="87">
        <v>-9.8643899999999984</v>
      </c>
      <c r="J15" s="88">
        <v>5.8111664713192804E-2</v>
      </c>
      <c r="K15" s="88">
        <f>I15/'סכום נכסי הקרן'!$C$42</f>
        <v>-8.127527655391899E-5</v>
      </c>
      <c r="L15" s="128"/>
      <c r="M15" s="128"/>
      <c r="N15" s="128"/>
    </row>
    <row r="16" spans="2:51" s="7" customFormat="1">
      <c r="B16" s="86" t="s">
        <v>1005</v>
      </c>
      <c r="C16" s="80" t="s">
        <v>1006</v>
      </c>
      <c r="D16" s="93" t="s">
        <v>944</v>
      </c>
      <c r="E16" s="93" t="s">
        <v>166</v>
      </c>
      <c r="F16" s="112">
        <v>43103</v>
      </c>
      <c r="G16" s="87">
        <v>3199314.1499999994</v>
      </c>
      <c r="H16" s="89">
        <v>-6.3201999999999998</v>
      </c>
      <c r="I16" s="87">
        <v>-202.20157999999995</v>
      </c>
      <c r="J16" s="88">
        <v>1.1911806428413547</v>
      </c>
      <c r="K16" s="88">
        <f>I16/'סכום נכסי הקרן'!$C$42</f>
        <v>-1.6659914433775807E-3</v>
      </c>
      <c r="L16" s="152"/>
      <c r="M16" s="152"/>
      <c r="N16" s="152"/>
      <c r="AW16" s="1"/>
      <c r="AY16" s="1"/>
    </row>
    <row r="17" spans="2:51" s="7" customFormat="1">
      <c r="B17" s="86" t="s">
        <v>1007</v>
      </c>
      <c r="C17" s="80" t="s">
        <v>1008</v>
      </c>
      <c r="D17" s="93" t="s">
        <v>944</v>
      </c>
      <c r="E17" s="93" t="s">
        <v>166</v>
      </c>
      <c r="F17" s="112">
        <v>43255</v>
      </c>
      <c r="G17" s="87">
        <v>2375853.9999999995</v>
      </c>
      <c r="H17" s="89">
        <v>-2.9056000000000002</v>
      </c>
      <c r="I17" s="87">
        <v>-69.032149999999973</v>
      </c>
      <c r="J17" s="88">
        <v>0.40667219718916542</v>
      </c>
      <c r="K17" s="88">
        <f>I17/'סכום נכסי הקרן'!$C$42</f>
        <v>-5.6877385042173082E-4</v>
      </c>
      <c r="L17" s="152"/>
      <c r="M17" s="152"/>
      <c r="N17" s="152"/>
      <c r="AW17" s="1"/>
      <c r="AY17" s="1"/>
    </row>
    <row r="18" spans="2:51" s="7" customFormat="1">
      <c r="B18" s="86" t="s">
        <v>1009</v>
      </c>
      <c r="C18" s="80" t="s">
        <v>1010</v>
      </c>
      <c r="D18" s="93" t="s">
        <v>944</v>
      </c>
      <c r="E18" s="93" t="s">
        <v>166</v>
      </c>
      <c r="F18" s="112">
        <v>43349</v>
      </c>
      <c r="G18" s="87">
        <v>158332.49999999997</v>
      </c>
      <c r="H18" s="89">
        <v>-1.4421999999999999</v>
      </c>
      <c r="I18" s="87">
        <v>-2.2833999999999994</v>
      </c>
      <c r="J18" s="88">
        <v>1.3451635144809201E-2</v>
      </c>
      <c r="K18" s="88">
        <f>I18/'סכום נכסי הקרן'!$C$42</f>
        <v>-1.8813526886428721E-5</v>
      </c>
      <c r="L18" s="152"/>
      <c r="M18" s="152"/>
      <c r="N18" s="152"/>
      <c r="AW18" s="1"/>
      <c r="AY18" s="1"/>
    </row>
    <row r="19" spans="2:51">
      <c r="B19" s="86" t="s">
        <v>1011</v>
      </c>
      <c r="C19" s="80" t="s">
        <v>1012</v>
      </c>
      <c r="D19" s="93" t="s">
        <v>944</v>
      </c>
      <c r="E19" s="93" t="s">
        <v>166</v>
      </c>
      <c r="F19" s="112">
        <v>43171</v>
      </c>
      <c r="G19" s="87">
        <v>3585289.4999999995</v>
      </c>
      <c r="H19" s="89">
        <v>5.9748999999999999</v>
      </c>
      <c r="I19" s="87">
        <v>214.21718999999996</v>
      </c>
      <c r="J19" s="88">
        <v>-1.2619652630403215</v>
      </c>
      <c r="K19" s="88">
        <f>I19/'סכום נכסי הקרן'!$C$42</f>
        <v>1.7649911813962555E-3</v>
      </c>
      <c r="L19" s="128"/>
      <c r="M19" s="128"/>
      <c r="N19" s="128"/>
    </row>
    <row r="20" spans="2:51">
      <c r="B20" s="83"/>
      <c r="C20" s="80"/>
      <c r="D20" s="80"/>
      <c r="E20" s="80"/>
      <c r="F20" s="80"/>
      <c r="G20" s="87"/>
      <c r="H20" s="89"/>
      <c r="I20" s="80"/>
      <c r="J20" s="88"/>
      <c r="K20" s="80"/>
      <c r="L20" s="128"/>
      <c r="M20" s="128"/>
      <c r="N20" s="128"/>
    </row>
    <row r="21" spans="2:51">
      <c r="B21" s="100" t="s">
        <v>231</v>
      </c>
      <c r="C21" s="82"/>
      <c r="D21" s="82"/>
      <c r="E21" s="82"/>
      <c r="F21" s="82"/>
      <c r="G21" s="90"/>
      <c r="H21" s="92"/>
      <c r="I21" s="90">
        <v>9.5782099999999968</v>
      </c>
      <c r="J21" s="91">
        <v>-5.6425762573514462E-2</v>
      </c>
      <c r="K21" s="91">
        <f>I21/'סכום נכסי הקרן'!$C$42</f>
        <v>7.8917365051616191E-5</v>
      </c>
      <c r="L21" s="128"/>
      <c r="M21" s="128"/>
      <c r="N21" s="128"/>
    </row>
    <row r="22" spans="2:51">
      <c r="B22" s="86" t="s">
        <v>1013</v>
      </c>
      <c r="C22" s="80" t="s">
        <v>1014</v>
      </c>
      <c r="D22" s="93" t="s">
        <v>944</v>
      </c>
      <c r="E22" s="93" t="s">
        <v>169</v>
      </c>
      <c r="F22" s="112">
        <v>43328</v>
      </c>
      <c r="G22" s="87">
        <v>18953.999999999996</v>
      </c>
      <c r="H22" s="89">
        <v>2.4718</v>
      </c>
      <c r="I22" s="87">
        <v>0.46849999999999992</v>
      </c>
      <c r="J22" s="88">
        <v>-2.7599592998787384E-3</v>
      </c>
      <c r="K22" s="88">
        <f>I22/'סכום נכסי הקרן'!$C$42</f>
        <v>3.8600934336042114E-6</v>
      </c>
      <c r="L22" s="128"/>
      <c r="M22" s="128"/>
      <c r="N22" s="128"/>
    </row>
    <row r="23" spans="2:51">
      <c r="B23" s="86" t="s">
        <v>1015</v>
      </c>
      <c r="C23" s="80" t="s">
        <v>1016</v>
      </c>
      <c r="D23" s="93" t="s">
        <v>944</v>
      </c>
      <c r="E23" s="93" t="s">
        <v>168</v>
      </c>
      <c r="F23" s="112">
        <v>43319</v>
      </c>
      <c r="G23" s="87">
        <v>383981.41999999993</v>
      </c>
      <c r="H23" s="89">
        <v>0.26769999999999999</v>
      </c>
      <c r="I23" s="87">
        <v>1.0280499999999999</v>
      </c>
      <c r="J23" s="88">
        <v>-6.0562991638000796E-3</v>
      </c>
      <c r="K23" s="88">
        <f>I23/'סכום נכסי הקרן'!$C$42</f>
        <v>8.4703715142301177E-6</v>
      </c>
      <c r="L23" s="128"/>
      <c r="M23" s="128"/>
      <c r="N23" s="128"/>
    </row>
    <row r="24" spans="2:51">
      <c r="B24" s="86" t="s">
        <v>1017</v>
      </c>
      <c r="C24" s="80" t="s">
        <v>1018</v>
      </c>
      <c r="D24" s="93" t="s">
        <v>944</v>
      </c>
      <c r="E24" s="93" t="s">
        <v>168</v>
      </c>
      <c r="F24" s="112">
        <v>43306</v>
      </c>
      <c r="G24" s="87">
        <v>30125.059999999994</v>
      </c>
      <c r="H24" s="89">
        <v>1.2990999999999999</v>
      </c>
      <c r="I24" s="87">
        <v>0.39135999999999987</v>
      </c>
      <c r="J24" s="88">
        <v>-2.305523311847477E-3</v>
      </c>
      <c r="K24" s="88">
        <f>I24/'סכום נכסי הקרן'!$C$42</f>
        <v>3.2245168968523884E-6</v>
      </c>
      <c r="L24" s="128"/>
      <c r="M24" s="128"/>
      <c r="N24" s="128"/>
    </row>
    <row r="25" spans="2:51">
      <c r="B25" s="86" t="s">
        <v>1019</v>
      </c>
      <c r="C25" s="80" t="s">
        <v>1020</v>
      </c>
      <c r="D25" s="93" t="s">
        <v>944</v>
      </c>
      <c r="E25" s="93" t="s">
        <v>169</v>
      </c>
      <c r="F25" s="112">
        <v>43278</v>
      </c>
      <c r="G25" s="87">
        <v>33635.089999999989</v>
      </c>
      <c r="H25" s="89">
        <v>1.1338999999999999</v>
      </c>
      <c r="I25" s="87">
        <v>0.38138999999999995</v>
      </c>
      <c r="J25" s="88">
        <v>-2.2467894928084355E-3</v>
      </c>
      <c r="K25" s="88">
        <f>I25/'סכום נכסי הקרן'!$C$42</f>
        <v>3.1423714720220068E-6</v>
      </c>
      <c r="L25" s="128"/>
      <c r="M25" s="128"/>
      <c r="N25" s="128"/>
    </row>
    <row r="26" spans="2:51">
      <c r="B26" s="86" t="s">
        <v>1021</v>
      </c>
      <c r="C26" s="80" t="s">
        <v>1022</v>
      </c>
      <c r="D26" s="93" t="s">
        <v>944</v>
      </c>
      <c r="E26" s="93" t="s">
        <v>169</v>
      </c>
      <c r="F26" s="112">
        <v>43257</v>
      </c>
      <c r="G26" s="87">
        <v>235351.67999999996</v>
      </c>
      <c r="H26" s="89">
        <v>3.1055000000000001</v>
      </c>
      <c r="I26" s="87">
        <v>7.3089099999999991</v>
      </c>
      <c r="J26" s="88">
        <v>-4.3057191305179744E-2</v>
      </c>
      <c r="K26" s="88">
        <f>I26/'סכום נכסי הקרן'!$C$42</f>
        <v>6.0220011734907489E-5</v>
      </c>
      <c r="L26" s="128"/>
      <c r="M26" s="128"/>
      <c r="N26" s="128"/>
    </row>
    <row r="27" spans="2:51">
      <c r="B27" s="83"/>
      <c r="C27" s="80"/>
      <c r="D27" s="80"/>
      <c r="E27" s="80"/>
      <c r="F27" s="80"/>
      <c r="G27" s="87"/>
      <c r="H27" s="89"/>
      <c r="I27" s="80"/>
      <c r="J27" s="88"/>
      <c r="K27" s="80"/>
      <c r="L27" s="128"/>
      <c r="M27" s="128"/>
      <c r="N27" s="128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128"/>
      <c r="M28" s="128"/>
      <c r="N28" s="128"/>
    </row>
    <row r="29" spans="2:5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95" t="s">
        <v>254</v>
      </c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95" t="s">
        <v>115</v>
      </c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95" t="s">
        <v>237</v>
      </c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95" t="s">
        <v>245</v>
      </c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B118" s="79"/>
      <c r="C118" s="79"/>
      <c r="D118" s="79"/>
      <c r="E118" s="79"/>
      <c r="F118" s="79"/>
      <c r="G118" s="79"/>
      <c r="H118" s="79"/>
      <c r="I118" s="79"/>
      <c r="J118" s="79"/>
      <c r="K118" s="79"/>
    </row>
    <row r="119" spans="2:11">
      <c r="B119" s="79"/>
      <c r="C119" s="79"/>
      <c r="D119" s="79"/>
      <c r="E119" s="79"/>
      <c r="F119" s="79"/>
      <c r="G119" s="79"/>
      <c r="H119" s="79"/>
      <c r="I119" s="79"/>
      <c r="J119" s="79"/>
      <c r="K119" s="79"/>
    </row>
    <row r="120" spans="2:11">
      <c r="B120" s="79"/>
      <c r="C120" s="79"/>
      <c r="D120" s="79"/>
      <c r="E120" s="79"/>
      <c r="F120" s="79"/>
      <c r="G120" s="79"/>
      <c r="H120" s="79"/>
      <c r="I120" s="79"/>
      <c r="J120" s="79"/>
      <c r="K120" s="79"/>
    </row>
    <row r="121" spans="2:11">
      <c r="B121" s="79"/>
      <c r="C121" s="79"/>
      <c r="D121" s="79"/>
      <c r="E121" s="79"/>
      <c r="F121" s="79"/>
      <c r="G121" s="79"/>
      <c r="H121" s="79"/>
      <c r="I121" s="79"/>
      <c r="J121" s="79"/>
      <c r="K121" s="79"/>
    </row>
    <row r="122" spans="2:11">
      <c r="B122" s="79"/>
      <c r="C122" s="79"/>
      <c r="D122" s="79"/>
      <c r="E122" s="79"/>
      <c r="F122" s="79"/>
      <c r="G122" s="79"/>
      <c r="H122" s="79"/>
      <c r="I122" s="79"/>
      <c r="J122" s="79"/>
      <c r="K122" s="79"/>
    </row>
    <row r="123" spans="2:11">
      <c r="B123" s="79"/>
      <c r="C123" s="79"/>
      <c r="D123" s="79"/>
      <c r="E123" s="79"/>
      <c r="F123" s="79"/>
      <c r="G123" s="79"/>
      <c r="H123" s="79"/>
      <c r="I123" s="79"/>
      <c r="J123" s="79"/>
      <c r="K123" s="79"/>
    </row>
    <row r="124" spans="2:11">
      <c r="B124" s="79"/>
      <c r="C124" s="79"/>
      <c r="D124" s="79"/>
      <c r="E124" s="79"/>
      <c r="F124" s="79"/>
      <c r="G124" s="79"/>
      <c r="H124" s="79"/>
      <c r="I124" s="79"/>
      <c r="J124" s="79"/>
      <c r="K124" s="79"/>
    </row>
    <row r="125" spans="2:11">
      <c r="B125" s="79"/>
      <c r="C125" s="79"/>
      <c r="D125" s="79"/>
      <c r="E125" s="79"/>
      <c r="F125" s="79"/>
      <c r="G125" s="79"/>
      <c r="H125" s="79"/>
      <c r="I125" s="79"/>
      <c r="J125" s="79"/>
      <c r="K125" s="79"/>
    </row>
    <row r="126" spans="2:11">
      <c r="B126" s="79"/>
      <c r="C126" s="79"/>
      <c r="D126" s="79"/>
      <c r="E126" s="79"/>
      <c r="F126" s="79"/>
      <c r="G126" s="79"/>
      <c r="H126" s="79"/>
      <c r="I126" s="79"/>
      <c r="J126" s="79"/>
      <c r="K126" s="79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182</v>
      </c>
      <c r="C1" s="78" t="s" vm="1">
        <v>255</v>
      </c>
    </row>
    <row r="2" spans="2:78">
      <c r="B2" s="57" t="s">
        <v>181</v>
      </c>
      <c r="C2" s="78" t="s">
        <v>256</v>
      </c>
    </row>
    <row r="3" spans="2:78">
      <c r="B3" s="57" t="s">
        <v>183</v>
      </c>
      <c r="C3" s="78" t="s">
        <v>257</v>
      </c>
    </row>
    <row r="4" spans="2:78">
      <c r="B4" s="57" t="s">
        <v>184</v>
      </c>
      <c r="C4" s="78">
        <v>2208</v>
      </c>
    </row>
    <row r="6" spans="2:78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2:78" ht="26.25" customHeight="1">
      <c r="B7" s="168" t="s">
        <v>103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70"/>
    </row>
    <row r="8" spans="2:78" s="3" customFormat="1" ht="47.25">
      <c r="B8" s="23" t="s">
        <v>119</v>
      </c>
      <c r="C8" s="31" t="s">
        <v>45</v>
      </c>
      <c r="D8" s="31" t="s">
        <v>50</v>
      </c>
      <c r="E8" s="31" t="s">
        <v>15</v>
      </c>
      <c r="F8" s="31" t="s">
        <v>66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239</v>
      </c>
      <c r="M8" s="31" t="s">
        <v>238</v>
      </c>
      <c r="N8" s="31" t="s">
        <v>113</v>
      </c>
      <c r="O8" s="31" t="s">
        <v>59</v>
      </c>
      <c r="P8" s="31" t="s">
        <v>185</v>
      </c>
      <c r="Q8" s="32" t="s">
        <v>187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246</v>
      </c>
      <c r="M9" s="17"/>
      <c r="N9" s="17" t="s">
        <v>242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116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254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115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245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AW169"/>
  <sheetViews>
    <sheetView rightToLeft="1" zoomScale="90" zoomScaleNormal="90" workbookViewId="0">
      <selection activeCell="C15" sqref="C15"/>
    </sheetView>
  </sheetViews>
  <sheetFormatPr defaultColWidth="9.140625" defaultRowHeight="18"/>
  <cols>
    <col min="1" max="1" width="9.710937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2" width="7.5703125" style="1" customWidth="1"/>
    <col min="13" max="13" width="11.28515625" style="1" bestFit="1" customWidth="1"/>
    <col min="14" max="14" width="7.28515625" style="1" bestFit="1" customWidth="1"/>
    <col min="15" max="15" width="11.5703125" style="1" customWidth="1"/>
    <col min="16" max="16" width="9.140625" style="1" bestFit="1" customWidth="1"/>
    <col min="17" max="17" width="10.42578125" style="1" bestFit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7" t="s">
        <v>182</v>
      </c>
      <c r="C1" s="78" t="s" vm="1">
        <v>255</v>
      </c>
    </row>
    <row r="2" spans="2:49">
      <c r="B2" s="57" t="s">
        <v>181</v>
      </c>
      <c r="C2" s="78" t="s">
        <v>256</v>
      </c>
    </row>
    <row r="3" spans="2:49">
      <c r="B3" s="57" t="s">
        <v>183</v>
      </c>
      <c r="C3" s="78" t="s">
        <v>257</v>
      </c>
    </row>
    <row r="4" spans="2:49">
      <c r="B4" s="57" t="s">
        <v>184</v>
      </c>
      <c r="C4" s="78">
        <v>2208</v>
      </c>
    </row>
    <row r="6" spans="2:49" ht="26.25" customHeight="1">
      <c r="B6" s="168" t="s">
        <v>214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2:49" s="3" customFormat="1" ht="63">
      <c r="B7" s="23" t="s">
        <v>119</v>
      </c>
      <c r="C7" s="31" t="s">
        <v>226</v>
      </c>
      <c r="D7" s="31" t="s">
        <v>45</v>
      </c>
      <c r="E7" s="31" t="s">
        <v>120</v>
      </c>
      <c r="F7" s="31" t="s">
        <v>15</v>
      </c>
      <c r="G7" s="31" t="s">
        <v>105</v>
      </c>
      <c r="H7" s="31" t="s">
        <v>66</v>
      </c>
      <c r="I7" s="31" t="s">
        <v>18</v>
      </c>
      <c r="J7" s="31" t="s">
        <v>104</v>
      </c>
      <c r="K7" s="14" t="s">
        <v>35</v>
      </c>
      <c r="L7" s="71" t="s">
        <v>19</v>
      </c>
      <c r="M7" s="31" t="s">
        <v>239</v>
      </c>
      <c r="N7" s="31" t="s">
        <v>238</v>
      </c>
      <c r="O7" s="31" t="s">
        <v>113</v>
      </c>
      <c r="P7" s="31" t="s">
        <v>185</v>
      </c>
      <c r="Q7" s="32" t="s">
        <v>187</v>
      </c>
      <c r="AV7" s="3" t="s">
        <v>165</v>
      </c>
      <c r="AW7" s="3" t="s">
        <v>167</v>
      </c>
    </row>
    <row r="8" spans="2:49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246</v>
      </c>
      <c r="N8" s="17"/>
      <c r="O8" s="17" t="s">
        <v>242</v>
      </c>
      <c r="P8" s="33" t="s">
        <v>20</v>
      </c>
      <c r="Q8" s="18" t="s">
        <v>20</v>
      </c>
      <c r="AV8" s="3" t="s">
        <v>163</v>
      </c>
      <c r="AW8" s="3" t="s">
        <v>166</v>
      </c>
    </row>
    <row r="9" spans="2:4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116</v>
      </c>
      <c r="AV9" s="4" t="s">
        <v>164</v>
      </c>
      <c r="AW9" s="4" t="s">
        <v>168</v>
      </c>
    </row>
    <row r="10" spans="2:49" s="143" customFormat="1" ht="18" customHeight="1">
      <c r="B10" s="98" t="s">
        <v>41</v>
      </c>
      <c r="C10" s="99"/>
      <c r="D10" s="99"/>
      <c r="E10" s="99"/>
      <c r="F10" s="99"/>
      <c r="G10" s="99"/>
      <c r="H10" s="99"/>
      <c r="I10" s="101">
        <v>5.3785366587378753</v>
      </c>
      <c r="J10" s="99"/>
      <c r="K10" s="99"/>
      <c r="L10" s="102">
        <v>2.7750658168238837E-2</v>
      </c>
      <c r="M10" s="101"/>
      <c r="N10" s="103"/>
      <c r="O10" s="101">
        <v>4677.7979800000012</v>
      </c>
      <c r="P10" s="104">
        <v>1</v>
      </c>
      <c r="Q10" s="104">
        <f>O10/'סכום נכסי הקרן'!$C$42</f>
        <v>3.8541595018836826E-2</v>
      </c>
      <c r="AV10" s="128" t="s">
        <v>28</v>
      </c>
      <c r="AW10" s="143" t="s">
        <v>169</v>
      </c>
    </row>
    <row r="11" spans="2:49" s="128" customFormat="1" ht="21.75" customHeight="1">
      <c r="B11" s="81" t="s">
        <v>39</v>
      </c>
      <c r="C11" s="82"/>
      <c r="D11" s="82"/>
      <c r="E11" s="82"/>
      <c r="F11" s="82"/>
      <c r="G11" s="82"/>
      <c r="H11" s="82"/>
      <c r="I11" s="90">
        <v>5.5185118013333785</v>
      </c>
      <c r="J11" s="82"/>
      <c r="K11" s="82"/>
      <c r="L11" s="105">
        <v>2.4982860994752505E-2</v>
      </c>
      <c r="M11" s="90"/>
      <c r="N11" s="92"/>
      <c r="O11" s="90">
        <v>4328.0177200000016</v>
      </c>
      <c r="P11" s="91">
        <v>0.92522544549903807</v>
      </c>
      <c r="Q11" s="91">
        <f>O11/'סכום נכסי הקרן'!$C$42</f>
        <v>3.5659664421546805E-2</v>
      </c>
      <c r="AW11" s="128" t="s">
        <v>175</v>
      </c>
    </row>
    <row r="12" spans="2:49" s="128" customFormat="1">
      <c r="B12" s="100" t="s">
        <v>36</v>
      </c>
      <c r="C12" s="82"/>
      <c r="D12" s="82"/>
      <c r="E12" s="82"/>
      <c r="F12" s="82"/>
      <c r="G12" s="82"/>
      <c r="H12" s="82"/>
      <c r="I12" s="90">
        <v>8.1598453009305931</v>
      </c>
      <c r="J12" s="82"/>
      <c r="K12" s="82"/>
      <c r="L12" s="105">
        <v>2.9531584598398507E-2</v>
      </c>
      <c r="M12" s="90"/>
      <c r="N12" s="92"/>
      <c r="O12" s="90">
        <v>894.04286999999988</v>
      </c>
      <c r="P12" s="91">
        <v>0.19112472873400993</v>
      </c>
      <c r="Q12" s="91">
        <f>O12/'סכום נכסי הקרן'!$C$42</f>
        <v>7.3662518929512562E-3</v>
      </c>
      <c r="AW12" s="128" t="s">
        <v>170</v>
      </c>
    </row>
    <row r="13" spans="2:49" s="128" customFormat="1">
      <c r="B13" s="86" t="s">
        <v>1091</v>
      </c>
      <c r="C13" s="93" t="s">
        <v>1046</v>
      </c>
      <c r="D13" s="80">
        <v>5212</v>
      </c>
      <c r="E13" s="80"/>
      <c r="F13" s="80" t="s">
        <v>917</v>
      </c>
      <c r="G13" s="112">
        <v>42643</v>
      </c>
      <c r="H13" s="80"/>
      <c r="I13" s="87">
        <v>8.49</v>
      </c>
      <c r="J13" s="93" t="s">
        <v>167</v>
      </c>
      <c r="K13" s="94">
        <v>3.1800000000000002E-2</v>
      </c>
      <c r="L13" s="94">
        <v>3.1800000000000002E-2</v>
      </c>
      <c r="M13" s="87">
        <v>132102.29999999996</v>
      </c>
      <c r="N13" s="89">
        <v>99.19</v>
      </c>
      <c r="O13" s="87">
        <v>131.03226999999998</v>
      </c>
      <c r="P13" s="88">
        <v>2.8011528193442835E-2</v>
      </c>
      <c r="Q13" s="88">
        <f>O13/'סכום נכסי הקרן'!$C$42</f>
        <v>1.0796089754904036E-3</v>
      </c>
      <c r="AW13" s="128" t="s">
        <v>171</v>
      </c>
    </row>
    <row r="14" spans="2:49" s="128" customFormat="1">
      <c r="B14" s="86" t="s">
        <v>1091</v>
      </c>
      <c r="C14" s="93" t="s">
        <v>1046</v>
      </c>
      <c r="D14" s="80">
        <v>5211</v>
      </c>
      <c r="E14" s="80"/>
      <c r="F14" s="80" t="s">
        <v>917</v>
      </c>
      <c r="G14" s="112">
        <v>42643</v>
      </c>
      <c r="H14" s="80"/>
      <c r="I14" s="87">
        <v>5.9799999999999995</v>
      </c>
      <c r="J14" s="93" t="s">
        <v>167</v>
      </c>
      <c r="K14" s="94">
        <v>3.3700000000000001E-2</v>
      </c>
      <c r="L14" s="94">
        <v>3.3700000000000001E-2</v>
      </c>
      <c r="M14" s="87">
        <v>134732.84999999998</v>
      </c>
      <c r="N14" s="89">
        <v>102.84</v>
      </c>
      <c r="O14" s="87">
        <v>138.55925999999997</v>
      </c>
      <c r="P14" s="88">
        <v>2.9620616493575024E-2</v>
      </c>
      <c r="Q14" s="88">
        <f>O14/'סכום נכסי הקרן'!$C$42</f>
        <v>1.141625805103647E-3</v>
      </c>
      <c r="AW14" s="128" t="s">
        <v>172</v>
      </c>
    </row>
    <row r="15" spans="2:49" s="128" customFormat="1">
      <c r="B15" s="86" t="s">
        <v>1091</v>
      </c>
      <c r="C15" s="93" t="s">
        <v>1046</v>
      </c>
      <c r="D15" s="80">
        <v>5025</v>
      </c>
      <c r="E15" s="80"/>
      <c r="F15" s="80" t="s">
        <v>917</v>
      </c>
      <c r="G15" s="112">
        <v>42551</v>
      </c>
      <c r="H15" s="80"/>
      <c r="I15" s="87">
        <v>9.3899999999999988</v>
      </c>
      <c r="J15" s="93" t="s">
        <v>167</v>
      </c>
      <c r="K15" s="94">
        <v>3.4599999999999999E-2</v>
      </c>
      <c r="L15" s="94">
        <v>3.4599999999999999E-2</v>
      </c>
      <c r="M15" s="87">
        <v>131958.75999999998</v>
      </c>
      <c r="N15" s="89">
        <v>97.65</v>
      </c>
      <c r="O15" s="87">
        <v>128.85772999999998</v>
      </c>
      <c r="P15" s="88">
        <v>2.7546664167827091E-2</v>
      </c>
      <c r="Q15" s="88">
        <f>O15/'סכום נכסי הקרן'!$C$42</f>
        <v>1.0616923744762954E-3</v>
      </c>
      <c r="AW15" s="128" t="s">
        <v>174</v>
      </c>
    </row>
    <row r="16" spans="2:49" s="128" customFormat="1">
      <c r="B16" s="86" t="s">
        <v>1091</v>
      </c>
      <c r="C16" s="93" t="s">
        <v>1046</v>
      </c>
      <c r="D16" s="80">
        <v>5024</v>
      </c>
      <c r="E16" s="80"/>
      <c r="F16" s="80" t="s">
        <v>917</v>
      </c>
      <c r="G16" s="112">
        <v>42551</v>
      </c>
      <c r="H16" s="80"/>
      <c r="I16" s="87">
        <v>7.120000000000001</v>
      </c>
      <c r="J16" s="93" t="s">
        <v>167</v>
      </c>
      <c r="K16" s="94">
        <v>3.7399999999999996E-2</v>
      </c>
      <c r="L16" s="94">
        <v>3.7399999999999996E-2</v>
      </c>
      <c r="M16" s="87">
        <v>107183.39999999998</v>
      </c>
      <c r="N16" s="89">
        <v>104.53</v>
      </c>
      <c r="O16" s="87">
        <v>112.03880999999998</v>
      </c>
      <c r="P16" s="88">
        <v>2.3951186109152998E-2</v>
      </c>
      <c r="Q16" s="88">
        <f>O16/'סכום נכסי הקרן'!$C$42</f>
        <v>9.2311691523976492E-4</v>
      </c>
      <c r="AW16" s="128" t="s">
        <v>173</v>
      </c>
    </row>
    <row r="17" spans="1:49" s="128" customFormat="1">
      <c r="B17" s="86" t="s">
        <v>1091</v>
      </c>
      <c r="C17" s="93" t="s">
        <v>1046</v>
      </c>
      <c r="D17" s="80">
        <v>5023</v>
      </c>
      <c r="E17" s="80"/>
      <c r="F17" s="80" t="s">
        <v>917</v>
      </c>
      <c r="G17" s="112">
        <v>42551</v>
      </c>
      <c r="H17" s="80"/>
      <c r="I17" s="87">
        <v>9.8999999999999986</v>
      </c>
      <c r="J17" s="93" t="s">
        <v>167</v>
      </c>
      <c r="K17" s="94">
        <v>2.6000000000000002E-2</v>
      </c>
      <c r="L17" s="94">
        <v>2.6000000000000002E-2</v>
      </c>
      <c r="M17" s="87">
        <v>118268.66999999998</v>
      </c>
      <c r="N17" s="89">
        <v>97.57</v>
      </c>
      <c r="O17" s="87">
        <v>115.39467999999998</v>
      </c>
      <c r="P17" s="88">
        <v>2.4668589899215772E-2</v>
      </c>
      <c r="Q17" s="88">
        <f>O17/'סכום נכסי הקרן'!$C$42</f>
        <v>9.507668015813431E-4</v>
      </c>
      <c r="AW17" s="128" t="s">
        <v>176</v>
      </c>
    </row>
    <row r="18" spans="1:49" s="128" customFormat="1">
      <c r="B18" s="86" t="s">
        <v>1091</v>
      </c>
      <c r="C18" s="93" t="s">
        <v>1046</v>
      </c>
      <c r="D18" s="80">
        <v>5210</v>
      </c>
      <c r="E18" s="80"/>
      <c r="F18" s="80" t="s">
        <v>917</v>
      </c>
      <c r="G18" s="112">
        <v>42643</v>
      </c>
      <c r="H18" s="80"/>
      <c r="I18" s="87">
        <v>9.120000000000001</v>
      </c>
      <c r="J18" s="93" t="s">
        <v>167</v>
      </c>
      <c r="K18" s="94">
        <v>1.8600000000000005E-2</v>
      </c>
      <c r="L18" s="94">
        <v>1.8600000000000005E-2</v>
      </c>
      <c r="M18" s="87">
        <v>96379.299999999988</v>
      </c>
      <c r="N18" s="89">
        <v>103.77</v>
      </c>
      <c r="O18" s="87">
        <v>100.01275999999999</v>
      </c>
      <c r="P18" s="88">
        <v>2.1380307663478867E-2</v>
      </c>
      <c r="Q18" s="88">
        <f>O18/'סכום נכסי הקרן'!$C$42</f>
        <v>8.2403115934393586E-4</v>
      </c>
      <c r="AW18" s="128" t="s">
        <v>177</v>
      </c>
    </row>
    <row r="19" spans="1:49" s="128" customFormat="1">
      <c r="B19" s="86" t="s">
        <v>1091</v>
      </c>
      <c r="C19" s="93" t="s">
        <v>1046</v>
      </c>
      <c r="D19" s="80">
        <v>5022</v>
      </c>
      <c r="E19" s="80"/>
      <c r="F19" s="80" t="s">
        <v>917</v>
      </c>
      <c r="G19" s="112">
        <v>42551</v>
      </c>
      <c r="H19" s="80"/>
      <c r="I19" s="87">
        <v>8.2900000000000009</v>
      </c>
      <c r="J19" s="93" t="s">
        <v>167</v>
      </c>
      <c r="K19" s="94">
        <v>2.5899999999999999E-2</v>
      </c>
      <c r="L19" s="94">
        <v>2.5899999999999999E-2</v>
      </c>
      <c r="M19" s="87">
        <v>88014.85</v>
      </c>
      <c r="N19" s="89">
        <v>101.94</v>
      </c>
      <c r="O19" s="87">
        <v>89.722309999999979</v>
      </c>
      <c r="P19" s="88">
        <v>1.9180458494276395E-2</v>
      </c>
      <c r="Q19" s="88">
        <f>O19/'סכום נכסי הקרן'!$C$42</f>
        <v>7.3924546356200955E-4</v>
      </c>
      <c r="AW19" s="128" t="s">
        <v>178</v>
      </c>
    </row>
    <row r="20" spans="1:49" s="128" customFormat="1">
      <c r="B20" s="86" t="s">
        <v>1091</v>
      </c>
      <c r="C20" s="93" t="s">
        <v>1046</v>
      </c>
      <c r="D20" s="80">
        <v>5209</v>
      </c>
      <c r="E20" s="80"/>
      <c r="F20" s="80" t="s">
        <v>917</v>
      </c>
      <c r="G20" s="112">
        <v>42643</v>
      </c>
      <c r="H20" s="80"/>
      <c r="I20" s="87">
        <v>6.9900000000000011</v>
      </c>
      <c r="J20" s="93" t="s">
        <v>167</v>
      </c>
      <c r="K20" s="94">
        <v>2.2099999999999998E-2</v>
      </c>
      <c r="L20" s="94">
        <v>2.2099999999999998E-2</v>
      </c>
      <c r="M20" s="87">
        <v>75860.919999999984</v>
      </c>
      <c r="N20" s="89">
        <v>103.38</v>
      </c>
      <c r="O20" s="87">
        <v>78.425049999999985</v>
      </c>
      <c r="P20" s="88">
        <v>1.6765377713040947E-2</v>
      </c>
      <c r="Q20" s="88">
        <f>O20/'סכום נכסי הקרן'!$C$42</f>
        <v>6.4616439815385685E-4</v>
      </c>
      <c r="AW20" s="128" t="s">
        <v>179</v>
      </c>
    </row>
    <row r="21" spans="1:49" s="128" customFormat="1">
      <c r="B21" s="83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7"/>
      <c r="N21" s="89"/>
      <c r="O21" s="80"/>
      <c r="P21" s="88"/>
      <c r="Q21" s="80"/>
      <c r="AW21" s="128" t="s">
        <v>180</v>
      </c>
    </row>
    <row r="22" spans="1:49" s="128" customFormat="1">
      <c r="B22" s="100" t="s">
        <v>38</v>
      </c>
      <c r="C22" s="82"/>
      <c r="D22" s="82"/>
      <c r="E22" s="82"/>
      <c r="F22" s="82"/>
      <c r="G22" s="82"/>
      <c r="H22" s="82"/>
      <c r="I22" s="90">
        <v>4.8686984452070901</v>
      </c>
      <c r="J22" s="82"/>
      <c r="K22" s="82"/>
      <c r="L22" s="105">
        <v>2.3883706605049987E-2</v>
      </c>
      <c r="M22" s="90"/>
      <c r="N22" s="92"/>
      <c r="O22" s="90">
        <f>SUM(O23:O150)</f>
        <v>3403.7268900000013</v>
      </c>
      <c r="P22" s="91">
        <v>0.72763107653486125</v>
      </c>
      <c r="Q22" s="91">
        <f>O22/'סכום נכסי הקרן'!$C$42</f>
        <v>2.8044191713705636E-2</v>
      </c>
      <c r="AW22" s="128" t="s">
        <v>28</v>
      </c>
    </row>
    <row r="23" spans="1:49" s="128" customFormat="1">
      <c r="A23" s="153"/>
      <c r="B23" s="86" t="s">
        <v>1092</v>
      </c>
      <c r="C23" s="93" t="s">
        <v>1045</v>
      </c>
      <c r="D23" s="80">
        <v>90148620</v>
      </c>
      <c r="E23" s="80"/>
      <c r="F23" s="80" t="s">
        <v>319</v>
      </c>
      <c r="G23" s="112">
        <v>42368</v>
      </c>
      <c r="H23" s="80" t="s">
        <v>287</v>
      </c>
      <c r="I23" s="87">
        <v>9.7999999999999989</v>
      </c>
      <c r="J23" s="93" t="s">
        <v>167</v>
      </c>
      <c r="K23" s="94">
        <v>3.1699999999999999E-2</v>
      </c>
      <c r="L23" s="94">
        <v>1.8700000000000001E-2</v>
      </c>
      <c r="M23" s="87">
        <v>8346.4299999999985</v>
      </c>
      <c r="N23" s="89">
        <v>114.69</v>
      </c>
      <c r="O23" s="87">
        <v>9.572519999999999</v>
      </c>
      <c r="P23" s="88">
        <v>2.046373109939219E-3</v>
      </c>
      <c r="Q23" s="88">
        <f>O23/'סכום נכסי הקרן'!$C$42</f>
        <v>7.887048366071503E-5</v>
      </c>
    </row>
    <row r="24" spans="1:49" s="128" customFormat="1">
      <c r="A24" s="153"/>
      <c r="B24" s="86" t="s">
        <v>1092</v>
      </c>
      <c r="C24" s="93" t="s">
        <v>1045</v>
      </c>
      <c r="D24" s="80">
        <v>90148621</v>
      </c>
      <c r="E24" s="80"/>
      <c r="F24" s="80" t="s">
        <v>319</v>
      </c>
      <c r="G24" s="112">
        <v>42388</v>
      </c>
      <c r="H24" s="80" t="s">
        <v>287</v>
      </c>
      <c r="I24" s="87">
        <v>9.7999999999999989</v>
      </c>
      <c r="J24" s="93" t="s">
        <v>167</v>
      </c>
      <c r="K24" s="94">
        <v>3.1899999999999998E-2</v>
      </c>
      <c r="L24" s="94">
        <v>1.8699999999999998E-2</v>
      </c>
      <c r="M24" s="87">
        <v>11685.009999999998</v>
      </c>
      <c r="N24" s="89">
        <v>115</v>
      </c>
      <c r="O24" s="87">
        <v>13.437759999999999</v>
      </c>
      <c r="P24" s="88">
        <v>2.872667878658581E-3</v>
      </c>
      <c r="Q24" s="88">
        <f>O24/'סכום נכסי הקרן'!$C$42</f>
        <v>1.1071720200288011E-4</v>
      </c>
    </row>
    <row r="25" spans="1:49" s="128" customFormat="1">
      <c r="A25" s="153"/>
      <c r="B25" s="86" t="s">
        <v>1092</v>
      </c>
      <c r="C25" s="93" t="s">
        <v>1045</v>
      </c>
      <c r="D25" s="80">
        <v>90148622</v>
      </c>
      <c r="E25" s="80"/>
      <c r="F25" s="80" t="s">
        <v>319</v>
      </c>
      <c r="G25" s="112">
        <v>42509</v>
      </c>
      <c r="H25" s="80" t="s">
        <v>287</v>
      </c>
      <c r="I25" s="87">
        <v>9.89</v>
      </c>
      <c r="J25" s="93" t="s">
        <v>167</v>
      </c>
      <c r="K25" s="94">
        <v>2.7400000000000001E-2</v>
      </c>
      <c r="L25" s="94">
        <v>2.0300000000000002E-2</v>
      </c>
      <c r="M25" s="87">
        <v>11685.009999999998</v>
      </c>
      <c r="N25" s="89">
        <v>109.24</v>
      </c>
      <c r="O25" s="87">
        <v>12.764709999999997</v>
      </c>
      <c r="P25" s="88">
        <v>2.7287860772473964E-3</v>
      </c>
      <c r="Q25" s="88">
        <f>O25/'סכום נכסי הקרן'!$C$42</f>
        <v>1.0517176788230952E-4</v>
      </c>
    </row>
    <row r="26" spans="1:49" s="128" customFormat="1">
      <c r="A26" s="153"/>
      <c r="B26" s="86" t="s">
        <v>1092</v>
      </c>
      <c r="C26" s="93" t="s">
        <v>1045</v>
      </c>
      <c r="D26" s="80">
        <v>90148623</v>
      </c>
      <c r="E26" s="80"/>
      <c r="F26" s="80" t="s">
        <v>319</v>
      </c>
      <c r="G26" s="112">
        <v>42723</v>
      </c>
      <c r="H26" s="80" t="s">
        <v>287</v>
      </c>
      <c r="I26" s="87">
        <v>9.6999999999999975</v>
      </c>
      <c r="J26" s="93" t="s">
        <v>167</v>
      </c>
      <c r="K26" s="94">
        <v>3.15E-2</v>
      </c>
      <c r="L26" s="94">
        <v>2.2899999999999997E-2</v>
      </c>
      <c r="M26" s="87">
        <v>1669.2699999999998</v>
      </c>
      <c r="N26" s="89">
        <v>110.24</v>
      </c>
      <c r="O26" s="87">
        <v>1.8401999999999998</v>
      </c>
      <c r="P26" s="88">
        <v>3.9339022503062421E-4</v>
      </c>
      <c r="Q26" s="88">
        <f>O26/'סכום נכסי הקרן'!$C$42</f>
        <v>1.5161886737499403E-5</v>
      </c>
    </row>
    <row r="27" spans="1:49" s="128" customFormat="1">
      <c r="A27" s="153"/>
      <c r="B27" s="86" t="s">
        <v>1092</v>
      </c>
      <c r="C27" s="93" t="s">
        <v>1045</v>
      </c>
      <c r="D27" s="80">
        <v>90148624</v>
      </c>
      <c r="E27" s="80"/>
      <c r="F27" s="80" t="s">
        <v>319</v>
      </c>
      <c r="G27" s="112">
        <v>42918</v>
      </c>
      <c r="H27" s="80" t="s">
        <v>287</v>
      </c>
      <c r="I27" s="87">
        <v>9.6199999999999992</v>
      </c>
      <c r="J27" s="93" t="s">
        <v>167</v>
      </c>
      <c r="K27" s="94">
        <v>3.1899999999999998E-2</v>
      </c>
      <c r="L27" s="94">
        <v>2.5999999999999995E-2</v>
      </c>
      <c r="M27" s="87">
        <v>8346.4299999999985</v>
      </c>
      <c r="N27" s="89">
        <v>106.76</v>
      </c>
      <c r="O27" s="87">
        <v>8.9106500000000004</v>
      </c>
      <c r="P27" s="88">
        <v>1.904881321959098E-3</v>
      </c>
      <c r="Q27" s="88">
        <f>O27/'סכום נכסי הקרן'!$C$42</f>
        <v>7.3417164469894076E-5</v>
      </c>
    </row>
    <row r="28" spans="1:49" s="128" customFormat="1">
      <c r="A28" s="153"/>
      <c r="B28" s="86" t="s">
        <v>1093</v>
      </c>
      <c r="C28" s="93" t="s">
        <v>1045</v>
      </c>
      <c r="D28" s="80">
        <v>90150400</v>
      </c>
      <c r="E28" s="80"/>
      <c r="F28" s="80" t="s">
        <v>345</v>
      </c>
      <c r="G28" s="112">
        <v>42229</v>
      </c>
      <c r="H28" s="80" t="s">
        <v>163</v>
      </c>
      <c r="I28" s="87">
        <v>4.21</v>
      </c>
      <c r="J28" s="93" t="s">
        <v>166</v>
      </c>
      <c r="K28" s="94">
        <v>9.8519999999999996E-2</v>
      </c>
      <c r="L28" s="94">
        <v>4.5000000000000012E-2</v>
      </c>
      <c r="M28" s="87">
        <v>32471.809999999994</v>
      </c>
      <c r="N28" s="89">
        <v>126.4</v>
      </c>
      <c r="O28" s="87">
        <v>148.86792999999997</v>
      </c>
      <c r="P28" s="88">
        <v>3.1824360657832416E-2</v>
      </c>
      <c r="Q28" s="88">
        <f>O28/'סכום נכסי הקרן'!$C$42</f>
        <v>1.2265616202075803E-3</v>
      </c>
    </row>
    <row r="29" spans="1:49" s="128" customFormat="1">
      <c r="A29" s="153"/>
      <c r="B29" s="86" t="s">
        <v>1094</v>
      </c>
      <c r="C29" s="93" t="s">
        <v>1046</v>
      </c>
      <c r="D29" s="80">
        <v>455531</v>
      </c>
      <c r="E29" s="80"/>
      <c r="F29" s="80" t="s">
        <v>1047</v>
      </c>
      <c r="G29" s="112">
        <v>42723</v>
      </c>
      <c r="H29" s="80" t="s">
        <v>1048</v>
      </c>
      <c r="I29" s="87">
        <v>0.26</v>
      </c>
      <c r="J29" s="93" t="s">
        <v>167</v>
      </c>
      <c r="K29" s="94">
        <v>2.0119999999999999E-2</v>
      </c>
      <c r="L29" s="94">
        <v>1.1899999999999999E-2</v>
      </c>
      <c r="M29" s="87">
        <v>292659.99999999994</v>
      </c>
      <c r="N29" s="89">
        <v>100.78</v>
      </c>
      <c r="O29" s="87">
        <v>294.94275999999996</v>
      </c>
      <c r="P29" s="88">
        <v>6.3051624131916853E-2</v>
      </c>
      <c r="Q29" s="88">
        <f>O29/'סכום נכסי הקרן'!$C$42</f>
        <v>2.4301101625722583E-3</v>
      </c>
    </row>
    <row r="30" spans="1:49" s="128" customFormat="1">
      <c r="A30" s="153"/>
      <c r="B30" s="86" t="s">
        <v>1095</v>
      </c>
      <c r="C30" s="93" t="s">
        <v>1046</v>
      </c>
      <c r="D30" s="80">
        <v>14811160</v>
      </c>
      <c r="E30" s="80"/>
      <c r="F30" s="80" t="s">
        <v>1047</v>
      </c>
      <c r="G30" s="112">
        <v>42201</v>
      </c>
      <c r="H30" s="80" t="s">
        <v>1048</v>
      </c>
      <c r="I30" s="87">
        <v>7.4300000000000006</v>
      </c>
      <c r="J30" s="93" t="s">
        <v>167</v>
      </c>
      <c r="K30" s="94">
        <v>4.2030000000000005E-2</v>
      </c>
      <c r="L30" s="94">
        <v>2.18E-2</v>
      </c>
      <c r="M30" s="87">
        <v>3195.9999999999995</v>
      </c>
      <c r="N30" s="89">
        <v>117.26</v>
      </c>
      <c r="O30" s="87">
        <v>3.7476299999999991</v>
      </c>
      <c r="P30" s="88">
        <v>8.0115259701745356E-4</v>
      </c>
      <c r="Q30" s="88">
        <f>O30/'סכום נכסי הקרן'!$C$42</f>
        <v>3.0877698942536073E-5</v>
      </c>
    </row>
    <row r="31" spans="1:49" s="128" customFormat="1">
      <c r="A31" s="153"/>
      <c r="B31" s="86" t="s">
        <v>1096</v>
      </c>
      <c r="C31" s="93" t="s">
        <v>1045</v>
      </c>
      <c r="D31" s="80">
        <v>14760843</v>
      </c>
      <c r="E31" s="80"/>
      <c r="F31" s="80" t="s">
        <v>1047</v>
      </c>
      <c r="G31" s="112">
        <v>40742</v>
      </c>
      <c r="H31" s="80" t="s">
        <v>1048</v>
      </c>
      <c r="I31" s="87">
        <v>5.4700000000000015</v>
      </c>
      <c r="J31" s="93" t="s">
        <v>167</v>
      </c>
      <c r="K31" s="94">
        <v>4.4999999999999998E-2</v>
      </c>
      <c r="L31" s="94">
        <v>7.7000000000000002E-3</v>
      </c>
      <c r="M31" s="87">
        <v>40962.729999999996</v>
      </c>
      <c r="N31" s="89">
        <v>126.94</v>
      </c>
      <c r="O31" s="87">
        <v>51.998079999999987</v>
      </c>
      <c r="P31" s="88">
        <v>1.1115931090294748E-2</v>
      </c>
      <c r="Q31" s="88">
        <f>O31/'סכום נכסי הקרן'!$C$42</f>
        <v>4.284257143394375E-4</v>
      </c>
    </row>
    <row r="32" spans="1:49" s="128" customFormat="1">
      <c r="A32" s="153"/>
      <c r="B32" s="86" t="s">
        <v>1097</v>
      </c>
      <c r="C32" s="93" t="s">
        <v>1046</v>
      </c>
      <c r="D32" s="80">
        <v>472710</v>
      </c>
      <c r="E32" s="80"/>
      <c r="F32" s="80" t="s">
        <v>1049</v>
      </c>
      <c r="G32" s="112">
        <v>42901</v>
      </c>
      <c r="H32" s="80" t="s">
        <v>1048</v>
      </c>
      <c r="I32" s="87">
        <v>3.3800000000000003</v>
      </c>
      <c r="J32" s="93" t="s">
        <v>167</v>
      </c>
      <c r="K32" s="94">
        <v>0.04</v>
      </c>
      <c r="L32" s="94">
        <v>2.5900000000000003E-2</v>
      </c>
      <c r="M32" s="87">
        <v>174780.99999999997</v>
      </c>
      <c r="N32" s="89">
        <v>106.06</v>
      </c>
      <c r="O32" s="87">
        <v>185.37271999999996</v>
      </c>
      <c r="P32" s="88">
        <v>3.9628201301673126E-2</v>
      </c>
      <c r="Q32" s="88">
        <f>O32/'סכום נכסי הקרן'!$C$42</f>
        <v>1.5273340858940278E-3</v>
      </c>
    </row>
    <row r="33" spans="1:17" s="128" customFormat="1">
      <c r="A33" s="153"/>
      <c r="B33" s="86" t="s">
        <v>1098</v>
      </c>
      <c r="C33" s="93" t="s">
        <v>1046</v>
      </c>
      <c r="D33" s="80">
        <v>454099</v>
      </c>
      <c r="E33" s="80"/>
      <c r="F33" s="80" t="s">
        <v>1049</v>
      </c>
      <c r="G33" s="112">
        <v>42719</v>
      </c>
      <c r="H33" s="80" t="s">
        <v>1048</v>
      </c>
      <c r="I33" s="87">
        <v>3.3600000000000003</v>
      </c>
      <c r="J33" s="93" t="s">
        <v>167</v>
      </c>
      <c r="K33" s="94">
        <v>4.1500000000000002E-2</v>
      </c>
      <c r="L33" s="94">
        <v>2.3E-2</v>
      </c>
      <c r="M33" s="87">
        <v>233259.99999999997</v>
      </c>
      <c r="N33" s="89">
        <v>107.59</v>
      </c>
      <c r="O33" s="87">
        <v>250.96444999999994</v>
      </c>
      <c r="P33" s="88">
        <v>5.3650125779908069E-2</v>
      </c>
      <c r="Q33" s="88">
        <f>O33/'סכום נכסי הקרן'!$C$42</f>
        <v>2.0677614205188736E-3</v>
      </c>
    </row>
    <row r="34" spans="1:17" s="128" customFormat="1">
      <c r="A34" s="153"/>
      <c r="B34" s="86" t="s">
        <v>1099</v>
      </c>
      <c r="C34" s="93" t="s">
        <v>1045</v>
      </c>
      <c r="D34" s="80">
        <v>90145563</v>
      </c>
      <c r="E34" s="80"/>
      <c r="F34" s="80" t="s">
        <v>434</v>
      </c>
      <c r="G34" s="112">
        <v>42122</v>
      </c>
      <c r="H34" s="80" t="s">
        <v>163</v>
      </c>
      <c r="I34" s="87">
        <v>6.1799999999999988</v>
      </c>
      <c r="J34" s="93" t="s">
        <v>167</v>
      </c>
      <c r="K34" s="94">
        <v>2.4799999999999999E-2</v>
      </c>
      <c r="L34" s="94">
        <v>1.89E-2</v>
      </c>
      <c r="M34" s="87">
        <v>236700.34999999998</v>
      </c>
      <c r="N34" s="89">
        <v>105.33</v>
      </c>
      <c r="O34" s="87">
        <v>249.31647999999996</v>
      </c>
      <c r="P34" s="88">
        <v>5.3297829676689008E-2</v>
      </c>
      <c r="Q34" s="88">
        <f>O34/'סכום נכסי הקרן'!$C$42</f>
        <v>2.0541833667818907E-3</v>
      </c>
    </row>
    <row r="35" spans="1:17" s="128" customFormat="1">
      <c r="A35" s="153"/>
      <c r="B35" s="86" t="s">
        <v>1100</v>
      </c>
      <c r="C35" s="93" t="s">
        <v>1045</v>
      </c>
      <c r="D35" s="80">
        <v>90145980</v>
      </c>
      <c r="E35" s="80"/>
      <c r="F35" s="80" t="s">
        <v>1049</v>
      </c>
      <c r="G35" s="112">
        <v>42242</v>
      </c>
      <c r="H35" s="80" t="s">
        <v>1048</v>
      </c>
      <c r="I35" s="87">
        <v>5.379999999999999</v>
      </c>
      <c r="J35" s="93" t="s">
        <v>167</v>
      </c>
      <c r="K35" s="94">
        <v>2.3599999999999999E-2</v>
      </c>
      <c r="L35" s="94">
        <v>1.1599999999999999E-2</v>
      </c>
      <c r="M35" s="87">
        <v>157198.73999999996</v>
      </c>
      <c r="N35" s="89">
        <v>107.41</v>
      </c>
      <c r="O35" s="87">
        <v>168.84717000000001</v>
      </c>
      <c r="P35" s="88">
        <v>3.6095438649105568E-2</v>
      </c>
      <c r="Q35" s="88">
        <f>O35/'סכום נכסי הקרן'!$C$42</f>
        <v>1.3911757784410973E-3</v>
      </c>
    </row>
    <row r="36" spans="1:17" s="128" customFormat="1">
      <c r="A36" s="153"/>
      <c r="B36" s="86" t="s">
        <v>1101</v>
      </c>
      <c r="C36" s="93" t="s">
        <v>1045</v>
      </c>
      <c r="D36" s="80">
        <v>90143221</v>
      </c>
      <c r="E36" s="80"/>
      <c r="F36" s="80" t="s">
        <v>434</v>
      </c>
      <c r="G36" s="112">
        <v>42516</v>
      </c>
      <c r="H36" s="80" t="s">
        <v>287</v>
      </c>
      <c r="I36" s="87">
        <v>5.7100000000000009</v>
      </c>
      <c r="J36" s="93" t="s">
        <v>167</v>
      </c>
      <c r="K36" s="94">
        <v>2.3269999999999999E-2</v>
      </c>
      <c r="L36" s="94">
        <v>1.4800000000000002E-2</v>
      </c>
      <c r="M36" s="87">
        <v>142937.02999999997</v>
      </c>
      <c r="N36" s="89">
        <v>106.91</v>
      </c>
      <c r="O36" s="87">
        <v>152.81398999999996</v>
      </c>
      <c r="P36" s="88">
        <v>3.266793278661425E-2</v>
      </c>
      <c r="Q36" s="88">
        <f>O36/'סכום נכסי הקרן'!$C$42</f>
        <v>1.259074235564268E-3</v>
      </c>
    </row>
    <row r="37" spans="1:17" s="128" customFormat="1">
      <c r="A37" s="153"/>
      <c r="B37" s="86" t="s">
        <v>1102</v>
      </c>
      <c r="C37" s="93" t="s">
        <v>1045</v>
      </c>
      <c r="D37" s="80">
        <v>95350502</v>
      </c>
      <c r="E37" s="80"/>
      <c r="F37" s="80" t="s">
        <v>434</v>
      </c>
      <c r="G37" s="112">
        <v>41767</v>
      </c>
      <c r="H37" s="80" t="s">
        <v>163</v>
      </c>
      <c r="I37" s="87">
        <v>6.78</v>
      </c>
      <c r="J37" s="93" t="s">
        <v>167</v>
      </c>
      <c r="K37" s="94">
        <v>5.3499999999999999E-2</v>
      </c>
      <c r="L37" s="94">
        <v>1.9199999999999998E-2</v>
      </c>
      <c r="M37" s="87">
        <v>700.88999999999987</v>
      </c>
      <c r="N37" s="89">
        <v>125.31</v>
      </c>
      <c r="O37" s="87">
        <v>0.87826999999999988</v>
      </c>
      <c r="P37" s="88">
        <v>1.8775287084971541E-4</v>
      </c>
      <c r="Q37" s="88">
        <f>O37/'סכום נכסי הקרן'!$C$42</f>
        <v>7.2362951119137048E-6</v>
      </c>
    </row>
    <row r="38" spans="1:17" s="128" customFormat="1">
      <c r="A38" s="153"/>
      <c r="B38" s="86" t="s">
        <v>1102</v>
      </c>
      <c r="C38" s="93" t="s">
        <v>1045</v>
      </c>
      <c r="D38" s="80">
        <v>95350101</v>
      </c>
      <c r="E38" s="80"/>
      <c r="F38" s="80" t="s">
        <v>434</v>
      </c>
      <c r="G38" s="112">
        <v>41269</v>
      </c>
      <c r="H38" s="80" t="s">
        <v>163</v>
      </c>
      <c r="I38" s="87">
        <v>6.8900000000000015</v>
      </c>
      <c r="J38" s="93" t="s">
        <v>167</v>
      </c>
      <c r="K38" s="94">
        <v>5.3499999999999999E-2</v>
      </c>
      <c r="L38" s="94">
        <v>1.2000000000000002E-2</v>
      </c>
      <c r="M38" s="87">
        <v>3480.9799999999996</v>
      </c>
      <c r="N38" s="89">
        <v>133.44999999999999</v>
      </c>
      <c r="O38" s="87">
        <v>4.6453699999999989</v>
      </c>
      <c r="P38" s="88">
        <v>9.9306768267063924E-4</v>
      </c>
      <c r="Q38" s="88">
        <f>O38/'סכום נכסי הקרן'!$C$42</f>
        <v>3.8274412451786544E-5</v>
      </c>
    </row>
    <row r="39" spans="1:17" s="128" customFormat="1">
      <c r="A39" s="153"/>
      <c r="B39" s="86" t="s">
        <v>1102</v>
      </c>
      <c r="C39" s="93" t="s">
        <v>1045</v>
      </c>
      <c r="D39" s="80">
        <v>95350102</v>
      </c>
      <c r="E39" s="80"/>
      <c r="F39" s="80" t="s">
        <v>434</v>
      </c>
      <c r="G39" s="112">
        <v>41767</v>
      </c>
      <c r="H39" s="80" t="s">
        <v>163</v>
      </c>
      <c r="I39" s="87">
        <v>7.219999999999998</v>
      </c>
      <c r="J39" s="93" t="s">
        <v>167</v>
      </c>
      <c r="K39" s="94">
        <v>5.3499999999999999E-2</v>
      </c>
      <c r="L39" s="94">
        <v>2.1299999999999996E-2</v>
      </c>
      <c r="M39" s="87">
        <v>548.49999999999989</v>
      </c>
      <c r="N39" s="89">
        <v>125.31</v>
      </c>
      <c r="O39" s="87">
        <v>0.68732000000000004</v>
      </c>
      <c r="P39" s="88">
        <v>1.4693238206067204E-4</v>
      </c>
      <c r="Q39" s="88">
        <f>O39/'סכום נכסי הקרן'!$C$42</f>
        <v>5.6630083645354266E-6</v>
      </c>
    </row>
    <row r="40" spans="1:17" s="128" customFormat="1">
      <c r="A40" s="153"/>
      <c r="B40" s="86" t="s">
        <v>1102</v>
      </c>
      <c r="C40" s="93" t="s">
        <v>1045</v>
      </c>
      <c r="D40" s="80">
        <v>95350202</v>
      </c>
      <c r="E40" s="80"/>
      <c r="F40" s="80" t="s">
        <v>434</v>
      </c>
      <c r="G40" s="112">
        <v>41767</v>
      </c>
      <c r="H40" s="80" t="s">
        <v>163</v>
      </c>
      <c r="I40" s="87">
        <v>6.7799999999999985</v>
      </c>
      <c r="J40" s="93" t="s">
        <v>167</v>
      </c>
      <c r="K40" s="94">
        <v>5.3499999999999999E-2</v>
      </c>
      <c r="L40" s="94">
        <v>1.9199999999999998E-2</v>
      </c>
      <c r="M40" s="87">
        <v>700.91999999999985</v>
      </c>
      <c r="N40" s="89">
        <v>125.31</v>
      </c>
      <c r="O40" s="87">
        <v>0.87830999999999981</v>
      </c>
      <c r="P40" s="88">
        <v>1.8776142188166911E-4</v>
      </c>
      <c r="Q40" s="88">
        <f>O40/'סכום נכסי הקרן'!$C$42</f>
        <v>7.2366246823242576E-6</v>
      </c>
    </row>
    <row r="41" spans="1:17" s="128" customFormat="1">
      <c r="A41" s="153"/>
      <c r="B41" s="86" t="s">
        <v>1102</v>
      </c>
      <c r="C41" s="93" t="s">
        <v>1045</v>
      </c>
      <c r="D41" s="80">
        <v>95350201</v>
      </c>
      <c r="E41" s="80"/>
      <c r="F41" s="80" t="s">
        <v>434</v>
      </c>
      <c r="G41" s="112">
        <v>41269</v>
      </c>
      <c r="H41" s="80" t="s">
        <v>163</v>
      </c>
      <c r="I41" s="87">
        <v>6.89</v>
      </c>
      <c r="J41" s="93" t="s">
        <v>167</v>
      </c>
      <c r="K41" s="94">
        <v>5.3499999999999999E-2</v>
      </c>
      <c r="L41" s="94">
        <v>1.2000000000000002E-2</v>
      </c>
      <c r="M41" s="87">
        <v>3698.6999999999994</v>
      </c>
      <c r="N41" s="89">
        <v>133.44999999999999</v>
      </c>
      <c r="O41" s="87">
        <v>4.9359199999999994</v>
      </c>
      <c r="P41" s="88">
        <v>1.0551802410244313E-3</v>
      </c>
      <c r="Q41" s="88">
        <f>O41/'סכום נכסי הקרן'!$C$42</f>
        <v>4.0668329521442262E-5</v>
      </c>
    </row>
    <row r="42" spans="1:17" s="128" customFormat="1">
      <c r="A42" s="153"/>
      <c r="B42" s="86" t="s">
        <v>1102</v>
      </c>
      <c r="C42" s="93" t="s">
        <v>1045</v>
      </c>
      <c r="D42" s="80">
        <v>95350301</v>
      </c>
      <c r="E42" s="80"/>
      <c r="F42" s="80" t="s">
        <v>434</v>
      </c>
      <c r="G42" s="112">
        <v>41281</v>
      </c>
      <c r="H42" s="80" t="s">
        <v>163</v>
      </c>
      <c r="I42" s="87">
        <v>6.8900000000000006</v>
      </c>
      <c r="J42" s="93" t="s">
        <v>167</v>
      </c>
      <c r="K42" s="94">
        <v>5.3499999999999999E-2</v>
      </c>
      <c r="L42" s="94">
        <v>1.2199999999999999E-2</v>
      </c>
      <c r="M42" s="87">
        <v>4659.6099999999988</v>
      </c>
      <c r="N42" s="89">
        <v>133.33000000000001</v>
      </c>
      <c r="O42" s="87">
        <v>6.2126599999999987</v>
      </c>
      <c r="P42" s="88">
        <v>1.3281163544390595E-3</v>
      </c>
      <c r="Q42" s="88">
        <f>O42/'סכום נכסי הקרן'!$C$42</f>
        <v>5.1187722670684182E-5</v>
      </c>
    </row>
    <row r="43" spans="1:17" s="128" customFormat="1">
      <c r="A43" s="153"/>
      <c r="B43" s="86" t="s">
        <v>1102</v>
      </c>
      <c r="C43" s="93" t="s">
        <v>1045</v>
      </c>
      <c r="D43" s="80">
        <v>95350302</v>
      </c>
      <c r="E43" s="80"/>
      <c r="F43" s="80" t="s">
        <v>434</v>
      </c>
      <c r="G43" s="112">
        <v>41767</v>
      </c>
      <c r="H43" s="80" t="s">
        <v>163</v>
      </c>
      <c r="I43" s="87">
        <v>6.78</v>
      </c>
      <c r="J43" s="93" t="s">
        <v>167</v>
      </c>
      <c r="K43" s="94">
        <v>5.3499999999999999E-2</v>
      </c>
      <c r="L43" s="94">
        <v>1.9200000000000002E-2</v>
      </c>
      <c r="M43" s="87">
        <v>822.74999999999989</v>
      </c>
      <c r="N43" s="89">
        <v>125.31</v>
      </c>
      <c r="O43" s="87">
        <v>1.0309999999999997</v>
      </c>
      <c r="P43" s="88">
        <v>2.2040284860698483E-4</v>
      </c>
      <c r="Q43" s="88">
        <f>O43/'סכום נכסי הקרן'!$C$42</f>
        <v>8.4946773320084133E-6</v>
      </c>
    </row>
    <row r="44" spans="1:17" s="128" customFormat="1">
      <c r="A44" s="153"/>
      <c r="B44" s="86" t="s">
        <v>1102</v>
      </c>
      <c r="C44" s="93" t="s">
        <v>1045</v>
      </c>
      <c r="D44" s="80">
        <v>95350401</v>
      </c>
      <c r="E44" s="80"/>
      <c r="F44" s="80" t="s">
        <v>434</v>
      </c>
      <c r="G44" s="112">
        <v>41281</v>
      </c>
      <c r="H44" s="80" t="s">
        <v>163</v>
      </c>
      <c r="I44" s="87">
        <v>6.8900000000000006</v>
      </c>
      <c r="J44" s="93" t="s">
        <v>167</v>
      </c>
      <c r="K44" s="94">
        <v>5.3499999999999999E-2</v>
      </c>
      <c r="L44" s="94">
        <v>1.2200000000000003E-2</v>
      </c>
      <c r="M44" s="87">
        <v>3356.4999999999995</v>
      </c>
      <c r="N44" s="89">
        <v>133.33000000000001</v>
      </c>
      <c r="O44" s="87">
        <v>4.4752299999999989</v>
      </c>
      <c r="P44" s="88">
        <v>9.566958682555158E-4</v>
      </c>
      <c r="Q44" s="88">
        <f>O44/'סכום נכסי הקרן'!$C$42</f>
        <v>3.6872584710498554E-5</v>
      </c>
    </row>
    <row r="45" spans="1:17" s="128" customFormat="1">
      <c r="A45" s="153"/>
      <c r="B45" s="86" t="s">
        <v>1102</v>
      </c>
      <c r="C45" s="93" t="s">
        <v>1045</v>
      </c>
      <c r="D45" s="80">
        <v>95350402</v>
      </c>
      <c r="E45" s="80"/>
      <c r="F45" s="80" t="s">
        <v>434</v>
      </c>
      <c r="G45" s="112">
        <v>41767</v>
      </c>
      <c r="H45" s="80" t="s">
        <v>163</v>
      </c>
      <c r="I45" s="87">
        <v>6.78</v>
      </c>
      <c r="J45" s="93" t="s">
        <v>167</v>
      </c>
      <c r="K45" s="94">
        <v>5.3499999999999999E-2</v>
      </c>
      <c r="L45" s="94">
        <v>1.9200000000000002E-2</v>
      </c>
      <c r="M45" s="87">
        <v>670.39999999999986</v>
      </c>
      <c r="N45" s="89">
        <v>125.31</v>
      </c>
      <c r="O45" s="87">
        <v>0.84007999999999983</v>
      </c>
      <c r="P45" s="88">
        <v>1.7958877309190671E-4</v>
      </c>
      <c r="Q45" s="88">
        <f>O45/'סכום נכסי הקרן'!$C$42</f>
        <v>6.9216377624380485E-6</v>
      </c>
    </row>
    <row r="46" spans="1:17" s="128" customFormat="1">
      <c r="A46" s="153"/>
      <c r="B46" s="86" t="s">
        <v>1102</v>
      </c>
      <c r="C46" s="93" t="s">
        <v>1045</v>
      </c>
      <c r="D46" s="80">
        <v>95350501</v>
      </c>
      <c r="E46" s="80"/>
      <c r="F46" s="80" t="s">
        <v>434</v>
      </c>
      <c r="G46" s="112">
        <v>41281</v>
      </c>
      <c r="H46" s="80" t="s">
        <v>163</v>
      </c>
      <c r="I46" s="87">
        <v>6.8900000000000006</v>
      </c>
      <c r="J46" s="93" t="s">
        <v>167</v>
      </c>
      <c r="K46" s="94">
        <v>5.3499999999999999E-2</v>
      </c>
      <c r="L46" s="94">
        <v>1.2199999999999999E-2</v>
      </c>
      <c r="M46" s="87">
        <v>4031.0899999999992</v>
      </c>
      <c r="N46" s="89">
        <v>133.33000000000001</v>
      </c>
      <c r="O46" s="87">
        <v>5.3746599999999987</v>
      </c>
      <c r="P46" s="88">
        <v>1.148972235008746E-3</v>
      </c>
      <c r="Q46" s="88">
        <f>O46/'סכום נכסי הקרן'!$C$42</f>
        <v>4.4283222569594898E-5</v>
      </c>
    </row>
    <row r="47" spans="1:17" s="128" customFormat="1">
      <c r="A47" s="153"/>
      <c r="B47" s="86" t="s">
        <v>1103</v>
      </c>
      <c r="C47" s="93" t="s">
        <v>1046</v>
      </c>
      <c r="D47" s="80">
        <v>4069</v>
      </c>
      <c r="E47" s="80"/>
      <c r="F47" s="80" t="s">
        <v>521</v>
      </c>
      <c r="G47" s="112">
        <v>42052</v>
      </c>
      <c r="H47" s="80" t="s">
        <v>163</v>
      </c>
      <c r="I47" s="87">
        <v>6.1599999999999984</v>
      </c>
      <c r="J47" s="93" t="s">
        <v>167</v>
      </c>
      <c r="K47" s="94">
        <v>2.9779E-2</v>
      </c>
      <c r="L47" s="94">
        <v>1.2999999999999998E-2</v>
      </c>
      <c r="M47" s="87">
        <v>27072.759999999995</v>
      </c>
      <c r="N47" s="89">
        <v>111.79</v>
      </c>
      <c r="O47" s="87">
        <v>30.264639999999996</v>
      </c>
      <c r="P47" s="88">
        <v>6.4698475926914627E-3</v>
      </c>
      <c r="Q47" s="88">
        <f>O47/'סכום נכסי הקרן'!$C$42</f>
        <v>2.4935824575111068E-4</v>
      </c>
    </row>
    <row r="48" spans="1:17" s="128" customFormat="1">
      <c r="A48" s="153"/>
      <c r="B48" s="86" t="s">
        <v>1104</v>
      </c>
      <c r="C48" s="93" t="s">
        <v>1046</v>
      </c>
      <c r="D48" s="80">
        <v>2963</v>
      </c>
      <c r="E48" s="80"/>
      <c r="F48" s="80" t="s">
        <v>521</v>
      </c>
      <c r="G48" s="112">
        <v>41423</v>
      </c>
      <c r="H48" s="80" t="s">
        <v>163</v>
      </c>
      <c r="I48" s="87">
        <v>4.99</v>
      </c>
      <c r="J48" s="93" t="s">
        <v>167</v>
      </c>
      <c r="K48" s="94">
        <v>0.05</v>
      </c>
      <c r="L48" s="94">
        <v>1.21E-2</v>
      </c>
      <c r="M48" s="87">
        <v>11520.149999999998</v>
      </c>
      <c r="N48" s="89">
        <v>122.83</v>
      </c>
      <c r="O48" s="87">
        <v>14.150199999999996</v>
      </c>
      <c r="P48" s="88">
        <v>3.0249703087861851E-3</v>
      </c>
      <c r="Q48" s="88">
        <f>O48/'סכום נכסי הקרן'!$C$42</f>
        <v>1.1658718058524291E-4</v>
      </c>
    </row>
    <row r="49" spans="1:17" s="128" customFormat="1">
      <c r="A49" s="153"/>
      <c r="B49" s="86" t="s">
        <v>1104</v>
      </c>
      <c r="C49" s="93" t="s">
        <v>1046</v>
      </c>
      <c r="D49" s="80">
        <v>2968</v>
      </c>
      <c r="E49" s="80"/>
      <c r="F49" s="80" t="s">
        <v>521</v>
      </c>
      <c r="G49" s="112">
        <v>41423</v>
      </c>
      <c r="H49" s="80" t="s">
        <v>163</v>
      </c>
      <c r="I49" s="87">
        <v>4.99</v>
      </c>
      <c r="J49" s="93" t="s">
        <v>167</v>
      </c>
      <c r="K49" s="94">
        <v>0.05</v>
      </c>
      <c r="L49" s="94">
        <v>1.2100000000000001E-2</v>
      </c>
      <c r="M49" s="87">
        <v>3705.0999999999995</v>
      </c>
      <c r="N49" s="89">
        <v>122.83</v>
      </c>
      <c r="O49" s="87">
        <v>4.5509699999999995</v>
      </c>
      <c r="P49" s="88">
        <v>9.7288724725987379E-4</v>
      </c>
      <c r="Q49" s="88">
        <f>O49/'סכום נכסי הקרן'!$C$42</f>
        <v>3.7496626282881026E-5</v>
      </c>
    </row>
    <row r="50" spans="1:17" s="128" customFormat="1">
      <c r="A50" s="153"/>
      <c r="B50" s="86" t="s">
        <v>1104</v>
      </c>
      <c r="C50" s="93" t="s">
        <v>1046</v>
      </c>
      <c r="D50" s="80">
        <v>4605</v>
      </c>
      <c r="E50" s="80"/>
      <c r="F50" s="80" t="s">
        <v>521</v>
      </c>
      <c r="G50" s="112">
        <v>42352</v>
      </c>
      <c r="H50" s="80" t="s">
        <v>163</v>
      </c>
      <c r="I50" s="87">
        <v>7.01</v>
      </c>
      <c r="J50" s="93" t="s">
        <v>167</v>
      </c>
      <c r="K50" s="94">
        <v>0.05</v>
      </c>
      <c r="L50" s="94">
        <v>2.1000000000000001E-2</v>
      </c>
      <c r="M50" s="87">
        <v>11081.399999999998</v>
      </c>
      <c r="N50" s="89">
        <v>123.51</v>
      </c>
      <c r="O50" s="87">
        <v>13.686629999999997</v>
      </c>
      <c r="P50" s="88">
        <v>2.9258702617166025E-3</v>
      </c>
      <c r="Q50" s="88">
        <f>O50/'סכום נכסי הקרן'!$C$42</f>
        <v>1.1276770670473939E-4</v>
      </c>
    </row>
    <row r="51" spans="1:17" s="128" customFormat="1">
      <c r="A51" s="153"/>
      <c r="B51" s="86" t="s">
        <v>1104</v>
      </c>
      <c r="C51" s="93" t="s">
        <v>1046</v>
      </c>
      <c r="D51" s="80">
        <v>4606</v>
      </c>
      <c r="E51" s="80"/>
      <c r="F51" s="80" t="s">
        <v>521</v>
      </c>
      <c r="G51" s="112">
        <v>42352</v>
      </c>
      <c r="H51" s="80" t="s">
        <v>163</v>
      </c>
      <c r="I51" s="87">
        <v>9.07</v>
      </c>
      <c r="J51" s="93" t="s">
        <v>167</v>
      </c>
      <c r="K51" s="94">
        <v>4.0999999999999995E-2</v>
      </c>
      <c r="L51" s="94">
        <v>2.2099999999999998E-2</v>
      </c>
      <c r="M51" s="87">
        <v>29029.869999999995</v>
      </c>
      <c r="N51" s="89">
        <v>119.83</v>
      </c>
      <c r="O51" s="87">
        <v>34.78649999999999</v>
      </c>
      <c r="P51" s="88">
        <v>7.43651182644702E-3</v>
      </c>
      <c r="Q51" s="88">
        <f>O51/'סכום נכסי הקרן'!$C$42</f>
        <v>2.866150271677116E-4</v>
      </c>
    </row>
    <row r="52" spans="1:17" s="128" customFormat="1">
      <c r="A52" s="153"/>
      <c r="B52" s="86" t="s">
        <v>1104</v>
      </c>
      <c r="C52" s="93" t="s">
        <v>1046</v>
      </c>
      <c r="D52" s="80">
        <v>5150</v>
      </c>
      <c r="E52" s="80"/>
      <c r="F52" s="80" t="s">
        <v>521</v>
      </c>
      <c r="G52" s="112">
        <v>42631</v>
      </c>
      <c r="H52" s="80" t="s">
        <v>163</v>
      </c>
      <c r="I52" s="87">
        <v>8.91</v>
      </c>
      <c r="J52" s="93" t="s">
        <v>167</v>
      </c>
      <c r="K52" s="94">
        <v>4.0999999999999995E-2</v>
      </c>
      <c r="L52" s="94">
        <v>2.7000000000000003E-2</v>
      </c>
      <c r="M52" s="87">
        <v>8614.6099999999988</v>
      </c>
      <c r="N52" s="89">
        <v>115.27</v>
      </c>
      <c r="O52" s="87">
        <v>9.9300599999999974</v>
      </c>
      <c r="P52" s="88">
        <v>2.1228065090574937E-3</v>
      </c>
      <c r="Q52" s="88">
        <f>O52/'סכום נכסי הקרן'!$C$42</f>
        <v>8.1816348775444673E-5</v>
      </c>
    </row>
    <row r="53" spans="1:17" s="128" customFormat="1">
      <c r="A53" s="153"/>
      <c r="B53" s="86" t="s">
        <v>1105</v>
      </c>
      <c r="C53" s="93" t="s">
        <v>1045</v>
      </c>
      <c r="D53" s="80">
        <v>455954</v>
      </c>
      <c r="E53" s="80"/>
      <c r="F53" s="80" t="s">
        <v>1050</v>
      </c>
      <c r="G53" s="112">
        <v>42732</v>
      </c>
      <c r="H53" s="80" t="s">
        <v>1048</v>
      </c>
      <c r="I53" s="87">
        <v>4.12</v>
      </c>
      <c r="J53" s="93" t="s">
        <v>167</v>
      </c>
      <c r="K53" s="94">
        <v>2.1613000000000004E-2</v>
      </c>
      <c r="L53" s="94">
        <v>1.6E-2</v>
      </c>
      <c r="M53" s="87">
        <v>83433.979999999981</v>
      </c>
      <c r="N53" s="89">
        <v>103.8</v>
      </c>
      <c r="O53" s="87">
        <v>86.604469999999992</v>
      </c>
      <c r="P53" s="88">
        <v>1.8513939757612185E-2</v>
      </c>
      <c r="Q53" s="88">
        <f>O53/'סכום נכסי הקרן'!$C$42</f>
        <v>7.1355676834103084E-4</v>
      </c>
    </row>
    <row r="54" spans="1:17" s="128" customFormat="1">
      <c r="A54" s="153"/>
      <c r="B54" s="86" t="s">
        <v>1106</v>
      </c>
      <c r="C54" s="93" t="s">
        <v>1045</v>
      </c>
      <c r="D54" s="80">
        <v>90135664</v>
      </c>
      <c r="E54" s="80"/>
      <c r="F54" s="80" t="s">
        <v>1050</v>
      </c>
      <c r="G54" s="112">
        <v>42093</v>
      </c>
      <c r="H54" s="80" t="s">
        <v>1048</v>
      </c>
      <c r="I54" s="87">
        <v>1.78</v>
      </c>
      <c r="J54" s="93" t="s">
        <v>167</v>
      </c>
      <c r="K54" s="94">
        <v>4.4000000000000004E-2</v>
      </c>
      <c r="L54" s="94">
        <v>3.4699999999999995E-2</v>
      </c>
      <c r="M54" s="87">
        <v>3892.5899999999992</v>
      </c>
      <c r="N54" s="89">
        <v>101.79</v>
      </c>
      <c r="O54" s="87">
        <v>3.9622699999999997</v>
      </c>
      <c r="P54" s="88">
        <v>8.4703743448108439E-4</v>
      </c>
      <c r="Q54" s="88">
        <f>O54/'סכום נכסי הקרן'!$C$42</f>
        <v>3.2646173765564484E-5</v>
      </c>
    </row>
    <row r="55" spans="1:17" s="128" customFormat="1">
      <c r="A55" s="153"/>
      <c r="B55" s="86" t="s">
        <v>1106</v>
      </c>
      <c r="C55" s="93" t="s">
        <v>1045</v>
      </c>
      <c r="D55" s="80">
        <v>90135667</v>
      </c>
      <c r="E55" s="80"/>
      <c r="F55" s="80" t="s">
        <v>1050</v>
      </c>
      <c r="G55" s="112">
        <v>42093</v>
      </c>
      <c r="H55" s="80" t="s">
        <v>1048</v>
      </c>
      <c r="I55" s="87">
        <v>1.9099999999999993</v>
      </c>
      <c r="J55" s="93" t="s">
        <v>167</v>
      </c>
      <c r="K55" s="94">
        <v>4.4500000000000005E-2</v>
      </c>
      <c r="L55" s="94">
        <v>3.4899999999999994E-2</v>
      </c>
      <c r="M55" s="87">
        <v>2162.5399999999995</v>
      </c>
      <c r="N55" s="89">
        <v>101.93</v>
      </c>
      <c r="O55" s="87">
        <v>2.2042800000000002</v>
      </c>
      <c r="P55" s="88">
        <v>4.7122171787333144E-4</v>
      </c>
      <c r="Q55" s="88">
        <f>O55/'סכום נכסי הקרן'!$C$42</f>
        <v>1.8161636614354522E-5</v>
      </c>
    </row>
    <row r="56" spans="1:17" s="128" customFormat="1">
      <c r="A56" s="153"/>
      <c r="B56" s="86" t="s">
        <v>1106</v>
      </c>
      <c r="C56" s="93" t="s">
        <v>1045</v>
      </c>
      <c r="D56" s="80">
        <v>4985</v>
      </c>
      <c r="E56" s="80"/>
      <c r="F56" s="80" t="s">
        <v>1050</v>
      </c>
      <c r="G56" s="112">
        <v>42551</v>
      </c>
      <c r="H56" s="80" t="s">
        <v>1048</v>
      </c>
      <c r="I56" s="87">
        <v>1.9100000000000001</v>
      </c>
      <c r="J56" s="93" t="s">
        <v>167</v>
      </c>
      <c r="K56" s="94">
        <v>4.4500000000000005E-2</v>
      </c>
      <c r="L56" s="94">
        <v>3.49E-2</v>
      </c>
      <c r="M56" s="87">
        <v>2475.8599999999997</v>
      </c>
      <c r="N56" s="89">
        <v>101.93</v>
      </c>
      <c r="O56" s="87">
        <v>2.5236399999999994</v>
      </c>
      <c r="P56" s="88">
        <v>5.3949315699178583E-4</v>
      </c>
      <c r="Q56" s="88">
        <f>O56/'סכום נכסי הקרן'!$C$42</f>
        <v>2.0792926772211166E-5</v>
      </c>
    </row>
    <row r="57" spans="1:17" s="128" customFormat="1">
      <c r="A57" s="153"/>
      <c r="B57" s="86" t="s">
        <v>1106</v>
      </c>
      <c r="C57" s="93" t="s">
        <v>1045</v>
      </c>
      <c r="D57" s="80">
        <v>4987</v>
      </c>
      <c r="E57" s="80"/>
      <c r="F57" s="80" t="s">
        <v>1050</v>
      </c>
      <c r="G57" s="112">
        <v>42551</v>
      </c>
      <c r="H57" s="80" t="s">
        <v>1048</v>
      </c>
      <c r="I57" s="87">
        <v>2.48</v>
      </c>
      <c r="J57" s="93" t="s">
        <v>167</v>
      </c>
      <c r="K57" s="94">
        <v>3.4000000000000002E-2</v>
      </c>
      <c r="L57" s="94">
        <v>2.4199999999999999E-2</v>
      </c>
      <c r="M57" s="87">
        <v>10076.689999999999</v>
      </c>
      <c r="N57" s="89">
        <v>104.35</v>
      </c>
      <c r="O57" s="87">
        <v>10.515009999999998</v>
      </c>
      <c r="P57" s="88">
        <v>2.2478546625906226E-3</v>
      </c>
      <c r="Q57" s="88">
        <f>O57/'סכום נכסי הקרן'!$C$42</f>
        <v>8.6635904066771871E-5</v>
      </c>
    </row>
    <row r="58" spans="1:17" s="128" customFormat="1">
      <c r="A58" s="153"/>
      <c r="B58" s="86" t="s">
        <v>1106</v>
      </c>
      <c r="C58" s="93" t="s">
        <v>1045</v>
      </c>
      <c r="D58" s="80">
        <v>90135663</v>
      </c>
      <c r="E58" s="80"/>
      <c r="F58" s="80" t="s">
        <v>1050</v>
      </c>
      <c r="G58" s="112">
        <v>42093</v>
      </c>
      <c r="H58" s="80" t="s">
        <v>1048</v>
      </c>
      <c r="I58" s="87">
        <v>2.4799999999999995</v>
      </c>
      <c r="J58" s="93" t="s">
        <v>167</v>
      </c>
      <c r="K58" s="94">
        <v>3.4000000000000002E-2</v>
      </c>
      <c r="L58" s="94">
        <v>2.4199999999999996E-2</v>
      </c>
      <c r="M58" s="87">
        <v>9162.5499999999975</v>
      </c>
      <c r="N58" s="89">
        <v>104.35</v>
      </c>
      <c r="O58" s="87">
        <v>9.5611200000000007</v>
      </c>
      <c r="P58" s="88">
        <v>2.0439360658324108E-3</v>
      </c>
      <c r="Q58" s="88">
        <f>O58/'סכום נכסי הקרן'!$C$42</f>
        <v>7.8776556093707384E-5</v>
      </c>
    </row>
    <row r="59" spans="1:17" s="128" customFormat="1">
      <c r="A59" s="153"/>
      <c r="B59" s="86" t="s">
        <v>1106</v>
      </c>
      <c r="C59" s="93" t="s">
        <v>1045</v>
      </c>
      <c r="D59" s="80">
        <v>90135666</v>
      </c>
      <c r="E59" s="80"/>
      <c r="F59" s="80" t="s">
        <v>1050</v>
      </c>
      <c r="G59" s="112">
        <v>42093</v>
      </c>
      <c r="H59" s="80" t="s">
        <v>1048</v>
      </c>
      <c r="I59" s="87">
        <v>1.7799999999999998</v>
      </c>
      <c r="J59" s="93" t="s">
        <v>167</v>
      </c>
      <c r="K59" s="94">
        <v>4.4000000000000004E-2</v>
      </c>
      <c r="L59" s="94">
        <v>3.4700000000000002E-2</v>
      </c>
      <c r="M59" s="87">
        <v>1730.0499999999997</v>
      </c>
      <c r="N59" s="89">
        <v>101.79</v>
      </c>
      <c r="O59" s="87">
        <v>1.7610199999999998</v>
      </c>
      <c r="P59" s="88">
        <v>3.7646345727824685E-4</v>
      </c>
      <c r="Q59" s="88">
        <f>O59/'סכום נכסי הקרן'!$C$42</f>
        <v>1.4509502109809368E-5</v>
      </c>
    </row>
    <row r="60" spans="1:17" s="128" customFormat="1">
      <c r="A60" s="153"/>
      <c r="B60" s="86" t="s">
        <v>1106</v>
      </c>
      <c r="C60" s="93" t="s">
        <v>1045</v>
      </c>
      <c r="D60" s="80">
        <v>4983</v>
      </c>
      <c r="E60" s="80"/>
      <c r="F60" s="80" t="s">
        <v>1050</v>
      </c>
      <c r="G60" s="112">
        <v>42551</v>
      </c>
      <c r="H60" s="80" t="s">
        <v>1048</v>
      </c>
      <c r="I60" s="87">
        <v>1.7799999999999996</v>
      </c>
      <c r="J60" s="93" t="s">
        <v>167</v>
      </c>
      <c r="K60" s="94">
        <v>4.4000000000000004E-2</v>
      </c>
      <c r="L60" s="94">
        <v>3.4699999999999995E-2</v>
      </c>
      <c r="M60" s="87">
        <v>2066.8099999999995</v>
      </c>
      <c r="N60" s="89">
        <v>101.79</v>
      </c>
      <c r="O60" s="87">
        <v>2.1038000000000001</v>
      </c>
      <c r="P60" s="88">
        <v>4.4974152560560123E-4</v>
      </c>
      <c r="Q60" s="88">
        <f>O60/'סכום נכסי הקרן'!$C$42</f>
        <v>1.7333755743044911E-5</v>
      </c>
    </row>
    <row r="61" spans="1:17" s="128" customFormat="1">
      <c r="A61" s="153"/>
      <c r="B61" s="86" t="s">
        <v>1106</v>
      </c>
      <c r="C61" s="93" t="s">
        <v>1045</v>
      </c>
      <c r="D61" s="80">
        <v>90135661</v>
      </c>
      <c r="E61" s="80"/>
      <c r="F61" s="80" t="s">
        <v>1050</v>
      </c>
      <c r="G61" s="112">
        <v>42093</v>
      </c>
      <c r="H61" s="80" t="s">
        <v>1048</v>
      </c>
      <c r="I61" s="87">
        <v>2.61</v>
      </c>
      <c r="J61" s="93" t="s">
        <v>167</v>
      </c>
      <c r="K61" s="94">
        <v>3.5000000000000003E-2</v>
      </c>
      <c r="L61" s="94">
        <v>2.5000000000000001E-2</v>
      </c>
      <c r="M61" s="87">
        <v>3707.2199999999993</v>
      </c>
      <c r="N61" s="89">
        <v>107.06</v>
      </c>
      <c r="O61" s="87">
        <v>3.9689399999999995</v>
      </c>
      <c r="P61" s="88">
        <v>8.484633190593661E-4</v>
      </c>
      <c r="Q61" s="88">
        <f>O61/'סכום נכסי הקרן'!$C$42</f>
        <v>3.2701129631524222E-5</v>
      </c>
    </row>
    <row r="62" spans="1:17" s="128" customFormat="1">
      <c r="A62" s="153"/>
      <c r="B62" s="86" t="s">
        <v>1106</v>
      </c>
      <c r="C62" s="93" t="s">
        <v>1045</v>
      </c>
      <c r="D62" s="80">
        <v>4989</v>
      </c>
      <c r="E62" s="80"/>
      <c r="F62" s="80" t="s">
        <v>1050</v>
      </c>
      <c r="G62" s="112">
        <v>42551</v>
      </c>
      <c r="H62" s="80" t="s">
        <v>1048</v>
      </c>
      <c r="I62" s="87">
        <v>2.61</v>
      </c>
      <c r="J62" s="93" t="s">
        <v>167</v>
      </c>
      <c r="K62" s="94">
        <v>3.5000000000000003E-2</v>
      </c>
      <c r="L62" s="94">
        <v>2.5000000000000001E-2</v>
      </c>
      <c r="M62" s="87">
        <v>3638.0099999999993</v>
      </c>
      <c r="N62" s="89">
        <v>107.06</v>
      </c>
      <c r="O62" s="87">
        <v>3.8948499999999995</v>
      </c>
      <c r="P62" s="88">
        <v>8.3262467012309895E-4</v>
      </c>
      <c r="Q62" s="88">
        <f>O62/'סכום נכסי הקרן'!$C$42</f>
        <v>3.2090682838577083E-5</v>
      </c>
    </row>
    <row r="63" spans="1:17" s="128" customFormat="1">
      <c r="A63" s="153"/>
      <c r="B63" s="86" t="s">
        <v>1106</v>
      </c>
      <c r="C63" s="93" t="s">
        <v>1045</v>
      </c>
      <c r="D63" s="80">
        <v>4986</v>
      </c>
      <c r="E63" s="80"/>
      <c r="F63" s="80" t="s">
        <v>1050</v>
      </c>
      <c r="G63" s="112">
        <v>42551</v>
      </c>
      <c r="H63" s="80" t="s">
        <v>1048</v>
      </c>
      <c r="I63" s="87">
        <v>1.7799999999999998</v>
      </c>
      <c r="J63" s="93" t="s">
        <v>167</v>
      </c>
      <c r="K63" s="94">
        <v>4.4000000000000004E-2</v>
      </c>
      <c r="L63" s="94">
        <v>3.4699999999999995E-2</v>
      </c>
      <c r="M63" s="87">
        <v>4650.3100000000004</v>
      </c>
      <c r="N63" s="89">
        <v>101.79</v>
      </c>
      <c r="O63" s="87">
        <v>4.7335499999999993</v>
      </c>
      <c r="P63" s="88">
        <v>1.0119184326126025E-3</v>
      </c>
      <c r="Q63" s="88">
        <f>O63/'סכום נכסי הקרן'!$C$42</f>
        <v>3.9000950421851049E-5</v>
      </c>
    </row>
    <row r="64" spans="1:17" s="128" customFormat="1">
      <c r="A64" s="153"/>
      <c r="B64" s="86" t="s">
        <v>1106</v>
      </c>
      <c r="C64" s="93" t="s">
        <v>1046</v>
      </c>
      <c r="D64" s="80">
        <v>507787</v>
      </c>
      <c r="E64" s="80"/>
      <c r="F64" s="80" t="s">
        <v>1050</v>
      </c>
      <c r="G64" s="112">
        <v>43184</v>
      </c>
      <c r="H64" s="80" t="s">
        <v>1048</v>
      </c>
      <c r="I64" s="87">
        <v>0.48</v>
      </c>
      <c r="J64" s="93" t="s">
        <v>167</v>
      </c>
      <c r="K64" s="94">
        <v>0.03</v>
      </c>
      <c r="L64" s="94">
        <v>2.8799999999999999E-2</v>
      </c>
      <c r="M64" s="87">
        <v>21423.749999999996</v>
      </c>
      <c r="N64" s="89">
        <v>100.12</v>
      </c>
      <c r="O64" s="87">
        <v>21.449459999999995</v>
      </c>
      <c r="P64" s="88">
        <v>4.585375446247892E-3</v>
      </c>
      <c r="Q64" s="88">
        <f>O64/'סכום נכסי הקרן'!$C$42</f>
        <v>1.7672768345860444E-4</v>
      </c>
    </row>
    <row r="65" spans="1:17" s="128" customFormat="1">
      <c r="A65" s="153"/>
      <c r="B65" s="86" t="s">
        <v>1106</v>
      </c>
      <c r="C65" s="93" t="s">
        <v>1046</v>
      </c>
      <c r="D65" s="80">
        <v>469285</v>
      </c>
      <c r="E65" s="80"/>
      <c r="F65" s="80" t="s">
        <v>1050</v>
      </c>
      <c r="G65" s="112">
        <v>42871</v>
      </c>
      <c r="H65" s="80" t="s">
        <v>1048</v>
      </c>
      <c r="I65" s="87">
        <v>2.6700000000000004</v>
      </c>
      <c r="J65" s="93" t="s">
        <v>167</v>
      </c>
      <c r="K65" s="94">
        <v>4.7E-2</v>
      </c>
      <c r="L65" s="94">
        <v>4.1299999999999996E-2</v>
      </c>
      <c r="M65" s="87">
        <v>25710.979999999996</v>
      </c>
      <c r="N65" s="89">
        <v>101.67</v>
      </c>
      <c r="O65" s="87">
        <v>26.140349999999994</v>
      </c>
      <c r="P65" s="88">
        <v>5.5881742032818588E-3</v>
      </c>
      <c r="Q65" s="88">
        <f>O65/'סכום נכסי הקרן'!$C$42</f>
        <v>2.1537714703760051E-4</v>
      </c>
    </row>
    <row r="66" spans="1:17" s="128" customFormat="1">
      <c r="A66" s="153"/>
      <c r="B66" s="86" t="s">
        <v>1107</v>
      </c>
      <c r="C66" s="93" t="s">
        <v>1045</v>
      </c>
      <c r="D66" s="80">
        <v>90840002</v>
      </c>
      <c r="E66" s="80"/>
      <c r="F66" s="80" t="s">
        <v>521</v>
      </c>
      <c r="G66" s="112">
        <v>43011</v>
      </c>
      <c r="H66" s="80" t="s">
        <v>163</v>
      </c>
      <c r="I66" s="87">
        <v>9.6700000000000017</v>
      </c>
      <c r="J66" s="93" t="s">
        <v>167</v>
      </c>
      <c r="K66" s="94">
        <v>3.9E-2</v>
      </c>
      <c r="L66" s="94">
        <v>3.6600000000000001E-2</v>
      </c>
      <c r="M66" s="87">
        <v>5942.7199999999984</v>
      </c>
      <c r="N66" s="89">
        <v>104.08</v>
      </c>
      <c r="O66" s="87">
        <v>6.1851899999999986</v>
      </c>
      <c r="P66" s="88">
        <v>1.3222439332448463E-3</v>
      </c>
      <c r="Q66" s="88">
        <f>O66/'סכום נכסי הקרן'!$C$42</f>
        <v>5.0961390191236779E-5</v>
      </c>
    </row>
    <row r="67" spans="1:17" s="128" customFormat="1">
      <c r="A67" s="153"/>
      <c r="B67" s="86" t="s">
        <v>1107</v>
      </c>
      <c r="C67" s="93" t="s">
        <v>1045</v>
      </c>
      <c r="D67" s="80">
        <v>90840004</v>
      </c>
      <c r="E67" s="80"/>
      <c r="F67" s="80" t="s">
        <v>521</v>
      </c>
      <c r="G67" s="112">
        <v>43104</v>
      </c>
      <c r="H67" s="80" t="s">
        <v>163</v>
      </c>
      <c r="I67" s="87">
        <v>9.6800000000000015</v>
      </c>
      <c r="J67" s="93" t="s">
        <v>167</v>
      </c>
      <c r="K67" s="94">
        <v>3.8199999999999998E-2</v>
      </c>
      <c r="L67" s="94">
        <v>3.9400000000000004E-2</v>
      </c>
      <c r="M67" s="87">
        <v>10586.759999999998</v>
      </c>
      <c r="N67" s="89">
        <v>98.56</v>
      </c>
      <c r="O67" s="87">
        <v>10.434319999999998</v>
      </c>
      <c r="P67" s="88">
        <v>2.2306050933819923E-3</v>
      </c>
      <c r="Q67" s="88">
        <f>O67/'סכום נכסי הקרן'!$C$42</f>
        <v>8.5971078156083446E-5</v>
      </c>
    </row>
    <row r="68" spans="1:17" s="128" customFormat="1">
      <c r="A68" s="153"/>
      <c r="B68" s="86" t="s">
        <v>1107</v>
      </c>
      <c r="C68" s="93" t="s">
        <v>1045</v>
      </c>
      <c r="D68" s="80">
        <v>90840006</v>
      </c>
      <c r="E68" s="80"/>
      <c r="F68" s="80" t="s">
        <v>521</v>
      </c>
      <c r="G68" s="112">
        <v>43194</v>
      </c>
      <c r="H68" s="80" t="s">
        <v>163</v>
      </c>
      <c r="I68" s="87">
        <v>9.7299999999999986</v>
      </c>
      <c r="J68" s="93" t="s">
        <v>167</v>
      </c>
      <c r="K68" s="94">
        <v>3.7900000000000003E-2</v>
      </c>
      <c r="L68" s="94">
        <v>3.5400000000000001E-2</v>
      </c>
      <c r="M68" s="87">
        <v>6837.1599999999989</v>
      </c>
      <c r="N68" s="89">
        <v>102.33</v>
      </c>
      <c r="O68" s="87">
        <v>6.9964699999999986</v>
      </c>
      <c r="P68" s="88">
        <v>1.4956759633300788E-3</v>
      </c>
      <c r="Q68" s="88">
        <f>O68/'סכום נכסי הקרן'!$C$42</f>
        <v>5.7645737258076537E-5</v>
      </c>
    </row>
    <row r="69" spans="1:17" s="128" customFormat="1">
      <c r="A69" s="153"/>
      <c r="B69" s="86" t="s">
        <v>1107</v>
      </c>
      <c r="C69" s="93" t="s">
        <v>1045</v>
      </c>
      <c r="D69" s="80">
        <v>90840008</v>
      </c>
      <c r="E69" s="80"/>
      <c r="F69" s="80" t="s">
        <v>521</v>
      </c>
      <c r="G69" s="112">
        <v>43285</v>
      </c>
      <c r="H69" s="80" t="s">
        <v>163</v>
      </c>
      <c r="I69" s="87">
        <v>9.6999999999999975</v>
      </c>
      <c r="J69" s="93" t="s">
        <v>167</v>
      </c>
      <c r="K69" s="94">
        <v>4.0099999999999997E-2</v>
      </c>
      <c r="L69" s="94">
        <v>3.549999999999999E-2</v>
      </c>
      <c r="M69" s="87">
        <v>9056.8799999999974</v>
      </c>
      <c r="N69" s="89">
        <v>103.19</v>
      </c>
      <c r="O69" s="87">
        <v>9.3457900000000009</v>
      </c>
      <c r="P69" s="88">
        <v>1.9979037230675786E-3</v>
      </c>
      <c r="Q69" s="88">
        <f>O69/'סכום נכסי הקרן'!$C$42</f>
        <v>7.7002396181096927E-5</v>
      </c>
    </row>
    <row r="70" spans="1:17" s="128" customFormat="1">
      <c r="A70" s="153"/>
      <c r="B70" s="86" t="s">
        <v>1107</v>
      </c>
      <c r="C70" s="93" t="s">
        <v>1045</v>
      </c>
      <c r="D70" s="80">
        <v>90840000</v>
      </c>
      <c r="E70" s="80"/>
      <c r="F70" s="80" t="s">
        <v>521</v>
      </c>
      <c r="G70" s="112">
        <v>42935</v>
      </c>
      <c r="H70" s="80" t="s">
        <v>163</v>
      </c>
      <c r="I70" s="87">
        <v>11.19</v>
      </c>
      <c r="J70" s="93" t="s">
        <v>167</v>
      </c>
      <c r="K70" s="94">
        <v>4.0800000000000003E-2</v>
      </c>
      <c r="L70" s="94">
        <v>3.3899999999999993E-2</v>
      </c>
      <c r="M70" s="87">
        <v>27675.08</v>
      </c>
      <c r="N70" s="89">
        <v>107.27</v>
      </c>
      <c r="O70" s="87">
        <v>29.687049999999996</v>
      </c>
      <c r="P70" s="88">
        <v>6.3463728290378179E-3</v>
      </c>
      <c r="Q70" s="88">
        <f>O70/'סכום נכסי הקרן'!$C$42</f>
        <v>2.4459933141532533E-4</v>
      </c>
    </row>
    <row r="71" spans="1:17" s="128" customFormat="1">
      <c r="A71" s="153"/>
      <c r="B71" s="86" t="s">
        <v>1108</v>
      </c>
      <c r="C71" s="93" t="s">
        <v>1046</v>
      </c>
      <c r="D71" s="80">
        <v>4099</v>
      </c>
      <c r="E71" s="80"/>
      <c r="F71" s="80" t="s">
        <v>521</v>
      </c>
      <c r="G71" s="112">
        <v>42052</v>
      </c>
      <c r="H71" s="80" t="s">
        <v>163</v>
      </c>
      <c r="I71" s="87">
        <v>6.1599999999999993</v>
      </c>
      <c r="J71" s="93" t="s">
        <v>167</v>
      </c>
      <c r="K71" s="94">
        <v>2.9779E-2</v>
      </c>
      <c r="L71" s="94">
        <v>1.3000000000000001E-2</v>
      </c>
      <c r="M71" s="87">
        <v>19767.209999999995</v>
      </c>
      <c r="N71" s="89">
        <v>111.77</v>
      </c>
      <c r="O71" s="87">
        <v>22.093819999999997</v>
      </c>
      <c r="P71" s="88">
        <v>4.7231240199902755E-3</v>
      </c>
      <c r="Q71" s="88">
        <f>O71/'סכום נכסי הקרן'!$C$42</f>
        <v>1.8203673320220577E-4</v>
      </c>
    </row>
    <row r="72" spans="1:17" s="128" customFormat="1">
      <c r="A72" s="153"/>
      <c r="B72" s="86" t="s">
        <v>1108</v>
      </c>
      <c r="C72" s="93" t="s">
        <v>1046</v>
      </c>
      <c r="D72" s="80">
        <v>40999</v>
      </c>
      <c r="E72" s="80"/>
      <c r="F72" s="80" t="s">
        <v>521</v>
      </c>
      <c r="G72" s="112">
        <v>42054</v>
      </c>
      <c r="H72" s="80" t="s">
        <v>163</v>
      </c>
      <c r="I72" s="87">
        <v>6.1599999999999993</v>
      </c>
      <c r="J72" s="93" t="s">
        <v>167</v>
      </c>
      <c r="K72" s="94">
        <v>2.9779E-2</v>
      </c>
      <c r="L72" s="94">
        <v>1.3100000000000001E-2</v>
      </c>
      <c r="M72" s="87">
        <v>559.02</v>
      </c>
      <c r="N72" s="89">
        <v>111.71</v>
      </c>
      <c r="O72" s="87">
        <v>0.62447999999999992</v>
      </c>
      <c r="P72" s="88">
        <v>1.3349871086138691E-4</v>
      </c>
      <c r="Q72" s="88">
        <f>O72/'סכום נכסי הקרן'!$C$42</f>
        <v>5.1452532495563675E-6</v>
      </c>
    </row>
    <row r="73" spans="1:17" s="128" customFormat="1">
      <c r="A73" s="153"/>
      <c r="B73" s="86" t="s">
        <v>1096</v>
      </c>
      <c r="C73" s="93" t="s">
        <v>1046</v>
      </c>
      <c r="D73" s="80">
        <v>14760844</v>
      </c>
      <c r="E73" s="80"/>
      <c r="F73" s="80" t="s">
        <v>1050</v>
      </c>
      <c r="G73" s="112">
        <v>40742</v>
      </c>
      <c r="H73" s="80" t="s">
        <v>1048</v>
      </c>
      <c r="I73" s="87">
        <v>8.2900000000000009</v>
      </c>
      <c r="J73" s="93" t="s">
        <v>167</v>
      </c>
      <c r="K73" s="94">
        <v>0.06</v>
      </c>
      <c r="L73" s="94">
        <v>1.29E-2</v>
      </c>
      <c r="M73" s="87">
        <v>39550.549999999996</v>
      </c>
      <c r="N73" s="89">
        <v>151.81</v>
      </c>
      <c r="O73" s="87">
        <v>60.041689999999988</v>
      </c>
      <c r="P73" s="88">
        <v>1.2835460243625137E-2</v>
      </c>
      <c r="Q73" s="88">
        <f>O73/'סכום נכסי הקרן'!$C$42</f>
        <v>4.946991105901807E-4</v>
      </c>
    </row>
    <row r="74" spans="1:17" s="128" customFormat="1">
      <c r="A74" s="153"/>
      <c r="B74" s="86" t="s">
        <v>1109</v>
      </c>
      <c r="C74" s="93" t="s">
        <v>1045</v>
      </c>
      <c r="D74" s="80">
        <v>90136004</v>
      </c>
      <c r="E74" s="80"/>
      <c r="F74" s="80" t="s">
        <v>1050</v>
      </c>
      <c r="G74" s="112">
        <v>42680</v>
      </c>
      <c r="H74" s="80" t="s">
        <v>1048</v>
      </c>
      <c r="I74" s="87">
        <v>4.2</v>
      </c>
      <c r="J74" s="93" t="s">
        <v>167</v>
      </c>
      <c r="K74" s="94">
        <v>2.3E-2</v>
      </c>
      <c r="L74" s="94">
        <v>2.2700000000000005E-2</v>
      </c>
      <c r="M74" s="87">
        <v>13499.959999999997</v>
      </c>
      <c r="N74" s="89">
        <v>102.14</v>
      </c>
      <c r="O74" s="87">
        <v>13.788859999999996</v>
      </c>
      <c r="P74" s="88">
        <v>2.9477245616323072E-3</v>
      </c>
      <c r="Q74" s="88">
        <f>O74/'סכום נכסי הקרן'!$C$42</f>
        <v>1.1361000628151069E-4</v>
      </c>
    </row>
    <row r="75" spans="1:17" s="128" customFormat="1">
      <c r="A75" s="153"/>
      <c r="B75" s="86" t="s">
        <v>1110</v>
      </c>
      <c r="C75" s="93" t="s">
        <v>1046</v>
      </c>
      <c r="D75" s="80">
        <v>4100</v>
      </c>
      <c r="E75" s="80"/>
      <c r="F75" s="80" t="s">
        <v>521</v>
      </c>
      <c r="G75" s="112">
        <v>42052</v>
      </c>
      <c r="H75" s="80" t="s">
        <v>163</v>
      </c>
      <c r="I75" s="87">
        <v>6.1499999999999986</v>
      </c>
      <c r="J75" s="93" t="s">
        <v>167</v>
      </c>
      <c r="K75" s="94">
        <v>2.9779E-2</v>
      </c>
      <c r="L75" s="94">
        <v>1.2999999999999996E-2</v>
      </c>
      <c r="M75" s="87">
        <v>22518.699999999997</v>
      </c>
      <c r="N75" s="89">
        <v>111.75</v>
      </c>
      <c r="O75" s="87">
        <v>25.164650000000002</v>
      </c>
      <c r="P75" s="88">
        <v>5.3795931563508856E-3</v>
      </c>
      <c r="Q75" s="88">
        <f>O75/'סכום נכסי הקרן'!$C$42</f>
        <v>2.0733810079818195E-4</v>
      </c>
    </row>
    <row r="76" spans="1:17" s="128" customFormat="1">
      <c r="A76" s="153"/>
      <c r="B76" s="86" t="s">
        <v>1111</v>
      </c>
      <c r="C76" s="93" t="s">
        <v>1045</v>
      </c>
      <c r="D76" s="80">
        <v>90839511</v>
      </c>
      <c r="E76" s="80"/>
      <c r="F76" s="80" t="s">
        <v>521</v>
      </c>
      <c r="G76" s="112">
        <v>41816</v>
      </c>
      <c r="H76" s="80" t="s">
        <v>163</v>
      </c>
      <c r="I76" s="87">
        <v>8</v>
      </c>
      <c r="J76" s="93" t="s">
        <v>167</v>
      </c>
      <c r="K76" s="94">
        <v>4.4999999999999998E-2</v>
      </c>
      <c r="L76" s="94">
        <v>1.8699999999999998E-2</v>
      </c>
      <c r="M76" s="87">
        <v>5138.4999999999991</v>
      </c>
      <c r="N76" s="89">
        <v>121.45</v>
      </c>
      <c r="O76" s="87">
        <v>6.2407099999999991</v>
      </c>
      <c r="P76" s="88">
        <v>1.3341127655966019E-3</v>
      </c>
      <c r="Q76" s="88">
        <f>O76/'סכום נכסי הקרן'!$C$42</f>
        <v>5.1418833921084606E-5</v>
      </c>
    </row>
    <row r="77" spans="1:17" s="128" customFormat="1">
      <c r="A77" s="153"/>
      <c r="B77" s="86" t="s">
        <v>1111</v>
      </c>
      <c r="C77" s="93" t="s">
        <v>1045</v>
      </c>
      <c r="D77" s="80">
        <v>90839541</v>
      </c>
      <c r="E77" s="80"/>
      <c r="F77" s="80" t="s">
        <v>521</v>
      </c>
      <c r="G77" s="112">
        <v>42625</v>
      </c>
      <c r="H77" s="80" t="s">
        <v>163</v>
      </c>
      <c r="I77" s="87">
        <v>7.7500000000000018</v>
      </c>
      <c r="J77" s="93" t="s">
        <v>167</v>
      </c>
      <c r="K77" s="94">
        <v>4.4999999999999998E-2</v>
      </c>
      <c r="L77" s="94">
        <v>2.9500000000000002E-2</v>
      </c>
      <c r="M77" s="87">
        <v>1430.8699999999997</v>
      </c>
      <c r="N77" s="89">
        <v>113.54</v>
      </c>
      <c r="O77" s="87">
        <v>1.6246099999999997</v>
      </c>
      <c r="P77" s="88">
        <v>3.4730230055809275E-4</v>
      </c>
      <c r="Q77" s="88">
        <f>O77/'סכום נכסי הקרן'!$C$42</f>
        <v>1.3385584617220358E-5</v>
      </c>
    </row>
    <row r="78" spans="1:17" s="128" customFormat="1">
      <c r="A78" s="153"/>
      <c r="B78" s="86" t="s">
        <v>1111</v>
      </c>
      <c r="C78" s="93" t="s">
        <v>1045</v>
      </c>
      <c r="D78" s="80">
        <v>90839542</v>
      </c>
      <c r="E78" s="80"/>
      <c r="F78" s="80" t="s">
        <v>521</v>
      </c>
      <c r="G78" s="112">
        <v>42716</v>
      </c>
      <c r="H78" s="80" t="s">
        <v>163</v>
      </c>
      <c r="I78" s="87">
        <v>7.8099999999999978</v>
      </c>
      <c r="J78" s="93" t="s">
        <v>167</v>
      </c>
      <c r="K78" s="94">
        <v>4.4999999999999998E-2</v>
      </c>
      <c r="L78" s="94">
        <v>2.7099999999999996E-2</v>
      </c>
      <c r="M78" s="87">
        <v>1082.5099999999998</v>
      </c>
      <c r="N78" s="89">
        <v>115.9</v>
      </c>
      <c r="O78" s="87">
        <v>1.2546300000000001</v>
      </c>
      <c r="P78" s="88">
        <v>2.682095305022129E-4</v>
      </c>
      <c r="Q78" s="88">
        <f>O78/'סכום נכסי הקרן'!$C$42</f>
        <v>1.0337223104808651E-5</v>
      </c>
    </row>
    <row r="79" spans="1:17" s="128" customFormat="1">
      <c r="A79" s="153"/>
      <c r="B79" s="86" t="s">
        <v>1111</v>
      </c>
      <c r="C79" s="93" t="s">
        <v>1045</v>
      </c>
      <c r="D79" s="80">
        <v>90839544</v>
      </c>
      <c r="E79" s="80"/>
      <c r="F79" s="80" t="s">
        <v>521</v>
      </c>
      <c r="G79" s="112">
        <v>42803</v>
      </c>
      <c r="H79" s="80" t="s">
        <v>163</v>
      </c>
      <c r="I79" s="87">
        <v>7.6999999999999993</v>
      </c>
      <c r="J79" s="93" t="s">
        <v>167</v>
      </c>
      <c r="K79" s="94">
        <v>4.4999999999999998E-2</v>
      </c>
      <c r="L79" s="94">
        <v>3.2399999999999998E-2</v>
      </c>
      <c r="M79" s="87">
        <v>6937.6499999999987</v>
      </c>
      <c r="N79" s="89">
        <v>112.02</v>
      </c>
      <c r="O79" s="87">
        <v>7.7715499999999995</v>
      </c>
      <c r="P79" s="88">
        <v>1.6613693094972002E-3</v>
      </c>
      <c r="Q79" s="88">
        <f>O79/'סכום נכסי הקרן'!$C$42</f>
        <v>6.4031823103365655E-5</v>
      </c>
    </row>
    <row r="80" spans="1:17" s="128" customFormat="1">
      <c r="A80" s="153"/>
      <c r="B80" s="86" t="s">
        <v>1111</v>
      </c>
      <c r="C80" s="93" t="s">
        <v>1045</v>
      </c>
      <c r="D80" s="80">
        <v>90839545</v>
      </c>
      <c r="E80" s="80"/>
      <c r="F80" s="80" t="s">
        <v>521</v>
      </c>
      <c r="G80" s="112">
        <v>42898</v>
      </c>
      <c r="H80" s="80" t="s">
        <v>163</v>
      </c>
      <c r="I80" s="87">
        <v>7.58</v>
      </c>
      <c r="J80" s="93" t="s">
        <v>167</v>
      </c>
      <c r="K80" s="94">
        <v>4.4999999999999998E-2</v>
      </c>
      <c r="L80" s="94">
        <v>3.7999999999999999E-2</v>
      </c>
      <c r="M80" s="87">
        <v>1304.7899999999997</v>
      </c>
      <c r="N80" s="89">
        <v>106.95</v>
      </c>
      <c r="O80" s="87">
        <v>1.3954799999999998</v>
      </c>
      <c r="P80" s="88">
        <v>2.9831985176922911E-4</v>
      </c>
      <c r="Q80" s="88">
        <f>O80/'סכום נכסי הקרן'!$C$42</f>
        <v>1.1497722912969062E-5</v>
      </c>
    </row>
    <row r="81" spans="1:17" s="128" customFormat="1">
      <c r="A81" s="153"/>
      <c r="B81" s="86" t="s">
        <v>1111</v>
      </c>
      <c r="C81" s="93" t="s">
        <v>1045</v>
      </c>
      <c r="D81" s="80">
        <v>90839546</v>
      </c>
      <c r="E81" s="80"/>
      <c r="F81" s="80" t="s">
        <v>521</v>
      </c>
      <c r="G81" s="112">
        <v>42989</v>
      </c>
      <c r="H81" s="80" t="s">
        <v>163</v>
      </c>
      <c r="I81" s="87">
        <v>7.53</v>
      </c>
      <c r="J81" s="93" t="s">
        <v>167</v>
      </c>
      <c r="K81" s="94">
        <v>4.4999999999999998E-2</v>
      </c>
      <c r="L81" s="94">
        <v>4.0300000000000002E-2</v>
      </c>
      <c r="M81" s="87">
        <v>1644.1999999999998</v>
      </c>
      <c r="N81" s="89">
        <v>105.62</v>
      </c>
      <c r="O81" s="87">
        <v>1.7366099999999998</v>
      </c>
      <c r="P81" s="88">
        <v>3.712451900284927E-4</v>
      </c>
      <c r="Q81" s="88">
        <f>O81/'סכום נכסי הקרן'!$C$42</f>
        <v>1.4308381766769284E-5</v>
      </c>
    </row>
    <row r="82" spans="1:17" s="128" customFormat="1">
      <c r="A82" s="153"/>
      <c r="B82" s="86" t="s">
        <v>1111</v>
      </c>
      <c r="C82" s="93" t="s">
        <v>1045</v>
      </c>
      <c r="D82" s="80">
        <v>90839547</v>
      </c>
      <c r="E82" s="80"/>
      <c r="F82" s="80" t="s">
        <v>521</v>
      </c>
      <c r="G82" s="112">
        <v>43080</v>
      </c>
      <c r="H82" s="80" t="s">
        <v>163</v>
      </c>
      <c r="I82" s="87">
        <v>7.41</v>
      </c>
      <c r="J82" s="93" t="s">
        <v>167</v>
      </c>
      <c r="K82" s="94">
        <v>4.4999999999999998E-2</v>
      </c>
      <c r="L82" s="94">
        <v>4.6199999999999991E-2</v>
      </c>
      <c r="M82" s="87">
        <v>509.42999999999995</v>
      </c>
      <c r="N82" s="89">
        <v>100.55</v>
      </c>
      <c r="O82" s="87">
        <v>0.51222999999999985</v>
      </c>
      <c r="P82" s="88">
        <v>1.0950237744127627E-4</v>
      </c>
      <c r="Q82" s="88">
        <f>O82/'סכום נכסי הקרן'!$C$42</f>
        <v>4.220396284941483E-6</v>
      </c>
    </row>
    <row r="83" spans="1:17" s="128" customFormat="1">
      <c r="A83" s="153"/>
      <c r="B83" s="86" t="s">
        <v>1111</v>
      </c>
      <c r="C83" s="93" t="s">
        <v>1045</v>
      </c>
      <c r="D83" s="80">
        <v>90839548</v>
      </c>
      <c r="E83" s="80"/>
      <c r="F83" s="80" t="s">
        <v>521</v>
      </c>
      <c r="G83" s="112">
        <v>43171</v>
      </c>
      <c r="H83" s="80" t="s">
        <v>163</v>
      </c>
      <c r="I83" s="87">
        <v>7.3900000000000006</v>
      </c>
      <c r="J83" s="93" t="s">
        <v>167</v>
      </c>
      <c r="K83" s="94">
        <v>4.4999999999999998E-2</v>
      </c>
      <c r="L83" s="94">
        <v>4.6800000000000008E-2</v>
      </c>
      <c r="M83" s="87">
        <v>541.20999999999992</v>
      </c>
      <c r="N83" s="89">
        <v>100.79</v>
      </c>
      <c r="O83" s="87">
        <v>0.54549999999999987</v>
      </c>
      <c r="P83" s="88">
        <v>1.166146982687781E-4</v>
      </c>
      <c r="Q83" s="88">
        <f>O83/'סכום נכסי הקרן'!$C$42</f>
        <v>4.4945164739190975E-6</v>
      </c>
    </row>
    <row r="84" spans="1:17" s="128" customFormat="1">
      <c r="A84" s="153"/>
      <c r="B84" s="86" t="s">
        <v>1111</v>
      </c>
      <c r="C84" s="93" t="s">
        <v>1045</v>
      </c>
      <c r="D84" s="80">
        <v>90839550</v>
      </c>
      <c r="E84" s="80"/>
      <c r="F84" s="80" t="s">
        <v>521</v>
      </c>
      <c r="G84" s="112">
        <v>43341</v>
      </c>
      <c r="H84" s="80" t="s">
        <v>163</v>
      </c>
      <c r="I84" s="87">
        <v>7.47</v>
      </c>
      <c r="J84" s="93" t="s">
        <v>167</v>
      </c>
      <c r="K84" s="94">
        <v>4.4999999999999998E-2</v>
      </c>
      <c r="L84" s="94">
        <v>4.3400000000000001E-2</v>
      </c>
      <c r="M84" s="87">
        <v>954.93999999999983</v>
      </c>
      <c r="N84" s="89">
        <v>101.87</v>
      </c>
      <c r="O84" s="87">
        <v>0.97279999999999989</v>
      </c>
      <c r="P84" s="88">
        <v>2.0796109711433063E-4</v>
      </c>
      <c r="Q84" s="88">
        <f>O84/'סכום נכסי הקרן'!$C$42</f>
        <v>8.0151523846535257E-6</v>
      </c>
    </row>
    <row r="85" spans="1:17" s="128" customFormat="1">
      <c r="A85" s="153"/>
      <c r="B85" s="86" t="s">
        <v>1111</v>
      </c>
      <c r="C85" s="93" t="s">
        <v>1045</v>
      </c>
      <c r="D85" s="80">
        <v>90839512</v>
      </c>
      <c r="E85" s="80"/>
      <c r="F85" s="80" t="s">
        <v>521</v>
      </c>
      <c r="G85" s="112">
        <v>41893</v>
      </c>
      <c r="H85" s="80" t="s">
        <v>163</v>
      </c>
      <c r="I85" s="87">
        <v>7.9799999999999995</v>
      </c>
      <c r="J85" s="93" t="s">
        <v>167</v>
      </c>
      <c r="K85" s="94">
        <v>4.4999999999999998E-2</v>
      </c>
      <c r="L85" s="94">
        <v>1.9599999999999999E-2</v>
      </c>
      <c r="M85" s="87">
        <v>1008.1399999999999</v>
      </c>
      <c r="N85" s="89">
        <v>121.61</v>
      </c>
      <c r="O85" s="87">
        <v>1.2259999999999998</v>
      </c>
      <c r="P85" s="88">
        <v>2.6208912938134181E-4</v>
      </c>
      <c r="Q85" s="88">
        <f>O85/'סכום נכסי הקרן'!$C$42</f>
        <v>1.0101333083455203E-5</v>
      </c>
    </row>
    <row r="86" spans="1:17" s="128" customFormat="1">
      <c r="A86" s="153"/>
      <c r="B86" s="86" t="s">
        <v>1112</v>
      </c>
      <c r="C86" s="93" t="s">
        <v>1045</v>
      </c>
      <c r="D86" s="80">
        <v>90839513</v>
      </c>
      <c r="E86" s="80"/>
      <c r="F86" s="80" t="s">
        <v>521</v>
      </c>
      <c r="G86" s="112">
        <v>42151</v>
      </c>
      <c r="H86" s="80" t="s">
        <v>163</v>
      </c>
      <c r="I86" s="87">
        <v>7.95</v>
      </c>
      <c r="J86" s="93" t="s">
        <v>167</v>
      </c>
      <c r="K86" s="94">
        <v>4.4999999999999998E-2</v>
      </c>
      <c r="L86" s="94">
        <v>2.0799999999999999E-2</v>
      </c>
      <c r="M86" s="87">
        <v>3691.9099999999994</v>
      </c>
      <c r="N86" s="89">
        <v>121.52</v>
      </c>
      <c r="O86" s="87">
        <v>4.4863999999999988</v>
      </c>
      <c r="P86" s="88">
        <v>9.590837439285905E-4</v>
      </c>
      <c r="Q86" s="88">
        <f>O86/'סכום נכסי הקרן'!$C$42</f>
        <v>3.6964617247645534E-5</v>
      </c>
    </row>
    <row r="87" spans="1:17" s="128" customFormat="1">
      <c r="A87" s="153"/>
      <c r="B87" s="86" t="s">
        <v>1112</v>
      </c>
      <c r="C87" s="93" t="s">
        <v>1045</v>
      </c>
      <c r="D87" s="80">
        <v>90839515</v>
      </c>
      <c r="E87" s="80"/>
      <c r="F87" s="80" t="s">
        <v>521</v>
      </c>
      <c r="G87" s="112">
        <v>42166</v>
      </c>
      <c r="H87" s="80" t="s">
        <v>163</v>
      </c>
      <c r="I87" s="87">
        <v>7.9600000000000026</v>
      </c>
      <c r="J87" s="93" t="s">
        <v>167</v>
      </c>
      <c r="K87" s="94">
        <v>4.4999999999999998E-2</v>
      </c>
      <c r="L87" s="94">
        <v>2.0300000000000002E-2</v>
      </c>
      <c r="M87" s="87">
        <v>3473.6799999999994</v>
      </c>
      <c r="N87" s="89">
        <v>122.01</v>
      </c>
      <c r="O87" s="87">
        <v>4.2382299999999988</v>
      </c>
      <c r="P87" s="88">
        <v>9.0603100392975882E-4</v>
      </c>
      <c r="Q87" s="88">
        <f>O87/'סכום נכסי הקרן'!$C$42</f>
        <v>3.4919880027970921E-5</v>
      </c>
    </row>
    <row r="88" spans="1:17" s="128" customFormat="1">
      <c r="A88" s="153"/>
      <c r="B88" s="86" t="s">
        <v>1112</v>
      </c>
      <c r="C88" s="93" t="s">
        <v>1045</v>
      </c>
      <c r="D88" s="80">
        <v>90839516</v>
      </c>
      <c r="E88" s="80"/>
      <c r="F88" s="80" t="s">
        <v>521</v>
      </c>
      <c r="G88" s="112">
        <v>42257</v>
      </c>
      <c r="H88" s="80" t="s">
        <v>163</v>
      </c>
      <c r="I88" s="87">
        <v>7.9600000000000009</v>
      </c>
      <c r="J88" s="93" t="s">
        <v>167</v>
      </c>
      <c r="K88" s="94">
        <v>4.4999999999999998E-2</v>
      </c>
      <c r="L88" s="94">
        <v>2.0400000000000001E-2</v>
      </c>
      <c r="M88" s="87">
        <v>1845.9499999999998</v>
      </c>
      <c r="N88" s="89">
        <v>121.03</v>
      </c>
      <c r="O88" s="87">
        <v>2.2341599999999993</v>
      </c>
      <c r="P88" s="88">
        <v>4.7760933874275578E-4</v>
      </c>
      <c r="Q88" s="88">
        <f>O88/'סכום נכסי הקרן'!$C$42</f>
        <v>1.8407825711037744E-5</v>
      </c>
    </row>
    <row r="89" spans="1:17" s="128" customFormat="1">
      <c r="A89" s="153"/>
      <c r="B89" s="86" t="s">
        <v>1111</v>
      </c>
      <c r="C89" s="93" t="s">
        <v>1045</v>
      </c>
      <c r="D89" s="80">
        <v>90839517</v>
      </c>
      <c r="E89" s="80"/>
      <c r="F89" s="80" t="s">
        <v>521</v>
      </c>
      <c r="G89" s="112">
        <v>42348</v>
      </c>
      <c r="H89" s="80" t="s">
        <v>163</v>
      </c>
      <c r="I89" s="87">
        <v>7.9500000000000011</v>
      </c>
      <c r="J89" s="93" t="s">
        <v>167</v>
      </c>
      <c r="K89" s="94">
        <v>4.4999999999999998E-2</v>
      </c>
      <c r="L89" s="94">
        <v>2.1100000000000004E-2</v>
      </c>
      <c r="M89" s="87">
        <v>3196.57</v>
      </c>
      <c r="N89" s="89">
        <v>120.96</v>
      </c>
      <c r="O89" s="87">
        <v>3.8665699999999994</v>
      </c>
      <c r="P89" s="88">
        <v>8.2657909053182295E-4</v>
      </c>
      <c r="Q89" s="88">
        <f>O89/'סכום נכסי הקרן'!$C$42</f>
        <v>3.185767655831598E-5</v>
      </c>
    </row>
    <row r="90" spans="1:17" s="128" customFormat="1">
      <c r="A90" s="153"/>
      <c r="B90" s="86" t="s">
        <v>1111</v>
      </c>
      <c r="C90" s="93" t="s">
        <v>1045</v>
      </c>
      <c r="D90" s="80">
        <v>90839518</v>
      </c>
      <c r="E90" s="80"/>
      <c r="F90" s="80" t="s">
        <v>521</v>
      </c>
      <c r="G90" s="112">
        <v>42439</v>
      </c>
      <c r="H90" s="80" t="s">
        <v>163</v>
      </c>
      <c r="I90" s="87">
        <v>7.9300000000000015</v>
      </c>
      <c r="J90" s="93" t="s">
        <v>167</v>
      </c>
      <c r="K90" s="94">
        <v>4.4999999999999998E-2</v>
      </c>
      <c r="L90" s="94">
        <v>2.1900000000000003E-2</v>
      </c>
      <c r="M90" s="87">
        <v>3796.5199999999995</v>
      </c>
      <c r="N90" s="89">
        <v>121.43</v>
      </c>
      <c r="O90" s="87">
        <v>4.6101099999999988</v>
      </c>
      <c r="P90" s="88">
        <v>9.8552994800344025E-4</v>
      </c>
      <c r="Q90" s="88">
        <f>O90/'סכום נכסי הקרן'!$C$42</f>
        <v>3.7983896134883908E-5</v>
      </c>
    </row>
    <row r="91" spans="1:17" s="128" customFormat="1">
      <c r="A91" s="153"/>
      <c r="B91" s="86" t="s">
        <v>1111</v>
      </c>
      <c r="C91" s="93" t="s">
        <v>1045</v>
      </c>
      <c r="D91" s="80">
        <v>90839519</v>
      </c>
      <c r="E91" s="80"/>
      <c r="F91" s="80" t="s">
        <v>521</v>
      </c>
      <c r="G91" s="112">
        <v>42549</v>
      </c>
      <c r="H91" s="80" t="s">
        <v>163</v>
      </c>
      <c r="I91" s="87">
        <v>7.84</v>
      </c>
      <c r="J91" s="93" t="s">
        <v>167</v>
      </c>
      <c r="K91" s="94">
        <v>4.4999999999999998E-2</v>
      </c>
      <c r="L91" s="94">
        <v>2.5699999999999994E-2</v>
      </c>
      <c r="M91" s="87">
        <v>2670.4199999999996</v>
      </c>
      <c r="N91" s="89">
        <v>117.69</v>
      </c>
      <c r="O91" s="87">
        <v>3.1428199999999999</v>
      </c>
      <c r="P91" s="88">
        <v>6.7185885611930577E-4</v>
      </c>
      <c r="Q91" s="88">
        <f>O91/'סכום נכסי הקרן'!$C$42</f>
        <v>2.5894511942369241E-5</v>
      </c>
    </row>
    <row r="92" spans="1:17" s="128" customFormat="1">
      <c r="A92" s="153"/>
      <c r="B92" s="86" t="s">
        <v>1111</v>
      </c>
      <c r="C92" s="93" t="s">
        <v>1045</v>
      </c>
      <c r="D92" s="80">
        <v>90839520</v>
      </c>
      <c r="E92" s="80"/>
      <c r="F92" s="80" t="s">
        <v>521</v>
      </c>
      <c r="G92" s="112">
        <v>42604</v>
      </c>
      <c r="H92" s="80" t="s">
        <v>163</v>
      </c>
      <c r="I92" s="87">
        <v>7.7599999999999989</v>
      </c>
      <c r="J92" s="93" t="s">
        <v>167</v>
      </c>
      <c r="K92" s="94">
        <v>4.4999999999999998E-2</v>
      </c>
      <c r="L92" s="94">
        <v>2.9500000000000005E-2</v>
      </c>
      <c r="M92" s="87">
        <v>3492.0399999999995</v>
      </c>
      <c r="N92" s="89">
        <v>113.6</v>
      </c>
      <c r="O92" s="87">
        <v>3.9669499999999993</v>
      </c>
      <c r="P92" s="88">
        <v>8.4803790521966881E-4</v>
      </c>
      <c r="Q92" s="88">
        <f>O92/'סכום נכסי הקרן'!$C$42</f>
        <v>3.2684733503599203E-5</v>
      </c>
    </row>
    <row r="93" spans="1:17" s="128" customFormat="1">
      <c r="A93" s="153"/>
      <c r="B93" s="86" t="s">
        <v>1109</v>
      </c>
      <c r="C93" s="93" t="s">
        <v>1045</v>
      </c>
      <c r="D93" s="80">
        <v>90136001</v>
      </c>
      <c r="E93" s="80"/>
      <c r="F93" s="80" t="s">
        <v>1050</v>
      </c>
      <c r="G93" s="112">
        <v>42680</v>
      </c>
      <c r="H93" s="80" t="s">
        <v>1048</v>
      </c>
      <c r="I93" s="87">
        <v>3.0100000000000002</v>
      </c>
      <c r="J93" s="93" t="s">
        <v>167</v>
      </c>
      <c r="K93" s="94">
        <v>2.2000000000000002E-2</v>
      </c>
      <c r="L93" s="94">
        <v>2.12E-2</v>
      </c>
      <c r="M93" s="87">
        <v>28772.339999999997</v>
      </c>
      <c r="N93" s="89">
        <v>100.37</v>
      </c>
      <c r="O93" s="87">
        <v>28.878789999999995</v>
      </c>
      <c r="P93" s="88">
        <v>6.1735864018650907E-3</v>
      </c>
      <c r="Q93" s="88">
        <f>O93/'סכום נכסי הקרן'!$C$42</f>
        <v>2.3793986691448231E-4</v>
      </c>
    </row>
    <row r="94" spans="1:17" s="128" customFormat="1">
      <c r="A94" s="153"/>
      <c r="B94" s="86" t="s">
        <v>1109</v>
      </c>
      <c r="C94" s="93" t="s">
        <v>1045</v>
      </c>
      <c r="D94" s="80">
        <v>90136005</v>
      </c>
      <c r="E94" s="80"/>
      <c r="F94" s="80" t="s">
        <v>1050</v>
      </c>
      <c r="G94" s="112">
        <v>42680</v>
      </c>
      <c r="H94" s="80" t="s">
        <v>1048</v>
      </c>
      <c r="I94" s="87">
        <v>4.1399999999999997</v>
      </c>
      <c r="J94" s="93" t="s">
        <v>167</v>
      </c>
      <c r="K94" s="94">
        <v>3.3700000000000001E-2</v>
      </c>
      <c r="L94" s="94">
        <v>3.3299999999999989E-2</v>
      </c>
      <c r="M94" s="87">
        <v>6848.6799999999985</v>
      </c>
      <c r="N94" s="89">
        <v>100.48</v>
      </c>
      <c r="O94" s="87">
        <v>6.8815600000000003</v>
      </c>
      <c r="P94" s="88">
        <v>1.4711109862850466E-3</v>
      </c>
      <c r="Q94" s="88">
        <f>O94/'סכום נכסי הקרן'!$C$42</f>
        <v>5.6698963861159877E-5</v>
      </c>
    </row>
    <row r="95" spans="1:17" s="128" customFormat="1">
      <c r="A95" s="153"/>
      <c r="B95" s="86" t="s">
        <v>1109</v>
      </c>
      <c r="C95" s="93" t="s">
        <v>1045</v>
      </c>
      <c r="D95" s="80">
        <v>90136035</v>
      </c>
      <c r="E95" s="80"/>
      <c r="F95" s="80" t="s">
        <v>1050</v>
      </c>
      <c r="G95" s="112">
        <v>42717</v>
      </c>
      <c r="H95" s="80" t="s">
        <v>1048</v>
      </c>
      <c r="I95" s="87">
        <v>3.73</v>
      </c>
      <c r="J95" s="93" t="s">
        <v>167</v>
      </c>
      <c r="K95" s="94">
        <v>3.85E-2</v>
      </c>
      <c r="L95" s="94">
        <v>3.9E-2</v>
      </c>
      <c r="M95" s="87">
        <v>1885.2899999999997</v>
      </c>
      <c r="N95" s="89">
        <v>100.19</v>
      </c>
      <c r="O95" s="87">
        <v>1.8888699999999996</v>
      </c>
      <c r="P95" s="88">
        <v>4.0379469316030597E-4</v>
      </c>
      <c r="Q95" s="88">
        <f>O95/'סכום נכסי הקרן'!$C$42</f>
        <v>1.5562891534539994E-5</v>
      </c>
    </row>
    <row r="96" spans="1:17" s="128" customFormat="1">
      <c r="A96" s="153"/>
      <c r="B96" s="86" t="s">
        <v>1109</v>
      </c>
      <c r="C96" s="93" t="s">
        <v>1045</v>
      </c>
      <c r="D96" s="80">
        <v>90136025</v>
      </c>
      <c r="E96" s="80"/>
      <c r="F96" s="80" t="s">
        <v>1050</v>
      </c>
      <c r="G96" s="112">
        <v>42710</v>
      </c>
      <c r="H96" s="80" t="s">
        <v>1048</v>
      </c>
      <c r="I96" s="87">
        <v>3.7300000000000004</v>
      </c>
      <c r="J96" s="93" t="s">
        <v>167</v>
      </c>
      <c r="K96" s="94">
        <v>3.8399999999999997E-2</v>
      </c>
      <c r="L96" s="94">
        <v>3.8900000000000004E-2</v>
      </c>
      <c r="M96" s="87">
        <v>5636.39</v>
      </c>
      <c r="N96" s="89">
        <v>100.2</v>
      </c>
      <c r="O96" s="87">
        <v>5.6476699999999989</v>
      </c>
      <c r="P96" s="88">
        <v>1.2073351658508343E-3</v>
      </c>
      <c r="Q96" s="88">
        <f>O96/'סכום נכסי הקרן'!$C$42</f>
        <v>4.6532623014223044E-5</v>
      </c>
    </row>
    <row r="97" spans="1:17" s="128" customFormat="1">
      <c r="A97" s="153"/>
      <c r="B97" s="86" t="s">
        <v>1109</v>
      </c>
      <c r="C97" s="93" t="s">
        <v>1045</v>
      </c>
      <c r="D97" s="80">
        <v>90136003</v>
      </c>
      <c r="E97" s="80"/>
      <c r="F97" s="80" t="s">
        <v>1050</v>
      </c>
      <c r="G97" s="112">
        <v>42680</v>
      </c>
      <c r="H97" s="80" t="s">
        <v>1048</v>
      </c>
      <c r="I97" s="87">
        <v>5.0999999999999996</v>
      </c>
      <c r="J97" s="93" t="s">
        <v>167</v>
      </c>
      <c r="K97" s="94">
        <v>3.6699999999999997E-2</v>
      </c>
      <c r="L97" s="94">
        <v>3.6600000000000001E-2</v>
      </c>
      <c r="M97" s="87">
        <v>22429.189999999995</v>
      </c>
      <c r="N97" s="89">
        <v>100.49</v>
      </c>
      <c r="O97" s="87">
        <v>22.539099999999994</v>
      </c>
      <c r="P97" s="88">
        <v>4.8183141076990222E-3</v>
      </c>
      <c r="Q97" s="88">
        <f>O97/'סכום נכסי הקרן'!$C$42</f>
        <v>1.8570551101248383E-4</v>
      </c>
    </row>
    <row r="98" spans="1:17" s="128" customFormat="1">
      <c r="A98" s="153"/>
      <c r="B98" s="86" t="s">
        <v>1109</v>
      </c>
      <c r="C98" s="93" t="s">
        <v>1045</v>
      </c>
      <c r="D98" s="80">
        <v>90136002</v>
      </c>
      <c r="E98" s="80"/>
      <c r="F98" s="80" t="s">
        <v>1050</v>
      </c>
      <c r="G98" s="112">
        <v>42680</v>
      </c>
      <c r="H98" s="80" t="s">
        <v>1048</v>
      </c>
      <c r="I98" s="87">
        <v>2.9799999999999995</v>
      </c>
      <c r="J98" s="93" t="s">
        <v>167</v>
      </c>
      <c r="K98" s="94">
        <v>3.1800000000000002E-2</v>
      </c>
      <c r="L98" s="94">
        <v>3.1500000000000007E-2</v>
      </c>
      <c r="M98" s="87">
        <v>29171.939999999995</v>
      </c>
      <c r="N98" s="89">
        <v>100.35</v>
      </c>
      <c r="O98" s="87">
        <v>29.274049999999995</v>
      </c>
      <c r="P98" s="88">
        <v>6.2580834241157176E-3</v>
      </c>
      <c r="Q98" s="88">
        <f>O98/'סכום נכסי הקרן'!$C$42</f>
        <v>2.4119651692636364E-4</v>
      </c>
    </row>
    <row r="99" spans="1:17" s="128" customFormat="1">
      <c r="A99" s="153"/>
      <c r="B99" s="86" t="s">
        <v>1113</v>
      </c>
      <c r="C99" s="93" t="s">
        <v>1046</v>
      </c>
      <c r="D99" s="80">
        <v>470540</v>
      </c>
      <c r="E99" s="80"/>
      <c r="F99" s="80" t="s">
        <v>1050</v>
      </c>
      <c r="G99" s="112">
        <v>42884</v>
      </c>
      <c r="H99" s="80" t="s">
        <v>1048</v>
      </c>
      <c r="I99" s="87">
        <v>1.3899999999999997</v>
      </c>
      <c r="J99" s="93" t="s">
        <v>167</v>
      </c>
      <c r="K99" s="94">
        <v>2.2099999999999998E-2</v>
      </c>
      <c r="L99" s="94">
        <v>2.0299999999999999E-2</v>
      </c>
      <c r="M99" s="87">
        <v>25150.459999999995</v>
      </c>
      <c r="N99" s="89">
        <v>100.46</v>
      </c>
      <c r="O99" s="87">
        <v>25.266150000000003</v>
      </c>
      <c r="P99" s="88">
        <v>5.4012913999334352E-3</v>
      </c>
      <c r="Q99" s="88">
        <f>O99/'סכום נכסי הקרן'!$C$42</f>
        <v>2.0817438571496067E-4</v>
      </c>
    </row>
    <row r="100" spans="1:17" s="128" customFormat="1">
      <c r="A100" s="153"/>
      <c r="B100" s="86" t="s">
        <v>1113</v>
      </c>
      <c r="C100" s="93" t="s">
        <v>1046</v>
      </c>
      <c r="D100" s="80">
        <v>484097</v>
      </c>
      <c r="E100" s="80"/>
      <c r="F100" s="80" t="s">
        <v>1050</v>
      </c>
      <c r="G100" s="112">
        <v>43006</v>
      </c>
      <c r="H100" s="80" t="s">
        <v>1048</v>
      </c>
      <c r="I100" s="87">
        <v>1.59</v>
      </c>
      <c r="J100" s="93" t="s">
        <v>167</v>
      </c>
      <c r="K100" s="94">
        <v>2.0799999999999999E-2</v>
      </c>
      <c r="L100" s="94">
        <v>2.2600000000000002E-2</v>
      </c>
      <c r="M100" s="87">
        <v>27436.859999999997</v>
      </c>
      <c r="N100" s="89">
        <v>99.75</v>
      </c>
      <c r="O100" s="87">
        <v>27.368269999999995</v>
      </c>
      <c r="P100" s="88">
        <v>5.8506737821969789E-3</v>
      </c>
      <c r="Q100" s="88">
        <f>O100/'סכום נכסי הקרן'!$C$42</f>
        <v>2.2549429950076229E-4</v>
      </c>
    </row>
    <row r="101" spans="1:17" s="128" customFormat="1">
      <c r="A101" s="153"/>
      <c r="B101" s="86" t="s">
        <v>1113</v>
      </c>
      <c r="C101" s="93" t="s">
        <v>1046</v>
      </c>
      <c r="D101" s="80">
        <v>465782</v>
      </c>
      <c r="E101" s="80"/>
      <c r="F101" s="80" t="s">
        <v>1050</v>
      </c>
      <c r="G101" s="112">
        <v>42828</v>
      </c>
      <c r="H101" s="80" t="s">
        <v>1048</v>
      </c>
      <c r="I101" s="87">
        <v>1.2299999999999998</v>
      </c>
      <c r="J101" s="93" t="s">
        <v>167</v>
      </c>
      <c r="K101" s="94">
        <v>2.2700000000000001E-2</v>
      </c>
      <c r="L101" s="94">
        <v>1.9599999999999996E-2</v>
      </c>
      <c r="M101" s="87">
        <v>25150.459999999995</v>
      </c>
      <c r="N101" s="89">
        <v>100.96</v>
      </c>
      <c r="O101" s="87">
        <v>25.3919</v>
      </c>
      <c r="P101" s="88">
        <v>5.4281737066379241E-3</v>
      </c>
      <c r="Q101" s="88">
        <f>O101/'סכום נכסי הקרן'!$C$42</f>
        <v>2.0921047269313722E-4</v>
      </c>
    </row>
    <row r="102" spans="1:17" s="128" customFormat="1">
      <c r="A102" s="153"/>
      <c r="B102" s="86" t="s">
        <v>1113</v>
      </c>
      <c r="C102" s="93" t="s">
        <v>1046</v>
      </c>
      <c r="D102" s="80">
        <v>467404</v>
      </c>
      <c r="E102" s="80"/>
      <c r="F102" s="80" t="s">
        <v>1050</v>
      </c>
      <c r="G102" s="112">
        <v>42859</v>
      </c>
      <c r="H102" s="80" t="s">
        <v>1048</v>
      </c>
      <c r="I102" s="87">
        <v>1.3200000000000003</v>
      </c>
      <c r="J102" s="93" t="s">
        <v>167</v>
      </c>
      <c r="K102" s="94">
        <v>2.2799999999999997E-2</v>
      </c>
      <c r="L102" s="94">
        <v>1.9800000000000002E-2</v>
      </c>
      <c r="M102" s="87">
        <v>25150.459999999995</v>
      </c>
      <c r="N102" s="89">
        <v>100.77</v>
      </c>
      <c r="O102" s="87">
        <v>25.344119999999997</v>
      </c>
      <c r="P102" s="88">
        <v>5.4179594989692114E-3</v>
      </c>
      <c r="Q102" s="88">
        <f>O102/'סכום נכסי הקרן'!$C$42</f>
        <v>2.0881680083773143E-4</v>
      </c>
    </row>
    <row r="103" spans="1:17" s="128" customFormat="1">
      <c r="A103" s="153"/>
      <c r="B103" s="86" t="s">
        <v>1114</v>
      </c>
      <c r="C103" s="93" t="s">
        <v>1046</v>
      </c>
      <c r="D103" s="80">
        <v>22333</v>
      </c>
      <c r="E103" s="80"/>
      <c r="F103" s="80" t="s">
        <v>521</v>
      </c>
      <c r="G103" s="112">
        <v>41639</v>
      </c>
      <c r="H103" s="80" t="s">
        <v>287</v>
      </c>
      <c r="I103" s="87">
        <v>2.6599999999999993</v>
      </c>
      <c r="J103" s="93" t="s">
        <v>167</v>
      </c>
      <c r="K103" s="94">
        <v>3.7000000000000005E-2</v>
      </c>
      <c r="L103" s="94">
        <v>5.899999999999999E-3</v>
      </c>
      <c r="M103" s="87">
        <v>47221.279999999992</v>
      </c>
      <c r="N103" s="89">
        <v>109.5</v>
      </c>
      <c r="O103" s="87">
        <v>51.707300000000004</v>
      </c>
      <c r="P103" s="88">
        <v>1.1053769363507226E-2</v>
      </c>
      <c r="Q103" s="88">
        <f>O103/'סכום נכסי הקרן'!$C$42</f>
        <v>4.260299022399212E-4</v>
      </c>
    </row>
    <row r="104" spans="1:17" s="128" customFormat="1">
      <c r="A104" s="153"/>
      <c r="B104" s="86" t="s">
        <v>1114</v>
      </c>
      <c r="C104" s="93" t="s">
        <v>1046</v>
      </c>
      <c r="D104" s="80">
        <v>22334</v>
      </c>
      <c r="E104" s="80"/>
      <c r="F104" s="80" t="s">
        <v>521</v>
      </c>
      <c r="G104" s="112">
        <v>42004</v>
      </c>
      <c r="H104" s="80" t="s">
        <v>287</v>
      </c>
      <c r="I104" s="87">
        <v>3.12</v>
      </c>
      <c r="J104" s="93" t="s">
        <v>167</v>
      </c>
      <c r="K104" s="94">
        <v>3.7000000000000005E-2</v>
      </c>
      <c r="L104" s="94">
        <v>7.9000000000000008E-3</v>
      </c>
      <c r="M104" s="87">
        <v>18602.330000000002</v>
      </c>
      <c r="N104" s="89">
        <v>110.43</v>
      </c>
      <c r="O104" s="87">
        <v>20.542559999999998</v>
      </c>
      <c r="P104" s="88">
        <v>4.3915021742773064E-3</v>
      </c>
      <c r="Q104" s="88">
        <f>O104/'סכום נכסי הקרן'!$C$42</f>
        <v>1.6925549832533731E-4</v>
      </c>
    </row>
    <row r="105" spans="1:17" s="128" customFormat="1">
      <c r="A105" s="153"/>
      <c r="B105" s="86" t="s">
        <v>1115</v>
      </c>
      <c r="C105" s="93" t="s">
        <v>1046</v>
      </c>
      <c r="D105" s="80">
        <v>458870</v>
      </c>
      <c r="E105" s="80"/>
      <c r="F105" s="80" t="s">
        <v>521</v>
      </c>
      <c r="G105" s="112">
        <v>42759</v>
      </c>
      <c r="H105" s="80" t="s">
        <v>287</v>
      </c>
      <c r="I105" s="87">
        <v>4.6099999999999985</v>
      </c>
      <c r="J105" s="93" t="s">
        <v>167</v>
      </c>
      <c r="K105" s="94">
        <v>2.4E-2</v>
      </c>
      <c r="L105" s="94">
        <v>1.2099999999999998E-2</v>
      </c>
      <c r="M105" s="87">
        <v>33609.230000000003</v>
      </c>
      <c r="N105" s="89">
        <v>106.04</v>
      </c>
      <c r="O105" s="87">
        <v>35.639230000000005</v>
      </c>
      <c r="P105" s="88">
        <v>7.6188048633942925E-3</v>
      </c>
      <c r="Q105" s="88">
        <f>O105/'סכום נכסי הקרן'!$C$42</f>
        <v>2.9364089157248724E-4</v>
      </c>
    </row>
    <row r="106" spans="1:17" s="128" customFormat="1">
      <c r="A106" s="153"/>
      <c r="B106" s="86" t="s">
        <v>1115</v>
      </c>
      <c r="C106" s="93" t="s">
        <v>1046</v>
      </c>
      <c r="D106" s="80">
        <v>458869</v>
      </c>
      <c r="E106" s="80"/>
      <c r="F106" s="80" t="s">
        <v>521</v>
      </c>
      <c r="G106" s="112">
        <v>42759</v>
      </c>
      <c r="H106" s="80" t="s">
        <v>287</v>
      </c>
      <c r="I106" s="87">
        <v>4.42</v>
      </c>
      <c r="J106" s="93" t="s">
        <v>167</v>
      </c>
      <c r="K106" s="94">
        <v>3.8800000000000001E-2</v>
      </c>
      <c r="L106" s="94">
        <v>3.0500000000000003E-2</v>
      </c>
      <c r="M106" s="87">
        <v>33609.230000000003</v>
      </c>
      <c r="N106" s="89">
        <v>104.48</v>
      </c>
      <c r="O106" s="87">
        <v>35.114929999999994</v>
      </c>
      <c r="P106" s="88">
        <v>7.5067222120609803E-3</v>
      </c>
      <c r="Q106" s="88">
        <f>O106/'סכום נכסי הקרן'!$C$42</f>
        <v>2.8932104741616121E-4</v>
      </c>
    </row>
    <row r="107" spans="1:17" s="128" customFormat="1">
      <c r="A107" s="153"/>
      <c r="B107" s="86" t="s">
        <v>1116</v>
      </c>
      <c r="C107" s="93" t="s">
        <v>1045</v>
      </c>
      <c r="D107" s="80">
        <v>91102700</v>
      </c>
      <c r="E107" s="80"/>
      <c r="F107" s="80" t="s">
        <v>1051</v>
      </c>
      <c r="G107" s="112">
        <v>43093</v>
      </c>
      <c r="H107" s="80" t="s">
        <v>1048</v>
      </c>
      <c r="I107" s="87">
        <v>4.5600000000000005</v>
      </c>
      <c r="J107" s="93" t="s">
        <v>167</v>
      </c>
      <c r="K107" s="94">
        <v>2.6089999999999999E-2</v>
      </c>
      <c r="L107" s="94">
        <v>2.7700000000000006E-2</v>
      </c>
      <c r="M107" s="87">
        <v>36640.999999999993</v>
      </c>
      <c r="N107" s="89">
        <v>102.35</v>
      </c>
      <c r="O107" s="87">
        <v>37.502059999999993</v>
      </c>
      <c r="P107" s="88">
        <v>8.0170328347527273E-3</v>
      </c>
      <c r="Q107" s="88">
        <f>O107/'סכום נכסי הקרן'!$C$42</f>
        <v>3.0898923276975699E-4</v>
      </c>
    </row>
    <row r="108" spans="1:17" s="128" customFormat="1">
      <c r="A108" s="153"/>
      <c r="B108" s="86" t="s">
        <v>1116</v>
      </c>
      <c r="C108" s="93" t="s">
        <v>1045</v>
      </c>
      <c r="D108" s="80">
        <v>525458</v>
      </c>
      <c r="E108" s="80"/>
      <c r="F108" s="80" t="s">
        <v>1051</v>
      </c>
      <c r="G108" s="112">
        <v>43363</v>
      </c>
      <c r="H108" s="80" t="s">
        <v>1048</v>
      </c>
      <c r="I108" s="87">
        <v>4.6500000000000004</v>
      </c>
      <c r="J108" s="93" t="s">
        <v>167</v>
      </c>
      <c r="K108" s="94">
        <v>2.6849999999999999E-2</v>
      </c>
      <c r="L108" s="94">
        <v>2.3900000000000001E-2</v>
      </c>
      <c r="M108" s="87">
        <v>51297.399999999994</v>
      </c>
      <c r="N108" s="89">
        <v>101.41</v>
      </c>
      <c r="O108" s="87">
        <v>52.020689999999988</v>
      </c>
      <c r="P108" s="88">
        <v>1.1120764561106587E-2</v>
      </c>
      <c r="Q108" s="88">
        <f>O108/'סכום נכסי הקרן'!$C$42</f>
        <v>4.2861200401400265E-4</v>
      </c>
    </row>
    <row r="109" spans="1:17" s="128" customFormat="1">
      <c r="A109" s="153"/>
      <c r="B109" s="86" t="s">
        <v>1117</v>
      </c>
      <c r="C109" s="93" t="s">
        <v>1045</v>
      </c>
      <c r="D109" s="80">
        <v>91040003</v>
      </c>
      <c r="E109" s="80"/>
      <c r="F109" s="80" t="s">
        <v>561</v>
      </c>
      <c r="G109" s="112">
        <v>43301</v>
      </c>
      <c r="H109" s="80" t="s">
        <v>287</v>
      </c>
      <c r="I109" s="87">
        <v>2.2100000000000004</v>
      </c>
      <c r="J109" s="93" t="s">
        <v>166</v>
      </c>
      <c r="K109" s="94">
        <v>6.0975000000000001E-2</v>
      </c>
      <c r="L109" s="94">
        <v>6.7000000000000004E-2</v>
      </c>
      <c r="M109" s="87">
        <v>30725.089999999997</v>
      </c>
      <c r="N109" s="89">
        <v>101.17</v>
      </c>
      <c r="O109" s="87">
        <v>112.74376999999997</v>
      </c>
      <c r="P109" s="88">
        <v>2.4101889496305255E-2</v>
      </c>
      <c r="Q109" s="88">
        <f>O109/'סכום נכסי הקרן'!$C$42</f>
        <v>9.2892526415535421E-4</v>
      </c>
    </row>
    <row r="110" spans="1:17" s="128" customFormat="1">
      <c r="A110" s="153"/>
      <c r="B110" s="86" t="s">
        <v>1117</v>
      </c>
      <c r="C110" s="93" t="s">
        <v>1045</v>
      </c>
      <c r="D110" s="80">
        <v>91040004</v>
      </c>
      <c r="E110" s="80"/>
      <c r="F110" s="80" t="s">
        <v>561</v>
      </c>
      <c r="G110" s="112">
        <v>43301</v>
      </c>
      <c r="H110" s="80" t="s">
        <v>287</v>
      </c>
      <c r="I110" s="87">
        <v>2.21</v>
      </c>
      <c r="J110" s="93" t="s">
        <v>166</v>
      </c>
      <c r="K110" s="94">
        <v>6.0975000000000001E-2</v>
      </c>
      <c r="L110" s="94">
        <v>6.699999999999999E-2</v>
      </c>
      <c r="M110" s="87">
        <v>2792.4199999999996</v>
      </c>
      <c r="N110" s="89">
        <v>101.17</v>
      </c>
      <c r="O110" s="87">
        <v>10.246609999999999</v>
      </c>
      <c r="P110" s="88">
        <v>2.1904772381812002E-3</v>
      </c>
      <c r="Q110" s="88">
        <f>O110/'סכום נכסי הקרן'!$C$42</f>
        <v>8.4424486611959986E-5</v>
      </c>
    </row>
    <row r="111" spans="1:17" s="128" customFormat="1">
      <c r="A111" s="153"/>
      <c r="B111" s="86" t="s">
        <v>1117</v>
      </c>
      <c r="C111" s="93" t="s">
        <v>1045</v>
      </c>
      <c r="D111" s="80">
        <v>91050020</v>
      </c>
      <c r="E111" s="80"/>
      <c r="F111" s="80" t="s">
        <v>561</v>
      </c>
      <c r="G111" s="112">
        <v>43301</v>
      </c>
      <c r="H111" s="80" t="s">
        <v>287</v>
      </c>
      <c r="I111" s="87">
        <v>2.21</v>
      </c>
      <c r="J111" s="93" t="s">
        <v>166</v>
      </c>
      <c r="K111" s="94">
        <v>6.0975000000000001E-2</v>
      </c>
      <c r="L111" s="94">
        <v>6.6699999999999995E-2</v>
      </c>
      <c r="M111" s="87">
        <v>4361.7499999999991</v>
      </c>
      <c r="N111" s="89">
        <v>101.22</v>
      </c>
      <c r="O111" s="87">
        <v>16.013049999999996</v>
      </c>
      <c r="P111" s="88">
        <v>3.4232025556606002E-3</v>
      </c>
      <c r="Q111" s="88">
        <f>O111/'סכום נכסי הקרן'!$C$42</f>
        <v>1.3193568656771806E-4</v>
      </c>
    </row>
    <row r="112" spans="1:17" s="128" customFormat="1">
      <c r="A112" s="153"/>
      <c r="B112" s="86" t="s">
        <v>1117</v>
      </c>
      <c r="C112" s="93" t="s">
        <v>1045</v>
      </c>
      <c r="D112" s="80">
        <v>91050021</v>
      </c>
      <c r="E112" s="80"/>
      <c r="F112" s="80" t="s">
        <v>561</v>
      </c>
      <c r="G112" s="112">
        <v>43340</v>
      </c>
      <c r="H112" s="80" t="s">
        <v>287</v>
      </c>
      <c r="I112" s="87">
        <v>2.2300000000000004</v>
      </c>
      <c r="J112" s="93" t="s">
        <v>166</v>
      </c>
      <c r="K112" s="94">
        <v>6.0975000000000001E-2</v>
      </c>
      <c r="L112" s="94">
        <v>6.6799999999999998E-2</v>
      </c>
      <c r="M112" s="87">
        <v>2548.7499999999995</v>
      </c>
      <c r="N112" s="89">
        <v>100.54</v>
      </c>
      <c r="O112" s="87">
        <v>9.2942499999999981</v>
      </c>
      <c r="P112" s="88">
        <v>1.9868857183952173E-3</v>
      </c>
      <c r="Q112" s="88">
        <f>O112/'סכום נכסי הקרן'!$C$42</f>
        <v>7.6577744707099124E-5</v>
      </c>
    </row>
    <row r="113" spans="1:17" s="128" customFormat="1">
      <c r="A113" s="153"/>
      <c r="B113" s="86" t="s">
        <v>1117</v>
      </c>
      <c r="C113" s="93" t="s">
        <v>1045</v>
      </c>
      <c r="D113" s="80">
        <v>91050022</v>
      </c>
      <c r="E113" s="80"/>
      <c r="F113" s="80" t="s">
        <v>561</v>
      </c>
      <c r="G113" s="112">
        <v>43360</v>
      </c>
      <c r="H113" s="80" t="s">
        <v>287</v>
      </c>
      <c r="I113" s="87">
        <v>2.23</v>
      </c>
      <c r="J113" s="93" t="s">
        <v>166</v>
      </c>
      <c r="K113" s="94">
        <v>6.0975000000000001E-2</v>
      </c>
      <c r="L113" s="94">
        <v>6.6700000000000009E-2</v>
      </c>
      <c r="M113" s="87">
        <v>1677.8399999999997</v>
      </c>
      <c r="N113" s="89">
        <v>100.22</v>
      </c>
      <c r="O113" s="87">
        <v>6.0989099999999992</v>
      </c>
      <c r="P113" s="88">
        <v>1.3037993573206848E-3</v>
      </c>
      <c r="Q113" s="88">
        <f>O113/'סכום נכסי הקרן'!$C$42</f>
        <v>5.0250506815673557E-5</v>
      </c>
    </row>
    <row r="114" spans="1:17" s="128" customFormat="1">
      <c r="A114" s="153"/>
      <c r="B114" s="86" t="s">
        <v>1118</v>
      </c>
      <c r="C114" s="93" t="s">
        <v>1045</v>
      </c>
      <c r="D114" s="80">
        <v>91102799</v>
      </c>
      <c r="E114" s="80"/>
      <c r="F114" s="80" t="s">
        <v>1051</v>
      </c>
      <c r="G114" s="112">
        <v>41339</v>
      </c>
      <c r="H114" s="80" t="s">
        <v>1048</v>
      </c>
      <c r="I114" s="87">
        <v>2.63</v>
      </c>
      <c r="J114" s="93" t="s">
        <v>167</v>
      </c>
      <c r="K114" s="94">
        <v>4.7500000000000001E-2</v>
      </c>
      <c r="L114" s="94">
        <v>1.1000000000000001E-3</v>
      </c>
      <c r="M114" s="87">
        <v>15549.349999999999</v>
      </c>
      <c r="N114" s="89">
        <v>118.74</v>
      </c>
      <c r="O114" s="87">
        <v>18.463289999999997</v>
      </c>
      <c r="P114" s="88">
        <v>3.9470045690173207E-3</v>
      </c>
      <c r="Q114" s="88">
        <f>O114/'סכום נכסי הקרן'!$C$42</f>
        <v>1.5212385163656413E-4</v>
      </c>
    </row>
    <row r="115" spans="1:17" s="128" customFormat="1">
      <c r="A115" s="153"/>
      <c r="B115" s="86" t="s">
        <v>1118</v>
      </c>
      <c r="C115" s="93" t="s">
        <v>1045</v>
      </c>
      <c r="D115" s="80">
        <v>91102798</v>
      </c>
      <c r="E115" s="80"/>
      <c r="F115" s="80" t="s">
        <v>1051</v>
      </c>
      <c r="G115" s="112">
        <v>41338</v>
      </c>
      <c r="H115" s="80" t="s">
        <v>1048</v>
      </c>
      <c r="I115" s="87">
        <v>2.6399999999999997</v>
      </c>
      <c r="J115" s="93" t="s">
        <v>167</v>
      </c>
      <c r="K115" s="94">
        <v>4.4999999999999998E-2</v>
      </c>
      <c r="L115" s="94">
        <v>1.2999999999999999E-3</v>
      </c>
      <c r="M115" s="87">
        <v>26447.549999999996</v>
      </c>
      <c r="N115" s="89">
        <v>117.8</v>
      </c>
      <c r="O115" s="87">
        <v>31.155219999999993</v>
      </c>
      <c r="P115" s="88">
        <v>6.660232043624933E-3</v>
      </c>
      <c r="Q115" s="88">
        <f>O115/'סכום נכסי הקרן'!$C$42</f>
        <v>2.5669596615687215E-4</v>
      </c>
    </row>
    <row r="116" spans="1:17" s="128" customFormat="1">
      <c r="A116" s="153"/>
      <c r="B116" s="86" t="s">
        <v>1119</v>
      </c>
      <c r="C116" s="93" t="s">
        <v>1046</v>
      </c>
      <c r="D116" s="80">
        <v>414968</v>
      </c>
      <c r="E116" s="80"/>
      <c r="F116" s="80" t="s">
        <v>561</v>
      </c>
      <c r="G116" s="112">
        <v>42432</v>
      </c>
      <c r="H116" s="80" t="s">
        <v>163</v>
      </c>
      <c r="I116" s="87">
        <v>6.620000000000001</v>
      </c>
      <c r="J116" s="93" t="s">
        <v>167</v>
      </c>
      <c r="K116" s="94">
        <v>2.5399999999999999E-2</v>
      </c>
      <c r="L116" s="94">
        <v>1.43E-2</v>
      </c>
      <c r="M116" s="87">
        <v>79214.31</v>
      </c>
      <c r="N116" s="89">
        <v>109.33</v>
      </c>
      <c r="O116" s="87">
        <v>86.60499999999999</v>
      </c>
      <c r="P116" s="88">
        <v>1.8514053058785573E-2</v>
      </c>
      <c r="Q116" s="88">
        <f>O116/'סכום נכסי הקרן'!$C$42</f>
        <v>7.1356113514897061E-4</v>
      </c>
    </row>
    <row r="117" spans="1:17" s="128" customFormat="1">
      <c r="A117" s="153"/>
      <c r="B117" s="86" t="s">
        <v>1120</v>
      </c>
      <c r="C117" s="93" t="s">
        <v>1046</v>
      </c>
      <c r="D117" s="80">
        <v>487742</v>
      </c>
      <c r="E117" s="80"/>
      <c r="F117" s="80" t="s">
        <v>561</v>
      </c>
      <c r="G117" s="112">
        <v>43072</v>
      </c>
      <c r="H117" s="80" t="s">
        <v>163</v>
      </c>
      <c r="I117" s="87">
        <v>7.19</v>
      </c>
      <c r="J117" s="93" t="s">
        <v>167</v>
      </c>
      <c r="K117" s="94">
        <v>0.04</v>
      </c>
      <c r="L117" s="94">
        <v>3.8399999999999997E-2</v>
      </c>
      <c r="M117" s="87">
        <v>28572.509999999995</v>
      </c>
      <c r="N117" s="89">
        <v>103.11</v>
      </c>
      <c r="O117" s="87">
        <v>29.461119999999994</v>
      </c>
      <c r="P117" s="88">
        <v>6.2980744628052506E-3</v>
      </c>
      <c r="Q117" s="88">
        <f>O117/'סכום נכסי הקרן'!$C$42</f>
        <v>2.4273783534391825E-4</v>
      </c>
    </row>
    <row r="118" spans="1:17" s="128" customFormat="1">
      <c r="A118" s="153"/>
      <c r="B118" s="86" t="s">
        <v>1121</v>
      </c>
      <c r="C118" s="93" t="s">
        <v>1045</v>
      </c>
      <c r="D118" s="80">
        <v>90240690</v>
      </c>
      <c r="E118" s="80"/>
      <c r="F118" s="80" t="s">
        <v>561</v>
      </c>
      <c r="G118" s="112">
        <v>42326</v>
      </c>
      <c r="H118" s="80" t="s">
        <v>163</v>
      </c>
      <c r="I118" s="87">
        <v>10.690000000000003</v>
      </c>
      <c r="J118" s="93" t="s">
        <v>167</v>
      </c>
      <c r="K118" s="94">
        <v>3.4000000000000002E-2</v>
      </c>
      <c r="L118" s="94">
        <v>2.0300000000000002E-2</v>
      </c>
      <c r="M118" s="87">
        <v>1387.2599999999998</v>
      </c>
      <c r="N118" s="89">
        <v>116.33</v>
      </c>
      <c r="O118" s="87">
        <v>1.6137999999999997</v>
      </c>
      <c r="P118" s="88">
        <v>3.449913841726015E-4</v>
      </c>
      <c r="Q118" s="88">
        <f>O118/'סכום נכסי הקרן'!$C$42</f>
        <v>1.3296518213768359E-5</v>
      </c>
    </row>
    <row r="119" spans="1:17" s="128" customFormat="1">
      <c r="A119" s="153"/>
      <c r="B119" s="86" t="s">
        <v>1121</v>
      </c>
      <c r="C119" s="93" t="s">
        <v>1045</v>
      </c>
      <c r="D119" s="80">
        <v>90240692</v>
      </c>
      <c r="E119" s="80"/>
      <c r="F119" s="80" t="s">
        <v>561</v>
      </c>
      <c r="G119" s="112">
        <v>42606</v>
      </c>
      <c r="H119" s="80" t="s">
        <v>163</v>
      </c>
      <c r="I119" s="87">
        <v>10.630000000000003</v>
      </c>
      <c r="J119" s="93" t="s">
        <v>167</v>
      </c>
      <c r="K119" s="94">
        <v>3.4000000000000002E-2</v>
      </c>
      <c r="L119" s="94">
        <v>2.18E-2</v>
      </c>
      <c r="M119" s="87">
        <v>5835.2099999999991</v>
      </c>
      <c r="N119" s="89">
        <v>114.49</v>
      </c>
      <c r="O119" s="87">
        <v>6.6807299999999987</v>
      </c>
      <c r="P119" s="88">
        <v>1.4281783926034354E-3</v>
      </c>
      <c r="Q119" s="88">
        <f>O119/'סכום נכסי הקרן'!$C$42</f>
        <v>5.5044273222374945E-5</v>
      </c>
    </row>
    <row r="120" spans="1:17" s="128" customFormat="1">
      <c r="A120" s="153"/>
      <c r="B120" s="86" t="s">
        <v>1121</v>
      </c>
      <c r="C120" s="93" t="s">
        <v>1045</v>
      </c>
      <c r="D120" s="80">
        <v>90240693</v>
      </c>
      <c r="E120" s="80"/>
      <c r="F120" s="80" t="s">
        <v>561</v>
      </c>
      <c r="G120" s="112">
        <v>42648</v>
      </c>
      <c r="H120" s="80" t="s">
        <v>163</v>
      </c>
      <c r="I120" s="87">
        <v>10.640000000000002</v>
      </c>
      <c r="J120" s="93" t="s">
        <v>167</v>
      </c>
      <c r="K120" s="94">
        <v>3.4000000000000002E-2</v>
      </c>
      <c r="L120" s="94">
        <v>2.1500000000000005E-2</v>
      </c>
      <c r="M120" s="87">
        <v>5352.6699999999992</v>
      </c>
      <c r="N120" s="89">
        <v>114.82</v>
      </c>
      <c r="O120" s="87">
        <v>6.1459299999999981</v>
      </c>
      <c r="P120" s="88">
        <v>1.3138510953822756E-3</v>
      </c>
      <c r="Q120" s="88">
        <f>O120/'סכום נכסי הקרן'!$C$42</f>
        <v>5.0637916833278822E-5</v>
      </c>
    </row>
    <row r="121" spans="1:17" s="128" customFormat="1">
      <c r="A121" s="153"/>
      <c r="B121" s="86" t="s">
        <v>1121</v>
      </c>
      <c r="C121" s="93" t="s">
        <v>1045</v>
      </c>
      <c r="D121" s="80">
        <v>90240694</v>
      </c>
      <c r="E121" s="80"/>
      <c r="F121" s="80" t="s">
        <v>561</v>
      </c>
      <c r="G121" s="112">
        <v>42718</v>
      </c>
      <c r="H121" s="80" t="s">
        <v>163</v>
      </c>
      <c r="I121" s="87">
        <v>10.610000000000003</v>
      </c>
      <c r="J121" s="93" t="s">
        <v>167</v>
      </c>
      <c r="K121" s="94">
        <v>3.4000000000000002E-2</v>
      </c>
      <c r="L121" s="94">
        <v>2.23E-2</v>
      </c>
      <c r="M121" s="87">
        <v>3739.7699999999995</v>
      </c>
      <c r="N121" s="89">
        <v>113.83</v>
      </c>
      <c r="O121" s="87">
        <v>4.2569799999999987</v>
      </c>
      <c r="P121" s="88">
        <v>9.1003930015806232E-4</v>
      </c>
      <c r="Q121" s="88">
        <f>O121/'סכום נכסי הקרן'!$C$42</f>
        <v>3.5074366157917724E-5</v>
      </c>
    </row>
    <row r="122" spans="1:17" s="128" customFormat="1">
      <c r="A122" s="153"/>
      <c r="B122" s="86" t="s">
        <v>1121</v>
      </c>
      <c r="C122" s="93" t="s">
        <v>1045</v>
      </c>
      <c r="D122" s="80">
        <v>90240695</v>
      </c>
      <c r="E122" s="80"/>
      <c r="F122" s="80" t="s">
        <v>561</v>
      </c>
      <c r="G122" s="112">
        <v>42900</v>
      </c>
      <c r="H122" s="80" t="s">
        <v>163</v>
      </c>
      <c r="I122" s="87">
        <v>10.31</v>
      </c>
      <c r="J122" s="93" t="s">
        <v>167</v>
      </c>
      <c r="K122" s="94">
        <v>3.4000000000000002E-2</v>
      </c>
      <c r="L122" s="94">
        <v>3.0100000000000002E-2</v>
      </c>
      <c r="M122" s="87">
        <v>4429.8999999999987</v>
      </c>
      <c r="N122" s="89">
        <v>105.22</v>
      </c>
      <c r="O122" s="87">
        <v>4.6611399999999996</v>
      </c>
      <c r="P122" s="88">
        <v>9.964389270183914E-4</v>
      </c>
      <c r="Q122" s="88">
        <f>O122/'סכום נכסי הקרן'!$C$42</f>
        <v>3.8404345586147142E-5</v>
      </c>
    </row>
    <row r="123" spans="1:17" s="128" customFormat="1">
      <c r="A123" s="153"/>
      <c r="B123" s="86" t="s">
        <v>1121</v>
      </c>
      <c r="C123" s="93" t="s">
        <v>1045</v>
      </c>
      <c r="D123" s="80">
        <v>90240696</v>
      </c>
      <c r="E123" s="80"/>
      <c r="F123" s="80" t="s">
        <v>561</v>
      </c>
      <c r="G123" s="112">
        <v>43075</v>
      </c>
      <c r="H123" s="80" t="s">
        <v>163</v>
      </c>
      <c r="I123" s="87">
        <v>10.17</v>
      </c>
      <c r="J123" s="93" t="s">
        <v>167</v>
      </c>
      <c r="K123" s="94">
        <v>3.4000000000000002E-2</v>
      </c>
      <c r="L123" s="94">
        <v>3.3900000000000007E-2</v>
      </c>
      <c r="M123" s="87">
        <v>2748.78</v>
      </c>
      <c r="N123" s="89">
        <v>101.27</v>
      </c>
      <c r="O123" s="87">
        <v>2.7836899999999996</v>
      </c>
      <c r="P123" s="88">
        <v>5.950855534808707E-4</v>
      </c>
      <c r="Q123" s="88">
        <f>O123/'סכום נכסי הקרן'!$C$42</f>
        <v>2.2935546403820081E-5</v>
      </c>
    </row>
    <row r="124" spans="1:17" s="128" customFormat="1">
      <c r="A124" s="153"/>
      <c r="B124" s="86" t="s">
        <v>1121</v>
      </c>
      <c r="C124" s="93" t="s">
        <v>1045</v>
      </c>
      <c r="D124" s="80">
        <v>90240697</v>
      </c>
      <c r="E124" s="80"/>
      <c r="F124" s="80" t="s">
        <v>561</v>
      </c>
      <c r="G124" s="112">
        <v>43292</v>
      </c>
      <c r="H124" s="80" t="s">
        <v>163</v>
      </c>
      <c r="I124" s="87">
        <v>10.27</v>
      </c>
      <c r="J124" s="93" t="s">
        <v>167</v>
      </c>
      <c r="K124" s="94">
        <v>3.4000000000000002E-2</v>
      </c>
      <c r="L124" s="94">
        <v>3.139999999999999E-2</v>
      </c>
      <c r="M124" s="87">
        <v>7826.8999999999987</v>
      </c>
      <c r="N124" s="89">
        <v>103.77</v>
      </c>
      <c r="O124" s="87">
        <v>8.1219799999999989</v>
      </c>
      <c r="P124" s="88">
        <v>1.7362827626857022E-3</v>
      </c>
      <c r="Q124" s="88">
        <f>O124/'סכום נכסי הקרן'!$C$42</f>
        <v>6.6919107077619491E-5</v>
      </c>
    </row>
    <row r="125" spans="1:17" s="128" customFormat="1">
      <c r="A125" s="153"/>
      <c r="B125" s="86" t="s">
        <v>1122</v>
      </c>
      <c r="C125" s="93" t="s">
        <v>1045</v>
      </c>
      <c r="D125" s="80">
        <v>90240790</v>
      </c>
      <c r="E125" s="80"/>
      <c r="F125" s="80" t="s">
        <v>561</v>
      </c>
      <c r="G125" s="112">
        <v>42326</v>
      </c>
      <c r="H125" s="80" t="s">
        <v>163</v>
      </c>
      <c r="I125" s="87">
        <v>10.69</v>
      </c>
      <c r="J125" s="93" t="s">
        <v>167</v>
      </c>
      <c r="K125" s="94">
        <v>3.4000000000000002E-2</v>
      </c>
      <c r="L125" s="94">
        <v>2.0199999999999996E-2</v>
      </c>
      <c r="M125" s="87">
        <v>3087.76</v>
      </c>
      <c r="N125" s="89">
        <v>116.41</v>
      </c>
      <c r="O125" s="87">
        <v>3.5944599999999998</v>
      </c>
      <c r="P125" s="88">
        <v>7.6840855790869336E-4</v>
      </c>
      <c r="Q125" s="88">
        <f>O125/'סכום נכסי הקרן'!$C$42</f>
        <v>2.9615691447925284E-5</v>
      </c>
    </row>
    <row r="126" spans="1:17" s="128" customFormat="1">
      <c r="A126" s="153"/>
      <c r="B126" s="86" t="s">
        <v>1122</v>
      </c>
      <c r="C126" s="93" t="s">
        <v>1045</v>
      </c>
      <c r="D126" s="80">
        <v>90240792</v>
      </c>
      <c r="E126" s="80"/>
      <c r="F126" s="80" t="s">
        <v>561</v>
      </c>
      <c r="G126" s="112">
        <v>42606</v>
      </c>
      <c r="H126" s="80" t="s">
        <v>163</v>
      </c>
      <c r="I126" s="87">
        <v>10.64</v>
      </c>
      <c r="J126" s="93" t="s">
        <v>167</v>
      </c>
      <c r="K126" s="94">
        <v>3.4000000000000002E-2</v>
      </c>
      <c r="L126" s="94">
        <v>2.1700000000000004E-2</v>
      </c>
      <c r="M126" s="87">
        <v>12987.969999999998</v>
      </c>
      <c r="N126" s="89">
        <v>114.56</v>
      </c>
      <c r="O126" s="87">
        <v>14.879019999999997</v>
      </c>
      <c r="P126" s="88">
        <v>3.1807743864988359E-3</v>
      </c>
      <c r="Q126" s="88">
        <f>O126/'סכום נכסי הקרן'!$C$42</f>
        <v>1.2259211825072728E-4</v>
      </c>
    </row>
    <row r="127" spans="1:17" s="128" customFormat="1">
      <c r="A127" s="153"/>
      <c r="B127" s="86" t="s">
        <v>1122</v>
      </c>
      <c r="C127" s="93" t="s">
        <v>1045</v>
      </c>
      <c r="D127" s="80">
        <v>90240793</v>
      </c>
      <c r="E127" s="80"/>
      <c r="F127" s="80" t="s">
        <v>561</v>
      </c>
      <c r="G127" s="112">
        <v>42648</v>
      </c>
      <c r="H127" s="80" t="s">
        <v>163</v>
      </c>
      <c r="I127" s="87">
        <v>10.639999999999999</v>
      </c>
      <c r="J127" s="93" t="s">
        <v>167</v>
      </c>
      <c r="K127" s="94">
        <v>3.4000000000000002E-2</v>
      </c>
      <c r="L127" s="94">
        <v>2.1499999999999998E-2</v>
      </c>
      <c r="M127" s="87">
        <v>11913.939999999997</v>
      </c>
      <c r="N127" s="89">
        <v>114.79</v>
      </c>
      <c r="O127" s="87">
        <v>13.676009999999998</v>
      </c>
      <c r="P127" s="88">
        <v>2.9235999627328915E-3</v>
      </c>
      <c r="Q127" s="88">
        <f>O127/'סכום נכסי הקרן'!$C$42</f>
        <v>1.1268020576073753E-4</v>
      </c>
    </row>
    <row r="128" spans="1:17" s="128" customFormat="1">
      <c r="A128" s="153"/>
      <c r="B128" s="86" t="s">
        <v>1122</v>
      </c>
      <c r="C128" s="93" t="s">
        <v>1045</v>
      </c>
      <c r="D128" s="80">
        <v>90240794</v>
      </c>
      <c r="E128" s="80"/>
      <c r="F128" s="80" t="s">
        <v>561</v>
      </c>
      <c r="G128" s="112">
        <v>42718</v>
      </c>
      <c r="H128" s="80" t="s">
        <v>163</v>
      </c>
      <c r="I128" s="87">
        <v>10.62</v>
      </c>
      <c r="J128" s="93" t="s">
        <v>167</v>
      </c>
      <c r="K128" s="94">
        <v>3.4000000000000002E-2</v>
      </c>
      <c r="L128" s="94">
        <v>2.2200000000000001E-2</v>
      </c>
      <c r="M128" s="87">
        <v>8323.9699999999975</v>
      </c>
      <c r="N128" s="89">
        <v>114.04</v>
      </c>
      <c r="O128" s="87">
        <v>9.4926599999999972</v>
      </c>
      <c r="P128" s="88">
        <v>2.0293009746436279E-3</v>
      </c>
      <c r="Q128" s="88">
        <f>O128/'סכום נכסי הקרן'!$C$42</f>
        <v>7.8212496336045563E-5</v>
      </c>
    </row>
    <row r="129" spans="1:17" s="128" customFormat="1">
      <c r="A129" s="153"/>
      <c r="B129" s="86" t="s">
        <v>1122</v>
      </c>
      <c r="C129" s="93" t="s">
        <v>1045</v>
      </c>
      <c r="D129" s="80">
        <v>90240795</v>
      </c>
      <c r="E129" s="80"/>
      <c r="F129" s="80" t="s">
        <v>561</v>
      </c>
      <c r="G129" s="112">
        <v>42900</v>
      </c>
      <c r="H129" s="80" t="s">
        <v>163</v>
      </c>
      <c r="I129" s="87">
        <v>10.33</v>
      </c>
      <c r="J129" s="93" t="s">
        <v>167</v>
      </c>
      <c r="K129" s="94">
        <v>3.4000000000000002E-2</v>
      </c>
      <c r="L129" s="94">
        <v>2.9700000000000001E-2</v>
      </c>
      <c r="M129" s="87">
        <v>9860.0599999999977</v>
      </c>
      <c r="N129" s="89">
        <v>105.6</v>
      </c>
      <c r="O129" s="87">
        <v>10.412219999999998</v>
      </c>
      <c r="P129" s="88">
        <v>2.2258806482275653E-3</v>
      </c>
      <c r="Q129" s="88">
        <f>O129/'סכום נכסי הקרן'!$C$42</f>
        <v>8.5788990504252809E-5</v>
      </c>
    </row>
    <row r="130" spans="1:17" s="128" customFormat="1">
      <c r="A130" s="153"/>
      <c r="B130" s="86" t="s">
        <v>1122</v>
      </c>
      <c r="C130" s="93" t="s">
        <v>1045</v>
      </c>
      <c r="D130" s="80">
        <v>90240796</v>
      </c>
      <c r="E130" s="80"/>
      <c r="F130" s="80" t="s">
        <v>561</v>
      </c>
      <c r="G130" s="112">
        <v>43075</v>
      </c>
      <c r="H130" s="80" t="s">
        <v>163</v>
      </c>
      <c r="I130" s="87">
        <v>10.180000000000001</v>
      </c>
      <c r="J130" s="93" t="s">
        <v>167</v>
      </c>
      <c r="K130" s="94">
        <v>3.4000000000000002E-2</v>
      </c>
      <c r="L130" s="94">
        <v>3.3799999999999997E-2</v>
      </c>
      <c r="M130" s="87">
        <v>6118.2199999999984</v>
      </c>
      <c r="N130" s="89">
        <v>101.38</v>
      </c>
      <c r="O130" s="87">
        <v>6.2026499999999984</v>
      </c>
      <c r="P130" s="88">
        <v>1.3259764586926427E-3</v>
      </c>
      <c r="Q130" s="88">
        <f>O130/'סכום נכסי הקרן'!$C$42</f>
        <v>5.1105247675443244E-5</v>
      </c>
    </row>
    <row r="131" spans="1:17" s="128" customFormat="1">
      <c r="A131" s="153"/>
      <c r="B131" s="86" t="s">
        <v>1122</v>
      </c>
      <c r="C131" s="93" t="s">
        <v>1045</v>
      </c>
      <c r="D131" s="80">
        <v>90240797</v>
      </c>
      <c r="E131" s="80"/>
      <c r="F131" s="80" t="s">
        <v>561</v>
      </c>
      <c r="G131" s="112">
        <v>43292</v>
      </c>
      <c r="H131" s="80" t="s">
        <v>163</v>
      </c>
      <c r="I131" s="87">
        <v>10.250000000000004</v>
      </c>
      <c r="J131" s="93" t="s">
        <v>167</v>
      </c>
      <c r="K131" s="94">
        <v>3.4000000000000002E-2</v>
      </c>
      <c r="L131" s="94">
        <v>3.1800000000000009E-2</v>
      </c>
      <c r="M131" s="87">
        <v>17421.080000000002</v>
      </c>
      <c r="N131" s="89">
        <v>103.35</v>
      </c>
      <c r="O131" s="87">
        <v>18.004689999999997</v>
      </c>
      <c r="P131" s="88">
        <v>3.8489669876679866E-3</v>
      </c>
      <c r="Q131" s="88">
        <f>O131/'סכום נכסי הקרן'!$C$42</f>
        <v>1.4834532687957184E-4</v>
      </c>
    </row>
    <row r="132" spans="1:17" s="128" customFormat="1">
      <c r="A132" s="153"/>
      <c r="B132" s="86" t="s">
        <v>1123</v>
      </c>
      <c r="C132" s="93" t="s">
        <v>1045</v>
      </c>
      <c r="D132" s="80">
        <v>4180</v>
      </c>
      <c r="E132" s="80"/>
      <c r="F132" s="80" t="s">
        <v>1051</v>
      </c>
      <c r="G132" s="112">
        <v>42082</v>
      </c>
      <c r="H132" s="80" t="s">
        <v>1048</v>
      </c>
      <c r="I132" s="87">
        <v>1.32</v>
      </c>
      <c r="J132" s="93" t="s">
        <v>166</v>
      </c>
      <c r="K132" s="94">
        <v>6.3432000000000002E-2</v>
      </c>
      <c r="L132" s="94">
        <v>5.5999999999999994E-2</v>
      </c>
      <c r="M132" s="87">
        <v>4571.619999999999</v>
      </c>
      <c r="N132" s="89">
        <v>101.29</v>
      </c>
      <c r="O132" s="87">
        <v>16.795159999999996</v>
      </c>
      <c r="P132" s="88">
        <v>3.5903987456935862E-3</v>
      </c>
      <c r="Q132" s="88">
        <f>O132/'סכום נכסי הקרן'!$C$42</f>
        <v>1.3837969441266189E-4</v>
      </c>
    </row>
    <row r="133" spans="1:17" s="128" customFormat="1">
      <c r="A133" s="153"/>
      <c r="B133" s="86" t="s">
        <v>1123</v>
      </c>
      <c r="C133" s="93" t="s">
        <v>1045</v>
      </c>
      <c r="D133" s="80">
        <v>523716</v>
      </c>
      <c r="E133" s="80"/>
      <c r="F133" s="80" t="s">
        <v>1051</v>
      </c>
      <c r="G133" s="112">
        <v>43325</v>
      </c>
      <c r="H133" s="80" t="s">
        <v>1048</v>
      </c>
      <c r="I133" s="87">
        <v>3.9999999999999994E-2</v>
      </c>
      <c r="J133" s="93" t="s">
        <v>166</v>
      </c>
      <c r="K133" s="94">
        <v>4.3475E-2</v>
      </c>
      <c r="L133" s="94">
        <v>0.05</v>
      </c>
      <c r="M133" s="87">
        <v>7874.5499999999993</v>
      </c>
      <c r="N133" s="89">
        <v>100.19</v>
      </c>
      <c r="O133" s="87">
        <v>28.615249999999996</v>
      </c>
      <c r="P133" s="88">
        <v>6.1172479278380444E-3</v>
      </c>
      <c r="Q133" s="88">
        <f>O133/'סכום נכסי הקרן'!$C$42</f>
        <v>2.3576849226455266E-4</v>
      </c>
    </row>
    <row r="134" spans="1:17" s="128" customFormat="1">
      <c r="A134" s="153"/>
      <c r="B134" s="86" t="s">
        <v>1123</v>
      </c>
      <c r="C134" s="93" t="s">
        <v>1045</v>
      </c>
      <c r="D134" s="80">
        <v>521470</v>
      </c>
      <c r="E134" s="80"/>
      <c r="F134" s="80" t="s">
        <v>1051</v>
      </c>
      <c r="G134" s="112">
        <v>43304</v>
      </c>
      <c r="H134" s="80" t="s">
        <v>1048</v>
      </c>
      <c r="I134" s="87">
        <v>4.9999999999999989E-2</v>
      </c>
      <c r="J134" s="93" t="s">
        <v>166</v>
      </c>
      <c r="K134" s="94">
        <v>4.3499999999999997E-2</v>
      </c>
      <c r="L134" s="94">
        <v>5.1099999999999993E-2</v>
      </c>
      <c r="M134" s="87">
        <v>2677.3499999999995</v>
      </c>
      <c r="N134" s="89">
        <v>100.13</v>
      </c>
      <c r="O134" s="87">
        <v>9.723370000000001</v>
      </c>
      <c r="P134" s="88">
        <v>2.0786211891946644E-3</v>
      </c>
      <c r="Q134" s="88">
        <f>O134/'סכום נכסי הקרן'!$C$42</f>
        <v>8.0113376071513744E-5</v>
      </c>
    </row>
    <row r="135" spans="1:17" s="128" customFormat="1">
      <c r="A135" s="153"/>
      <c r="B135" s="86" t="s">
        <v>1123</v>
      </c>
      <c r="C135" s="93" t="s">
        <v>1045</v>
      </c>
      <c r="D135" s="80">
        <v>4179</v>
      </c>
      <c r="E135" s="80"/>
      <c r="F135" s="80" t="s">
        <v>1051</v>
      </c>
      <c r="G135" s="112">
        <v>42082</v>
      </c>
      <c r="H135" s="80" t="s">
        <v>1048</v>
      </c>
      <c r="I135" s="87">
        <v>1.34</v>
      </c>
      <c r="J135" s="93" t="s">
        <v>168</v>
      </c>
      <c r="K135" s="94">
        <v>-3.1900000000000001E-3</v>
      </c>
      <c r="L135" s="94">
        <v>2.87E-2</v>
      </c>
      <c r="M135" s="87">
        <v>4329.5600000000004</v>
      </c>
      <c r="N135" s="89">
        <v>101.39</v>
      </c>
      <c r="O135" s="87">
        <v>18.505399999999998</v>
      </c>
      <c r="P135" s="88">
        <v>3.9560066679065935E-3</v>
      </c>
      <c r="Q135" s="88">
        <f>O135/'סכום נכסי הקרן'!$C$42</f>
        <v>1.5247080688627403E-4</v>
      </c>
    </row>
    <row r="136" spans="1:17" s="128" customFormat="1">
      <c r="A136" s="153"/>
      <c r="B136" s="86" t="s">
        <v>1124</v>
      </c>
      <c r="C136" s="93" t="s">
        <v>1046</v>
      </c>
      <c r="D136" s="80">
        <v>482154</v>
      </c>
      <c r="E136" s="80"/>
      <c r="F136" s="80" t="s">
        <v>1051</v>
      </c>
      <c r="G136" s="112">
        <v>42978</v>
      </c>
      <c r="H136" s="80" t="s">
        <v>1048</v>
      </c>
      <c r="I136" s="87">
        <v>3.5100000000000002</v>
      </c>
      <c r="J136" s="93" t="s">
        <v>167</v>
      </c>
      <c r="K136" s="94">
        <v>2.3E-2</v>
      </c>
      <c r="L136" s="94">
        <v>2.1099999999999997E-2</v>
      </c>
      <c r="M136" s="87">
        <v>11523.389999999998</v>
      </c>
      <c r="N136" s="89">
        <v>100.87</v>
      </c>
      <c r="O136" s="87">
        <v>11.623649999999998</v>
      </c>
      <c r="P136" s="88">
        <v>2.4848550642197669E-3</v>
      </c>
      <c r="Q136" s="88">
        <f>O136/'סכום נכסי הקרן'!$C$42</f>
        <v>9.5770277565664015E-5</v>
      </c>
    </row>
    <row r="137" spans="1:17" s="128" customFormat="1">
      <c r="A137" s="153"/>
      <c r="B137" s="86" t="s">
        <v>1124</v>
      </c>
      <c r="C137" s="93" t="s">
        <v>1046</v>
      </c>
      <c r="D137" s="80">
        <v>482153</v>
      </c>
      <c r="E137" s="80"/>
      <c r="F137" s="80" t="s">
        <v>1051</v>
      </c>
      <c r="G137" s="112">
        <v>42978</v>
      </c>
      <c r="H137" s="80" t="s">
        <v>1048</v>
      </c>
      <c r="I137" s="87">
        <v>3.45</v>
      </c>
      <c r="J137" s="93" t="s">
        <v>167</v>
      </c>
      <c r="K137" s="94">
        <v>2.76E-2</v>
      </c>
      <c r="L137" s="94">
        <v>3.1300000000000001E-2</v>
      </c>
      <c r="M137" s="87">
        <v>26887.919999999995</v>
      </c>
      <c r="N137" s="89">
        <v>99.02</v>
      </c>
      <c r="O137" s="87">
        <v>26.624419999999994</v>
      </c>
      <c r="P137" s="88">
        <v>5.6916566542277195E-3</v>
      </c>
      <c r="Q137" s="88">
        <f>O137/'סכום נכסי הקרן'!$C$42</f>
        <v>2.1936552575351254E-4</v>
      </c>
    </row>
    <row r="138" spans="1:17" s="128" customFormat="1">
      <c r="A138" s="153"/>
      <c r="B138" s="86" t="s">
        <v>1125</v>
      </c>
      <c r="C138" s="93" t="s">
        <v>1045</v>
      </c>
      <c r="D138" s="80">
        <v>90320002</v>
      </c>
      <c r="E138" s="80"/>
      <c r="F138" s="80" t="s">
        <v>561</v>
      </c>
      <c r="G138" s="112">
        <v>43227</v>
      </c>
      <c r="H138" s="80" t="s">
        <v>163</v>
      </c>
      <c r="I138" s="87">
        <v>9.9999999999999978E-2</v>
      </c>
      <c r="J138" s="93" t="s">
        <v>167</v>
      </c>
      <c r="K138" s="94">
        <v>2.6000000000000002E-2</v>
      </c>
      <c r="L138" s="94">
        <v>2.4199999999999996E-2</v>
      </c>
      <c r="M138" s="87">
        <v>168.05</v>
      </c>
      <c r="N138" s="89">
        <v>100.18</v>
      </c>
      <c r="O138" s="87">
        <v>0.16836000000000001</v>
      </c>
      <c r="P138" s="88">
        <v>3.5991293493183297E-5</v>
      </c>
      <c r="Q138" s="88">
        <f>O138/'סכום נכסי הקרן'!$C$42</f>
        <v>1.3871618580183674E-6</v>
      </c>
    </row>
    <row r="139" spans="1:17" s="128" customFormat="1">
      <c r="A139" s="153"/>
      <c r="B139" s="86" t="s">
        <v>1125</v>
      </c>
      <c r="C139" s="93" t="s">
        <v>1045</v>
      </c>
      <c r="D139" s="80">
        <v>90320003</v>
      </c>
      <c r="E139" s="80"/>
      <c r="F139" s="80" t="s">
        <v>561</v>
      </c>
      <c r="G139" s="112">
        <v>43279</v>
      </c>
      <c r="H139" s="80" t="s">
        <v>163</v>
      </c>
      <c r="I139" s="87">
        <v>0.08</v>
      </c>
      <c r="J139" s="93" t="s">
        <v>167</v>
      </c>
      <c r="K139" s="94">
        <v>2.6000000000000002E-2</v>
      </c>
      <c r="L139" s="94">
        <v>2.5700000000000004E-2</v>
      </c>
      <c r="M139" s="87">
        <v>726.25999999999988</v>
      </c>
      <c r="N139" s="89">
        <v>100.24</v>
      </c>
      <c r="O139" s="87">
        <v>0.72799999999999987</v>
      </c>
      <c r="P139" s="88">
        <v>1.5562878155759939E-4</v>
      </c>
      <c r="Q139" s="88">
        <f>O139/'סכום נכסי הקרן'!$C$42</f>
        <v>5.9981814720680169E-6</v>
      </c>
    </row>
    <row r="140" spans="1:17" s="128" customFormat="1">
      <c r="A140" s="153"/>
      <c r="B140" s="86" t="s">
        <v>1125</v>
      </c>
      <c r="C140" s="93" t="s">
        <v>1045</v>
      </c>
      <c r="D140" s="80">
        <v>90320004</v>
      </c>
      <c r="E140" s="80"/>
      <c r="F140" s="80" t="s">
        <v>561</v>
      </c>
      <c r="G140" s="112">
        <v>43321</v>
      </c>
      <c r="H140" s="80" t="s">
        <v>163</v>
      </c>
      <c r="I140" s="87">
        <v>3.0000000000000002E-2</v>
      </c>
      <c r="J140" s="93" t="s">
        <v>167</v>
      </c>
      <c r="K140" s="94">
        <v>2.6000000000000002E-2</v>
      </c>
      <c r="L140" s="94">
        <v>2.6800000000000001E-2</v>
      </c>
      <c r="M140" s="87">
        <v>3206.3199999999993</v>
      </c>
      <c r="N140" s="89">
        <v>100.36</v>
      </c>
      <c r="O140" s="87">
        <v>3.2178599999999991</v>
      </c>
      <c r="P140" s="88">
        <v>6.8790059206447348E-4</v>
      </c>
      <c r="Q140" s="88">
        <f>O140/'סכום נכסי הקרן'!$C$42</f>
        <v>2.6512786032567014E-5</v>
      </c>
    </row>
    <row r="141" spans="1:17" s="128" customFormat="1">
      <c r="A141" s="153"/>
      <c r="B141" s="86" t="s">
        <v>1125</v>
      </c>
      <c r="C141" s="93" t="s">
        <v>1045</v>
      </c>
      <c r="D141" s="80">
        <v>90320001</v>
      </c>
      <c r="E141" s="80"/>
      <c r="F141" s="80" t="s">
        <v>561</v>
      </c>
      <c r="G141" s="112">
        <v>43138</v>
      </c>
      <c r="H141" s="80" t="s">
        <v>163</v>
      </c>
      <c r="I141" s="87">
        <v>1.9999999999999997E-2</v>
      </c>
      <c r="J141" s="93" t="s">
        <v>167</v>
      </c>
      <c r="K141" s="94">
        <v>2.6000000000000002E-2</v>
      </c>
      <c r="L141" s="94">
        <v>3.9799999999999988E-2</v>
      </c>
      <c r="M141" s="87">
        <v>689.9899999999999</v>
      </c>
      <c r="N141" s="89">
        <v>100.36</v>
      </c>
      <c r="O141" s="87">
        <v>0.69247000000000003</v>
      </c>
      <c r="P141" s="88">
        <v>1.4803332742471275E-4</v>
      </c>
      <c r="Q141" s="88">
        <f>O141/'סכום נכסי הקרן'!$C$42</f>
        <v>5.7054405548941491E-6</v>
      </c>
    </row>
    <row r="142" spans="1:17" s="128" customFormat="1">
      <c r="A142" s="153"/>
      <c r="B142" s="86" t="s">
        <v>1125</v>
      </c>
      <c r="C142" s="93" t="s">
        <v>1045</v>
      </c>
      <c r="D142" s="80">
        <v>90310002</v>
      </c>
      <c r="E142" s="80"/>
      <c r="F142" s="80" t="s">
        <v>561</v>
      </c>
      <c r="G142" s="112">
        <v>43227</v>
      </c>
      <c r="H142" s="80" t="s">
        <v>163</v>
      </c>
      <c r="I142" s="87">
        <v>9.9700000000000006</v>
      </c>
      <c r="J142" s="93" t="s">
        <v>167</v>
      </c>
      <c r="K142" s="94">
        <v>2.9805999999999999E-2</v>
      </c>
      <c r="L142" s="94">
        <v>2.8600000000000004E-2</v>
      </c>
      <c r="M142" s="87">
        <v>3664.3499999999995</v>
      </c>
      <c r="N142" s="89">
        <v>101.2</v>
      </c>
      <c r="O142" s="87">
        <v>3.7083199999999992</v>
      </c>
      <c r="P142" s="88">
        <v>7.9274907036494091E-4</v>
      </c>
      <c r="Q142" s="88">
        <f>O142/'סכום נכסי הקרן'!$C$42</f>
        <v>3.0553813621564928E-5</v>
      </c>
    </row>
    <row r="143" spans="1:17" s="128" customFormat="1">
      <c r="A143" s="153"/>
      <c r="B143" s="86" t="s">
        <v>1125</v>
      </c>
      <c r="C143" s="93" t="s">
        <v>1045</v>
      </c>
      <c r="D143" s="80">
        <v>90310003</v>
      </c>
      <c r="E143" s="80"/>
      <c r="F143" s="80" t="s">
        <v>561</v>
      </c>
      <c r="G143" s="112">
        <v>43279</v>
      </c>
      <c r="H143" s="80" t="s">
        <v>163</v>
      </c>
      <c r="I143" s="87">
        <v>9.99</v>
      </c>
      <c r="J143" s="93" t="s">
        <v>167</v>
      </c>
      <c r="K143" s="94">
        <v>2.9796999999999997E-2</v>
      </c>
      <c r="L143" s="94">
        <v>2.7500000000000011E-2</v>
      </c>
      <c r="M143" s="87">
        <v>4285.6000000000004</v>
      </c>
      <c r="N143" s="89">
        <v>101.32</v>
      </c>
      <c r="O143" s="87">
        <v>4.3421699999999994</v>
      </c>
      <c r="P143" s="88">
        <v>9.2825086046148541E-4</v>
      </c>
      <c r="Q143" s="88">
        <f>O143/'סכום נכסי הקרן'!$C$42</f>
        <v>3.5776268739793383E-5</v>
      </c>
    </row>
    <row r="144" spans="1:17" s="128" customFormat="1">
      <c r="A144" s="153"/>
      <c r="B144" s="86" t="s">
        <v>1125</v>
      </c>
      <c r="C144" s="93" t="s">
        <v>1045</v>
      </c>
      <c r="D144" s="80">
        <v>90310004</v>
      </c>
      <c r="E144" s="80"/>
      <c r="F144" s="80" t="s">
        <v>561</v>
      </c>
      <c r="G144" s="112">
        <v>43321</v>
      </c>
      <c r="H144" s="80" t="s">
        <v>163</v>
      </c>
      <c r="I144" s="87">
        <v>10</v>
      </c>
      <c r="J144" s="93" t="s">
        <v>167</v>
      </c>
      <c r="K144" s="94">
        <v>3.0529000000000001E-2</v>
      </c>
      <c r="L144" s="94">
        <v>2.6800000000000001E-2</v>
      </c>
      <c r="M144" s="87">
        <v>23990.019999999997</v>
      </c>
      <c r="N144" s="89">
        <v>102.64</v>
      </c>
      <c r="O144" s="87">
        <v>24.623359999999998</v>
      </c>
      <c r="P144" s="88">
        <v>5.2638784541952349E-3</v>
      </c>
      <c r="Q144" s="88">
        <f>O144/'סכום נכסי הקרן'!$C$42</f>
        <v>2.0287827160997353E-4</v>
      </c>
    </row>
    <row r="145" spans="1:17" s="128" customFormat="1">
      <c r="A145" s="153"/>
      <c r="B145" s="86" t="s">
        <v>1125</v>
      </c>
      <c r="C145" s="93" t="s">
        <v>1045</v>
      </c>
      <c r="D145" s="80">
        <v>90310001</v>
      </c>
      <c r="E145" s="80"/>
      <c r="F145" s="80" t="s">
        <v>561</v>
      </c>
      <c r="G145" s="112">
        <v>43138</v>
      </c>
      <c r="H145" s="80" t="s">
        <v>163</v>
      </c>
      <c r="I145" s="87">
        <v>9.9300000000000015</v>
      </c>
      <c r="J145" s="93" t="s">
        <v>167</v>
      </c>
      <c r="K145" s="94">
        <v>2.8239999999999998E-2</v>
      </c>
      <c r="L145" s="94">
        <v>3.1100000000000006E-2</v>
      </c>
      <c r="M145" s="87">
        <v>23011.369999999995</v>
      </c>
      <c r="N145" s="89">
        <v>97.13</v>
      </c>
      <c r="O145" s="87">
        <v>22.350949999999997</v>
      </c>
      <c r="P145" s="88">
        <v>4.7780921911467393E-3</v>
      </c>
      <c r="Q145" s="88">
        <f>O145/'סכום נכסי הקרן'!$C$42</f>
        <v>1.8415529419384431E-4</v>
      </c>
    </row>
    <row r="146" spans="1:17" s="128" customFormat="1">
      <c r="A146" s="153"/>
      <c r="B146" s="86" t="s">
        <v>1126</v>
      </c>
      <c r="C146" s="93" t="s">
        <v>1045</v>
      </c>
      <c r="D146" s="80">
        <v>90145362</v>
      </c>
      <c r="E146" s="80"/>
      <c r="F146" s="80" t="s">
        <v>591</v>
      </c>
      <c r="G146" s="112">
        <v>42825</v>
      </c>
      <c r="H146" s="80" t="s">
        <v>163</v>
      </c>
      <c r="I146" s="87">
        <v>7.33</v>
      </c>
      <c r="J146" s="93" t="s">
        <v>167</v>
      </c>
      <c r="K146" s="94">
        <v>2.8999999999999998E-2</v>
      </c>
      <c r="L146" s="94">
        <v>2.29E-2</v>
      </c>
      <c r="M146" s="87">
        <v>161268.71999999997</v>
      </c>
      <c r="N146" s="89">
        <v>106.23</v>
      </c>
      <c r="O146" s="87">
        <v>171.31574999999998</v>
      </c>
      <c r="P146" s="88">
        <v>3.6623161310613064E-2</v>
      </c>
      <c r="Q146" s="88">
        <f>O146/'סכום נכסי הקרן'!$C$42</f>
        <v>1.411515051543182E-3</v>
      </c>
    </row>
    <row r="147" spans="1:17" s="128" customFormat="1">
      <c r="A147" s="153"/>
      <c r="B147" s="86" t="s">
        <v>1127</v>
      </c>
      <c r="C147" s="93" t="s">
        <v>1046</v>
      </c>
      <c r="D147" s="80">
        <v>90141407</v>
      </c>
      <c r="E147" s="80"/>
      <c r="F147" s="80" t="s">
        <v>618</v>
      </c>
      <c r="G147" s="112">
        <v>42372</v>
      </c>
      <c r="H147" s="80" t="s">
        <v>163</v>
      </c>
      <c r="I147" s="87">
        <v>10.219999999999999</v>
      </c>
      <c r="J147" s="93" t="s">
        <v>167</v>
      </c>
      <c r="K147" s="94">
        <v>6.7000000000000004E-2</v>
      </c>
      <c r="L147" s="94">
        <v>3.1899999999999998E-2</v>
      </c>
      <c r="M147" s="87">
        <v>43862.109999999993</v>
      </c>
      <c r="N147" s="89">
        <v>139.96</v>
      </c>
      <c r="O147" s="87">
        <v>61.389419999999994</v>
      </c>
      <c r="P147" s="88">
        <v>1.3123572300999621E-2</v>
      </c>
      <c r="Q147" s="88">
        <f>O147/'סכום נכסי הקרן'!$C$42</f>
        <v>5.0580340882555195E-4</v>
      </c>
    </row>
    <row r="148" spans="1:17" s="128" customFormat="1">
      <c r="A148" s="153"/>
      <c r="B148" s="86" t="s">
        <v>1128</v>
      </c>
      <c r="C148" s="93" t="s">
        <v>1045</v>
      </c>
      <c r="D148" s="80">
        <v>90800100</v>
      </c>
      <c r="E148" s="80"/>
      <c r="F148" s="80" t="s">
        <v>1052</v>
      </c>
      <c r="G148" s="112">
        <v>41529</v>
      </c>
      <c r="H148" s="80" t="s">
        <v>1048</v>
      </c>
      <c r="I148" s="87">
        <v>0</v>
      </c>
      <c r="J148" s="93" t="s">
        <v>167</v>
      </c>
      <c r="K148" s="94">
        <v>0</v>
      </c>
      <c r="L148" s="94">
        <v>0</v>
      </c>
      <c r="M148" s="87">
        <v>32718.519999999997</v>
      </c>
      <c r="N148" s="89">
        <v>0</v>
      </c>
      <c r="O148" s="87">
        <f>5.72496-5.72</f>
        <v>4.9600000000005195E-3</v>
      </c>
      <c r="P148" s="88">
        <v>1.2238578973433987E-3</v>
      </c>
      <c r="Q148" s="88">
        <f>O148/'סכום נכסי הקרן'!$C$42</f>
        <v>4.0866730908599568E-8</v>
      </c>
    </row>
    <row r="149" spans="1:17" s="128" customFormat="1">
      <c r="A149" s="153"/>
      <c r="B149" s="86" t="s">
        <v>1129</v>
      </c>
      <c r="C149" s="93" t="s">
        <v>1045</v>
      </c>
      <c r="D149" s="80">
        <v>11898601</v>
      </c>
      <c r="E149" s="80"/>
      <c r="F149" s="80" t="s">
        <v>917</v>
      </c>
      <c r="G149" s="112">
        <v>43276</v>
      </c>
      <c r="H149" s="80"/>
      <c r="I149" s="87">
        <v>11.209999999999999</v>
      </c>
      <c r="J149" s="93" t="s">
        <v>167</v>
      </c>
      <c r="K149" s="94">
        <v>3.56E-2</v>
      </c>
      <c r="L149" s="94">
        <v>3.5799999999999992E-2</v>
      </c>
      <c r="M149" s="87">
        <v>5715.9399999999987</v>
      </c>
      <c r="N149" s="89">
        <v>100.54</v>
      </c>
      <c r="O149" s="87">
        <v>5.74681</v>
      </c>
      <c r="P149" s="88">
        <v>1.2285288985481153E-3</v>
      </c>
      <c r="Q149" s="88">
        <f>O149/'סכום נכסי הקרן'!$C$42</f>
        <v>4.7349463276779132E-5</v>
      </c>
    </row>
    <row r="150" spans="1:17" s="128" customFormat="1">
      <c r="A150" s="153"/>
      <c r="B150" s="86" t="s">
        <v>1129</v>
      </c>
      <c r="C150" s="93" t="s">
        <v>1045</v>
      </c>
      <c r="D150" s="80">
        <v>11898600</v>
      </c>
      <c r="E150" s="80"/>
      <c r="F150" s="80" t="s">
        <v>917</v>
      </c>
      <c r="G150" s="112">
        <v>43222</v>
      </c>
      <c r="H150" s="80"/>
      <c r="I150" s="87">
        <v>11.209999999999999</v>
      </c>
      <c r="J150" s="93" t="s">
        <v>167</v>
      </c>
      <c r="K150" s="94">
        <v>3.5200000000000002E-2</v>
      </c>
      <c r="L150" s="94">
        <v>3.5799999999999998E-2</v>
      </c>
      <c r="M150" s="87">
        <v>27339.009999999995</v>
      </c>
      <c r="N150" s="89">
        <v>100.96</v>
      </c>
      <c r="O150" s="87">
        <v>27.601469999999996</v>
      </c>
      <c r="P150" s="88">
        <v>5.9005262984871331E-3</v>
      </c>
      <c r="Q150" s="88">
        <f>O150/'סכום נכסי הקרן'!$C$42</f>
        <v>2.2741569499428737E-4</v>
      </c>
    </row>
    <row r="151" spans="1:17" s="128" customFormat="1">
      <c r="A151" s="153"/>
      <c r="B151" s="83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7"/>
      <c r="N151" s="89"/>
      <c r="O151" s="80"/>
      <c r="P151" s="88"/>
      <c r="Q151" s="80"/>
    </row>
    <row r="152" spans="1:17" s="128" customFormat="1">
      <c r="A152" s="153"/>
      <c r="B152" s="100" t="s">
        <v>37</v>
      </c>
      <c r="C152" s="82"/>
      <c r="D152" s="82"/>
      <c r="E152" s="82"/>
      <c r="F152" s="82"/>
      <c r="G152" s="82"/>
      <c r="H152" s="82"/>
      <c r="I152" s="90">
        <v>0.57237019171832104</v>
      </c>
      <c r="J152" s="82"/>
      <c r="K152" s="82"/>
      <c r="L152" s="105">
        <v>1.4225879346424277E-2</v>
      </c>
      <c r="M152" s="90"/>
      <c r="N152" s="92"/>
      <c r="O152" s="90">
        <v>30.263669999999994</v>
      </c>
      <c r="P152" s="91">
        <v>6.469640230166585E-3</v>
      </c>
      <c r="Q152" s="91">
        <f>O152/'סכום נכסי הקרן'!$C$42</f>
        <v>2.4935025366865478E-4</v>
      </c>
    </row>
    <row r="153" spans="1:17" s="128" customFormat="1">
      <c r="A153" s="153"/>
      <c r="B153" s="86" t="s">
        <v>1130</v>
      </c>
      <c r="C153" s="93" t="s">
        <v>1046</v>
      </c>
      <c r="D153" s="80">
        <v>4351</v>
      </c>
      <c r="E153" s="80"/>
      <c r="F153" s="80" t="s">
        <v>1051</v>
      </c>
      <c r="G153" s="112">
        <v>42183</v>
      </c>
      <c r="H153" s="80" t="s">
        <v>1048</v>
      </c>
      <c r="I153" s="87">
        <v>0.6499999999999998</v>
      </c>
      <c r="J153" s="93" t="s">
        <v>167</v>
      </c>
      <c r="K153" s="94">
        <v>3.61E-2</v>
      </c>
      <c r="L153" s="94">
        <v>1.3699999999999997E-2</v>
      </c>
      <c r="M153" s="87">
        <v>22352.04</v>
      </c>
      <c r="N153" s="89">
        <v>101.49</v>
      </c>
      <c r="O153" s="87">
        <v>22.685080000000003</v>
      </c>
      <c r="P153" s="88">
        <v>4.8495210988141043E-3</v>
      </c>
      <c r="Q153" s="88">
        <f>O153/'סכום נכסי הקרן'!$C$42</f>
        <v>1.8690827822579777E-4</v>
      </c>
    </row>
    <row r="154" spans="1:17" s="128" customFormat="1">
      <c r="A154" s="153"/>
      <c r="B154" s="86" t="s">
        <v>1131</v>
      </c>
      <c r="C154" s="93" t="s">
        <v>1046</v>
      </c>
      <c r="D154" s="80">
        <v>3880</v>
      </c>
      <c r="E154" s="80"/>
      <c r="F154" s="80" t="s">
        <v>1053</v>
      </c>
      <c r="G154" s="112">
        <v>41959</v>
      </c>
      <c r="H154" s="80" t="s">
        <v>1048</v>
      </c>
      <c r="I154" s="87">
        <v>0.33999999999999997</v>
      </c>
      <c r="J154" s="93" t="s">
        <v>167</v>
      </c>
      <c r="K154" s="94">
        <v>4.4999999999999998E-2</v>
      </c>
      <c r="L154" s="94">
        <v>1.5800000000000002E-2</v>
      </c>
      <c r="M154" s="87">
        <v>7491.6799999999985</v>
      </c>
      <c r="N154" s="89">
        <v>101.16</v>
      </c>
      <c r="O154" s="87">
        <v>7.5785899999999993</v>
      </c>
      <c r="P154" s="88">
        <v>1.6201191313524824E-3</v>
      </c>
      <c r="Q154" s="88">
        <f>O154/'סכום נכסי הקרן'!$C$42</f>
        <v>6.2441975442857083E-5</v>
      </c>
    </row>
    <row r="155" spans="1:17" s="128" customFormat="1">
      <c r="A155" s="153"/>
      <c r="B155" s="83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7"/>
      <c r="N155" s="89"/>
      <c r="O155" s="80"/>
      <c r="P155" s="88"/>
      <c r="Q155" s="80"/>
    </row>
    <row r="156" spans="1:17" s="128" customFormat="1">
      <c r="A156" s="153"/>
      <c r="B156" s="81" t="s">
        <v>40</v>
      </c>
      <c r="C156" s="82"/>
      <c r="D156" s="82"/>
      <c r="E156" s="82"/>
      <c r="F156" s="82"/>
      <c r="G156" s="82"/>
      <c r="H156" s="82"/>
      <c r="I156" s="90">
        <v>3.6465495605726863</v>
      </c>
      <c r="J156" s="82"/>
      <c r="K156" s="82"/>
      <c r="L156" s="105">
        <v>6.1998118218563852E-2</v>
      </c>
      <c r="M156" s="90"/>
      <c r="N156" s="92"/>
      <c r="O156" s="90">
        <v>349.78025999999994</v>
      </c>
      <c r="P156" s="91">
        <v>7.4774554500961973E-2</v>
      </c>
      <c r="Q156" s="91">
        <f>O156/'סכום נכסי הקרן'!$C$42</f>
        <v>2.8819305972900187E-3</v>
      </c>
    </row>
    <row r="157" spans="1:17" s="128" customFormat="1">
      <c r="A157" s="153"/>
      <c r="B157" s="100" t="s">
        <v>38</v>
      </c>
      <c r="C157" s="82"/>
      <c r="D157" s="82"/>
      <c r="E157" s="82"/>
      <c r="F157" s="82"/>
      <c r="G157" s="82"/>
      <c r="H157" s="82"/>
      <c r="I157" s="90">
        <v>3.6465495605726863</v>
      </c>
      <c r="J157" s="82"/>
      <c r="K157" s="82"/>
      <c r="L157" s="105">
        <v>6.1998118218563852E-2</v>
      </c>
      <c r="M157" s="90"/>
      <c r="N157" s="92"/>
      <c r="O157" s="90">
        <v>349.78025999999994</v>
      </c>
      <c r="P157" s="91">
        <v>7.4774554500961973E-2</v>
      </c>
      <c r="Q157" s="91">
        <f>O157/'סכום נכסי הקרן'!$C$42</f>
        <v>2.8819305972900187E-3</v>
      </c>
    </row>
    <row r="158" spans="1:17" s="128" customFormat="1">
      <c r="A158" s="153"/>
      <c r="B158" s="86" t="s">
        <v>1132</v>
      </c>
      <c r="C158" s="93" t="s">
        <v>1045</v>
      </c>
      <c r="D158" s="80">
        <v>4623</v>
      </c>
      <c r="E158" s="80"/>
      <c r="F158" s="80" t="s">
        <v>941</v>
      </c>
      <c r="G158" s="112">
        <v>42354</v>
      </c>
      <c r="H158" s="80" t="s">
        <v>942</v>
      </c>
      <c r="I158" s="87">
        <v>5.6700000000000008</v>
      </c>
      <c r="J158" s="93" t="s">
        <v>166</v>
      </c>
      <c r="K158" s="94">
        <v>5.0199999999999995E-2</v>
      </c>
      <c r="L158" s="94">
        <v>5.3100000000000008E-2</v>
      </c>
      <c r="M158" s="87">
        <v>20972.999999999996</v>
      </c>
      <c r="N158" s="89">
        <v>99.98</v>
      </c>
      <c r="O158" s="87">
        <v>76.053829999999991</v>
      </c>
      <c r="P158" s="88">
        <v>1.625846826330879E-2</v>
      </c>
      <c r="Q158" s="88">
        <f>O158/'סכום נכסי הקרן'!$C$42</f>
        <v>6.2662729943105866E-4</v>
      </c>
    </row>
    <row r="159" spans="1:17" s="128" customFormat="1">
      <c r="A159" s="153"/>
      <c r="B159" s="86" t="s">
        <v>1133</v>
      </c>
      <c r="C159" s="93" t="s">
        <v>1045</v>
      </c>
      <c r="D159" s="80">
        <v>487557</v>
      </c>
      <c r="E159" s="80"/>
      <c r="F159" s="80" t="s">
        <v>917</v>
      </c>
      <c r="G159" s="112">
        <v>43053</v>
      </c>
      <c r="H159" s="80"/>
      <c r="I159" s="87">
        <v>3.0100000000000002</v>
      </c>
      <c r="J159" s="93" t="s">
        <v>166</v>
      </c>
      <c r="K159" s="94">
        <v>5.9922000000000003E-2</v>
      </c>
      <c r="L159" s="94">
        <v>6.3500000000000001E-2</v>
      </c>
      <c r="M159" s="87">
        <v>25952.559999999994</v>
      </c>
      <c r="N159" s="89">
        <v>99.86</v>
      </c>
      <c r="O159" s="87">
        <v>93.998169999999988</v>
      </c>
      <c r="P159" s="88">
        <v>2.0094533881516611E-2</v>
      </c>
      <c r="Q159" s="88">
        <f>O159/'סכום נכסי הקרן'!$C$42</f>
        <v>7.7447538695370839E-4</v>
      </c>
    </row>
    <row r="160" spans="1:17" s="128" customFormat="1">
      <c r="A160" s="153"/>
      <c r="B160" s="86" t="s">
        <v>1133</v>
      </c>
      <c r="C160" s="93" t="s">
        <v>1045</v>
      </c>
      <c r="D160" s="80">
        <v>487556</v>
      </c>
      <c r="E160" s="80"/>
      <c r="F160" s="80" t="s">
        <v>917</v>
      </c>
      <c r="G160" s="112">
        <v>43051</v>
      </c>
      <c r="H160" s="80"/>
      <c r="I160" s="87">
        <v>3.4000000000000004</v>
      </c>
      <c r="J160" s="93" t="s">
        <v>166</v>
      </c>
      <c r="K160" s="94">
        <v>8.2422000000000009E-2</v>
      </c>
      <c r="L160" s="94">
        <v>8.550000000000002E-2</v>
      </c>
      <c r="M160" s="87">
        <v>8716.3899999999976</v>
      </c>
      <c r="N160" s="89">
        <v>100.6</v>
      </c>
      <c r="O160" s="87">
        <v>31.804039999999993</v>
      </c>
      <c r="P160" s="88">
        <v>6.7989340574301557E-3</v>
      </c>
      <c r="Q160" s="88">
        <f>O160/'סכום נכסי הקרן'!$C$42</f>
        <v>2.6204176300125009E-4</v>
      </c>
    </row>
    <row r="161" spans="1:17" s="128" customFormat="1">
      <c r="A161" s="153"/>
      <c r="B161" s="86" t="s">
        <v>1134</v>
      </c>
      <c r="C161" s="93" t="s">
        <v>1045</v>
      </c>
      <c r="D161" s="80">
        <v>474437</v>
      </c>
      <c r="E161" s="80"/>
      <c r="F161" s="80" t="s">
        <v>917</v>
      </c>
      <c r="G161" s="112">
        <v>42887</v>
      </c>
      <c r="H161" s="80"/>
      <c r="I161" s="87">
        <v>3.0700000000000003</v>
      </c>
      <c r="J161" s="93" t="s">
        <v>166</v>
      </c>
      <c r="K161" s="94">
        <v>5.7999999999999996E-2</v>
      </c>
      <c r="L161" s="94">
        <v>0.06</v>
      </c>
      <c r="M161" s="87">
        <v>28087.939999999995</v>
      </c>
      <c r="N161" s="89">
        <v>99.57</v>
      </c>
      <c r="O161" s="87">
        <v>101.43692999999998</v>
      </c>
      <c r="P161" s="88">
        <v>2.1684760742916896E-2</v>
      </c>
      <c r="Q161" s="88">
        <f>O161/'סכום נכסי הקרן'!$C$42</f>
        <v>8.3576526663387408E-4</v>
      </c>
    </row>
    <row r="162" spans="1:17" s="128" customFormat="1">
      <c r="A162" s="153"/>
      <c r="B162" s="86" t="s">
        <v>1134</v>
      </c>
      <c r="C162" s="93" t="s">
        <v>1045</v>
      </c>
      <c r="D162" s="80">
        <v>474436</v>
      </c>
      <c r="E162" s="80"/>
      <c r="F162" s="80" t="s">
        <v>917</v>
      </c>
      <c r="G162" s="112">
        <v>42887</v>
      </c>
      <c r="H162" s="80"/>
      <c r="I162" s="87">
        <v>3.05</v>
      </c>
      <c r="J162" s="93" t="s">
        <v>166</v>
      </c>
      <c r="K162" s="94">
        <v>5.7500000000000002E-2</v>
      </c>
      <c r="L162" s="94">
        <v>6.1799999999999994E-2</v>
      </c>
      <c r="M162" s="87">
        <v>12872.359999999997</v>
      </c>
      <c r="N162" s="89">
        <v>99.57</v>
      </c>
      <c r="O162" s="87">
        <v>46.487289999999994</v>
      </c>
      <c r="P162" s="88">
        <v>9.9378575557895268E-3</v>
      </c>
      <c r="Q162" s="88">
        <f>O162/'סכום נכסי הקרן'!$C$42</f>
        <v>3.8302088127012749E-4</v>
      </c>
    </row>
    <row r="163" spans="1:17" s="128" customFormat="1">
      <c r="B163" s="147"/>
      <c r="C163" s="147"/>
      <c r="D163" s="147"/>
      <c r="E163" s="147"/>
    </row>
    <row r="164" spans="1:17" s="128" customFormat="1">
      <c r="B164" s="147"/>
      <c r="C164" s="147"/>
      <c r="D164" s="147"/>
      <c r="E164" s="147"/>
    </row>
    <row r="165" spans="1:17" s="128" customFormat="1">
      <c r="B165" s="147"/>
      <c r="C165" s="147"/>
      <c r="D165" s="147"/>
      <c r="E165" s="147"/>
    </row>
    <row r="166" spans="1:17" s="128" customFormat="1">
      <c r="B166" s="148" t="s">
        <v>254</v>
      </c>
      <c r="C166" s="147"/>
      <c r="D166" s="147"/>
      <c r="E166" s="147"/>
    </row>
    <row r="167" spans="1:17" s="128" customFormat="1">
      <c r="B167" s="148" t="s">
        <v>115</v>
      </c>
      <c r="C167" s="147"/>
      <c r="D167" s="147"/>
      <c r="E167" s="147"/>
    </row>
    <row r="168" spans="1:17" s="128" customFormat="1">
      <c r="B168" s="148" t="s">
        <v>237</v>
      </c>
      <c r="C168" s="147"/>
      <c r="D168" s="147"/>
      <c r="E168" s="147"/>
    </row>
    <row r="169" spans="1:17">
      <c r="B169" s="95" t="s">
        <v>245</v>
      </c>
    </row>
  </sheetData>
  <sheetProtection sheet="1" objects="1" scenarios="1"/>
  <mergeCells count="1">
    <mergeCell ref="B6:Q6"/>
  </mergeCells>
  <phoneticPr fontId="3" type="noConversion"/>
  <conditionalFormatting sqref="B58:B162">
    <cfRule type="cellIs" dxfId="9" priority="9" operator="equal">
      <formula>2958465</formula>
    </cfRule>
    <cfRule type="cellIs" dxfId="8" priority="10" operator="equal">
      <formula>"NR3"</formula>
    </cfRule>
    <cfRule type="cellIs" dxfId="7" priority="11" operator="equal">
      <formula>"דירוג פנימי"</formula>
    </cfRule>
  </conditionalFormatting>
  <conditionalFormatting sqref="B58:B162">
    <cfRule type="cellIs" dxfId="6" priority="8" operator="equal">
      <formula>2958465</formula>
    </cfRule>
  </conditionalFormatting>
  <conditionalFormatting sqref="B11:B12 B21:B43">
    <cfRule type="cellIs" dxfId="5" priority="7" operator="equal">
      <formula>"NR3"</formula>
    </cfRule>
  </conditionalFormatting>
  <conditionalFormatting sqref="B13:B20">
    <cfRule type="cellIs" dxfId="4" priority="6" operator="equal">
      <formula>"NR3"</formula>
    </cfRule>
  </conditionalFormatting>
  <dataValidations count="1">
    <dataValidation allowBlank="1" showInputMessage="1" showErrorMessage="1" sqref="D1:Q9 C5:C9 B1:B9 B163:Q1048576 V53:XFD56 A1:A1048576 R53:T56 R1:XFD52 R5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182</v>
      </c>
      <c r="C1" s="78" t="s" vm="1">
        <v>255</v>
      </c>
    </row>
    <row r="2" spans="2:64">
      <c r="B2" s="57" t="s">
        <v>181</v>
      </c>
      <c r="C2" s="78" t="s">
        <v>256</v>
      </c>
    </row>
    <row r="3" spans="2:64">
      <c r="B3" s="57" t="s">
        <v>183</v>
      </c>
      <c r="C3" s="78" t="s">
        <v>257</v>
      </c>
    </row>
    <row r="4" spans="2:64">
      <c r="B4" s="57" t="s">
        <v>184</v>
      </c>
      <c r="C4" s="78">
        <v>2208</v>
      </c>
    </row>
    <row r="6" spans="2:64" ht="26.25" customHeight="1">
      <c r="B6" s="168" t="s">
        <v>215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</row>
    <row r="7" spans="2:64" s="3" customFormat="1" ht="78.75">
      <c r="B7" s="60" t="s">
        <v>119</v>
      </c>
      <c r="C7" s="61" t="s">
        <v>45</v>
      </c>
      <c r="D7" s="61" t="s">
        <v>120</v>
      </c>
      <c r="E7" s="61" t="s">
        <v>15</v>
      </c>
      <c r="F7" s="61" t="s">
        <v>66</v>
      </c>
      <c r="G7" s="61" t="s">
        <v>18</v>
      </c>
      <c r="H7" s="61" t="s">
        <v>104</v>
      </c>
      <c r="I7" s="61" t="s">
        <v>52</v>
      </c>
      <c r="J7" s="61" t="s">
        <v>19</v>
      </c>
      <c r="K7" s="61" t="s">
        <v>239</v>
      </c>
      <c r="L7" s="61" t="s">
        <v>238</v>
      </c>
      <c r="M7" s="61" t="s">
        <v>113</v>
      </c>
      <c r="N7" s="61" t="s">
        <v>185</v>
      </c>
      <c r="O7" s="63" t="s">
        <v>187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246</v>
      </c>
      <c r="L8" s="33"/>
      <c r="M8" s="33" t="s">
        <v>242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254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115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237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245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182</v>
      </c>
      <c r="C1" s="78" t="s" vm="1">
        <v>255</v>
      </c>
    </row>
    <row r="2" spans="2:56">
      <c r="B2" s="57" t="s">
        <v>181</v>
      </c>
      <c r="C2" s="78" t="s">
        <v>256</v>
      </c>
    </row>
    <row r="3" spans="2:56">
      <c r="B3" s="57" t="s">
        <v>183</v>
      </c>
      <c r="C3" s="78" t="s">
        <v>257</v>
      </c>
    </row>
    <row r="4" spans="2:56">
      <c r="B4" s="57" t="s">
        <v>184</v>
      </c>
      <c r="C4" s="78">
        <v>2208</v>
      </c>
    </row>
    <row r="6" spans="2:56" ht="26.25" customHeight="1">
      <c r="B6" s="168" t="s">
        <v>216</v>
      </c>
      <c r="C6" s="169"/>
      <c r="D6" s="169"/>
      <c r="E6" s="169"/>
      <c r="F6" s="169"/>
      <c r="G6" s="169"/>
      <c r="H6" s="169"/>
      <c r="I6" s="169"/>
      <c r="J6" s="170"/>
    </row>
    <row r="7" spans="2:56" s="3" customFormat="1" ht="78.75">
      <c r="B7" s="60" t="s">
        <v>119</v>
      </c>
      <c r="C7" s="62" t="s">
        <v>54</v>
      </c>
      <c r="D7" s="62" t="s">
        <v>88</v>
      </c>
      <c r="E7" s="62" t="s">
        <v>55</v>
      </c>
      <c r="F7" s="62" t="s">
        <v>104</v>
      </c>
      <c r="G7" s="62" t="s">
        <v>227</v>
      </c>
      <c r="H7" s="62" t="s">
        <v>185</v>
      </c>
      <c r="I7" s="64" t="s">
        <v>186</v>
      </c>
      <c r="J7" s="77" t="s">
        <v>249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6"/>
      <c r="C11" s="79"/>
      <c r="D11" s="79"/>
      <c r="E11" s="79"/>
      <c r="F11" s="79"/>
      <c r="G11" s="79"/>
      <c r="H11" s="79"/>
      <c r="I11" s="79"/>
      <c r="J11" s="79"/>
    </row>
    <row r="12" spans="2:56">
      <c r="B12" s="116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182</v>
      </c>
      <c r="C1" s="78" t="s" vm="1">
        <v>255</v>
      </c>
    </row>
    <row r="2" spans="2:60">
      <c r="B2" s="57" t="s">
        <v>181</v>
      </c>
      <c r="C2" s="78" t="s">
        <v>256</v>
      </c>
    </row>
    <row r="3" spans="2:60">
      <c r="B3" s="57" t="s">
        <v>183</v>
      </c>
      <c r="C3" s="78" t="s">
        <v>257</v>
      </c>
    </row>
    <row r="4" spans="2:60">
      <c r="B4" s="57" t="s">
        <v>184</v>
      </c>
      <c r="C4" s="78">
        <v>2208</v>
      </c>
    </row>
    <row r="6" spans="2:60" ht="26.25" customHeight="1">
      <c r="B6" s="168" t="s">
        <v>217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60" s="3" customFormat="1" ht="66">
      <c r="B7" s="60" t="s">
        <v>119</v>
      </c>
      <c r="C7" s="60" t="s">
        <v>120</v>
      </c>
      <c r="D7" s="60" t="s">
        <v>15</v>
      </c>
      <c r="E7" s="60" t="s">
        <v>16</v>
      </c>
      <c r="F7" s="60" t="s">
        <v>57</v>
      </c>
      <c r="G7" s="60" t="s">
        <v>104</v>
      </c>
      <c r="H7" s="60" t="s">
        <v>53</v>
      </c>
      <c r="I7" s="60" t="s">
        <v>113</v>
      </c>
      <c r="J7" s="60" t="s">
        <v>185</v>
      </c>
      <c r="K7" s="60" t="s">
        <v>186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242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16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182</v>
      </c>
      <c r="C1" s="78" t="s" vm="1">
        <v>255</v>
      </c>
    </row>
    <row r="2" spans="2:60">
      <c r="B2" s="57" t="s">
        <v>181</v>
      </c>
      <c r="C2" s="78" t="s">
        <v>256</v>
      </c>
    </row>
    <row r="3" spans="2:60">
      <c r="B3" s="57" t="s">
        <v>183</v>
      </c>
      <c r="C3" s="78" t="s">
        <v>257</v>
      </c>
    </row>
    <row r="4" spans="2:60">
      <c r="B4" s="57" t="s">
        <v>184</v>
      </c>
      <c r="C4" s="78">
        <v>2208</v>
      </c>
    </row>
    <row r="6" spans="2:60" ht="26.25" customHeight="1">
      <c r="B6" s="168" t="s">
        <v>218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60" s="3" customFormat="1" ht="63">
      <c r="B7" s="60" t="s">
        <v>119</v>
      </c>
      <c r="C7" s="62" t="s">
        <v>45</v>
      </c>
      <c r="D7" s="62" t="s">
        <v>15</v>
      </c>
      <c r="E7" s="62" t="s">
        <v>16</v>
      </c>
      <c r="F7" s="62" t="s">
        <v>57</v>
      </c>
      <c r="G7" s="62" t="s">
        <v>104</v>
      </c>
      <c r="H7" s="62" t="s">
        <v>53</v>
      </c>
      <c r="I7" s="62" t="s">
        <v>113</v>
      </c>
      <c r="J7" s="62" t="s">
        <v>185</v>
      </c>
      <c r="K7" s="64" t="s">
        <v>186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9" t="s">
        <v>56</v>
      </c>
      <c r="C10" s="120"/>
      <c r="D10" s="120"/>
      <c r="E10" s="120"/>
      <c r="F10" s="120"/>
      <c r="G10" s="120"/>
      <c r="H10" s="122">
        <f>H11</f>
        <v>0</v>
      </c>
      <c r="I10" s="121">
        <v>1.21929</v>
      </c>
      <c r="J10" s="122">
        <v>1</v>
      </c>
      <c r="K10" s="122">
        <f>I10/'סכום נכסי הקרן'!$C$42</f>
        <v>1.0046047647084908E-5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6"/>
    </row>
    <row r="11" spans="2:60" s="96" customFormat="1" ht="21" customHeight="1">
      <c r="B11" s="123" t="s">
        <v>235</v>
      </c>
      <c r="C11" s="120"/>
      <c r="D11" s="120"/>
      <c r="E11" s="120"/>
      <c r="F11" s="120"/>
      <c r="G11" s="120"/>
      <c r="H11" s="122">
        <f>H12</f>
        <v>0</v>
      </c>
      <c r="I11" s="121">
        <v>1.21929</v>
      </c>
      <c r="J11" s="122">
        <v>1</v>
      </c>
      <c r="K11" s="122">
        <f>I11/'סכום נכסי הקרן'!$C$42</f>
        <v>1.0046047647084908E-5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3" t="s">
        <v>1054</v>
      </c>
      <c r="C12" s="80" t="s">
        <v>1055</v>
      </c>
      <c r="D12" s="80" t="s">
        <v>626</v>
      </c>
      <c r="E12" s="80" t="s">
        <v>287</v>
      </c>
      <c r="F12" s="94">
        <v>6.7750000000000005E-2</v>
      </c>
      <c r="G12" s="93" t="s">
        <v>167</v>
      </c>
      <c r="H12" s="88">
        <v>0</v>
      </c>
      <c r="I12" s="87">
        <v>1.21929</v>
      </c>
      <c r="J12" s="88">
        <v>1</v>
      </c>
      <c r="K12" s="88">
        <f>I12/'סכום נכסי הקרן'!$C$42</f>
        <v>1.0046047647084908E-5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6"/>
      <c r="C13" s="80"/>
      <c r="D13" s="80"/>
      <c r="E13" s="80"/>
      <c r="F13" s="80"/>
      <c r="G13" s="80"/>
      <c r="H13" s="88"/>
      <c r="I13" s="80"/>
      <c r="J13" s="88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6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6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107"/>
  <sheetViews>
    <sheetView rightToLeft="1" workbookViewId="0">
      <selection activeCell="H19" sqref="H19"/>
    </sheetView>
  </sheetViews>
  <sheetFormatPr defaultColWidth="9.140625" defaultRowHeight="18"/>
  <cols>
    <col min="1" max="1" width="6.28515625" style="1" customWidth="1"/>
    <col min="2" max="2" width="41.85546875" style="2" customWidth="1"/>
    <col min="3" max="3" width="41.7109375" style="1" bestFit="1" customWidth="1"/>
    <col min="4" max="4" width="11.85546875" style="1" customWidth="1"/>
    <col min="5" max="5" width="7.140625" style="3" customWidth="1"/>
    <col min="6" max="16384" width="9.140625" style="1"/>
  </cols>
  <sheetData>
    <row r="1" spans="2:17">
      <c r="B1" s="57" t="s">
        <v>182</v>
      </c>
      <c r="C1" s="78" t="s" vm="1">
        <v>255</v>
      </c>
    </row>
    <row r="2" spans="2:17">
      <c r="B2" s="57" t="s">
        <v>181</v>
      </c>
      <c r="C2" s="78" t="s">
        <v>256</v>
      </c>
    </row>
    <row r="3" spans="2:17">
      <c r="B3" s="57" t="s">
        <v>183</v>
      </c>
      <c r="C3" s="78" t="s">
        <v>257</v>
      </c>
    </row>
    <row r="4" spans="2:17">
      <c r="B4" s="57" t="s">
        <v>184</v>
      </c>
      <c r="C4" s="78">
        <v>2208</v>
      </c>
    </row>
    <row r="6" spans="2:17" ht="26.25" customHeight="1">
      <c r="B6" s="168" t="s">
        <v>219</v>
      </c>
      <c r="C6" s="169"/>
      <c r="D6" s="170"/>
    </row>
    <row r="7" spans="2:17" s="3" customFormat="1" ht="31.5">
      <c r="B7" s="60" t="s">
        <v>119</v>
      </c>
      <c r="C7" s="65" t="s">
        <v>110</v>
      </c>
      <c r="D7" s="66" t="s">
        <v>109</v>
      </c>
    </row>
    <row r="8" spans="2:17" s="3" customFormat="1">
      <c r="B8" s="16"/>
      <c r="C8" s="33" t="s">
        <v>242</v>
      </c>
      <c r="D8" s="18" t="s">
        <v>22</v>
      </c>
    </row>
    <row r="9" spans="2:17" s="4" customFormat="1" ht="18" customHeight="1">
      <c r="B9" s="19"/>
      <c r="C9" s="20" t="s">
        <v>1</v>
      </c>
      <c r="D9" s="21" t="s">
        <v>2</v>
      </c>
      <c r="E9" s="3"/>
    </row>
    <row r="10" spans="2:17" s="4" customFormat="1" ht="18" customHeight="1">
      <c r="B10" s="132" t="s">
        <v>1067</v>
      </c>
      <c r="C10" s="133">
        <f>C11+C24</f>
        <v>3661.77714529691</v>
      </c>
      <c r="D10" s="134"/>
      <c r="E10" s="3"/>
    </row>
    <row r="11" spans="2:17">
      <c r="B11" s="135" t="s">
        <v>26</v>
      </c>
      <c r="C11" s="136">
        <f>SUM(C12:C22)</f>
        <v>990.4442673927914</v>
      </c>
      <c r="D11" s="137"/>
    </row>
    <row r="12" spans="2:17" s="128" customFormat="1">
      <c r="B12" s="129" t="s">
        <v>1059</v>
      </c>
      <c r="C12" s="130">
        <v>146.26676251667507</v>
      </c>
      <c r="D12" s="131">
        <v>44255</v>
      </c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</row>
    <row r="13" spans="2:17" s="128" customFormat="1">
      <c r="B13" s="129" t="s">
        <v>1060</v>
      </c>
      <c r="C13" s="130">
        <v>60.0548</v>
      </c>
      <c r="D13" s="131">
        <v>43830</v>
      </c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</row>
    <row r="14" spans="2:17" s="128" customFormat="1">
      <c r="B14" s="129" t="s">
        <v>1061</v>
      </c>
      <c r="C14" s="130">
        <v>95.020759999999996</v>
      </c>
      <c r="D14" s="131">
        <v>44246</v>
      </c>
      <c r="E14" s="146"/>
    </row>
    <row r="15" spans="2:17" s="128" customFormat="1">
      <c r="B15" s="129" t="s">
        <v>1062</v>
      </c>
      <c r="C15" s="130">
        <v>293.66495368481816</v>
      </c>
      <c r="D15" s="131">
        <v>46100</v>
      </c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</row>
    <row r="16" spans="2:17" s="128" customFormat="1">
      <c r="B16" s="129" t="s">
        <v>1063</v>
      </c>
      <c r="C16" s="130">
        <v>1.6862999999999999</v>
      </c>
      <c r="D16" s="131">
        <v>43948</v>
      </c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</row>
    <row r="17" spans="2:5" s="128" customFormat="1">
      <c r="B17" s="129" t="s">
        <v>1064</v>
      </c>
      <c r="C17" s="130">
        <v>24.562439999999999</v>
      </c>
      <c r="D17" s="131">
        <v>43908</v>
      </c>
      <c r="E17" s="146"/>
    </row>
    <row r="18" spans="2:5" s="128" customFormat="1">
      <c r="B18" s="129" t="s">
        <v>1065</v>
      </c>
      <c r="C18" s="130">
        <v>8.7264499999999998</v>
      </c>
      <c r="D18" s="131">
        <v>44926</v>
      </c>
      <c r="E18" s="146"/>
    </row>
    <row r="19" spans="2:5" s="128" customFormat="1">
      <c r="B19" s="129" t="s">
        <v>1066</v>
      </c>
      <c r="C19" s="130">
        <v>151.40359000000001</v>
      </c>
      <c r="D19" s="131">
        <v>44739</v>
      </c>
      <c r="E19" s="146"/>
    </row>
    <row r="20" spans="2:5" s="128" customFormat="1">
      <c r="B20" s="129" t="s">
        <v>1085</v>
      </c>
      <c r="C20" s="130">
        <v>37.605674225815342</v>
      </c>
      <c r="D20" s="131">
        <v>47467</v>
      </c>
      <c r="E20" s="146"/>
    </row>
    <row r="21" spans="2:5" s="128" customFormat="1">
      <c r="B21" s="129" t="s">
        <v>1068</v>
      </c>
      <c r="C21" s="130">
        <v>67.23558218128079</v>
      </c>
      <c r="D21" s="131">
        <v>46132</v>
      </c>
      <c r="E21" s="146"/>
    </row>
    <row r="22" spans="2:5" s="128" customFormat="1">
      <c r="B22" s="129" t="s">
        <v>955</v>
      </c>
      <c r="C22" s="130">
        <v>104.21695478420214</v>
      </c>
      <c r="D22" s="131">
        <v>46631</v>
      </c>
      <c r="E22" s="146"/>
    </row>
    <row r="23" spans="2:5" s="128" customFormat="1">
      <c r="B23" s="79"/>
      <c r="C23" s="79"/>
      <c r="D23" s="79"/>
      <c r="E23" s="146"/>
    </row>
    <row r="24" spans="2:5" s="128" customFormat="1">
      <c r="B24" s="138" t="s">
        <v>1090</v>
      </c>
      <c r="C24" s="139">
        <f>SUM(C25:C52)</f>
        <v>2671.3328779041185</v>
      </c>
      <c r="D24" s="140"/>
      <c r="E24" s="146"/>
    </row>
    <row r="25" spans="2:5" s="128" customFormat="1">
      <c r="B25" s="129" t="s">
        <v>1081</v>
      </c>
      <c r="C25" s="130">
        <v>218.49771551387809</v>
      </c>
      <c r="D25" s="131">
        <v>46601</v>
      </c>
      <c r="E25" s="146"/>
    </row>
    <row r="26" spans="2:5" s="128" customFormat="1">
      <c r="B26" s="129" t="s">
        <v>1070</v>
      </c>
      <c r="C26" s="130">
        <v>106.6706162728311</v>
      </c>
      <c r="D26" s="131">
        <v>44429</v>
      </c>
      <c r="E26" s="146"/>
    </row>
    <row r="27" spans="2:5" s="128" customFormat="1">
      <c r="B27" s="129" t="s">
        <v>1078</v>
      </c>
      <c r="C27" s="130">
        <v>166.94532701992239</v>
      </c>
      <c r="D27" s="131">
        <v>45382</v>
      </c>
      <c r="E27" s="146"/>
    </row>
    <row r="28" spans="2:5" s="128" customFormat="1">
      <c r="B28" s="129" t="s">
        <v>1071</v>
      </c>
      <c r="C28" s="130">
        <v>198.21178858787206</v>
      </c>
      <c r="D28" s="131">
        <v>44722</v>
      </c>
      <c r="E28" s="146"/>
    </row>
    <row r="29" spans="2:5" s="128" customFormat="1">
      <c r="B29" s="129" t="s">
        <v>1088</v>
      </c>
      <c r="C29" s="130">
        <v>203.08765702421906</v>
      </c>
      <c r="D29" s="131">
        <v>46971</v>
      </c>
      <c r="E29" s="146"/>
    </row>
    <row r="30" spans="2:5" s="128" customFormat="1">
      <c r="B30" s="129" t="s">
        <v>1076</v>
      </c>
      <c r="C30" s="130">
        <v>158.86437331224963</v>
      </c>
      <c r="D30" s="131">
        <v>46012</v>
      </c>
      <c r="E30" s="146"/>
    </row>
    <row r="31" spans="2:5" s="128" customFormat="1">
      <c r="B31" s="129" t="s">
        <v>968</v>
      </c>
      <c r="C31" s="130">
        <v>12.090330351275437</v>
      </c>
      <c r="D31" s="131">
        <v>46199</v>
      </c>
      <c r="E31" s="146"/>
    </row>
    <row r="32" spans="2:5" s="128" customFormat="1">
      <c r="B32" s="129" t="s">
        <v>1073</v>
      </c>
      <c r="C32" s="130">
        <v>104.06808484209986</v>
      </c>
      <c r="D32" s="131">
        <v>47026</v>
      </c>
      <c r="E32" s="146"/>
    </row>
    <row r="33" spans="2:5" s="128" customFormat="1">
      <c r="B33" s="129" t="s">
        <v>1079</v>
      </c>
      <c r="C33" s="130">
        <v>34.487377444531887</v>
      </c>
      <c r="D33" s="131">
        <v>46201</v>
      </c>
      <c r="E33" s="146"/>
    </row>
    <row r="34" spans="2:5" s="128" customFormat="1">
      <c r="B34" s="129" t="s">
        <v>1084</v>
      </c>
      <c r="C34" s="130">
        <v>92.498478407292396</v>
      </c>
      <c r="D34" s="131">
        <v>46938</v>
      </c>
      <c r="E34" s="146"/>
    </row>
    <row r="35" spans="2:5" s="128" customFormat="1">
      <c r="B35" s="129" t="s">
        <v>975</v>
      </c>
      <c r="C35" s="130">
        <v>36.185857491510639</v>
      </c>
      <c r="D35" s="131">
        <v>46201</v>
      </c>
      <c r="E35" s="146"/>
    </row>
    <row r="36" spans="2:5" s="128" customFormat="1">
      <c r="B36" s="129" t="s">
        <v>957</v>
      </c>
      <c r="C36" s="130">
        <v>111.63701888416115</v>
      </c>
      <c r="D36" s="131">
        <v>47262</v>
      </c>
      <c r="E36" s="146"/>
    </row>
    <row r="37" spans="2:5" s="128" customFormat="1">
      <c r="B37" s="129" t="s">
        <v>1082</v>
      </c>
      <c r="C37" s="130">
        <v>189.705203856</v>
      </c>
      <c r="D37" s="131">
        <v>45485</v>
      </c>
      <c r="E37" s="146"/>
    </row>
    <row r="38" spans="2:5" s="128" customFormat="1">
      <c r="B38" s="129" t="s">
        <v>1083</v>
      </c>
      <c r="C38" s="130">
        <v>11.219086912837701</v>
      </c>
      <c r="D38" s="131">
        <v>46663</v>
      </c>
      <c r="E38" s="146"/>
    </row>
    <row r="39" spans="2:5" s="128" customFormat="1">
      <c r="B39" s="129" t="s">
        <v>978</v>
      </c>
      <c r="C39" s="130">
        <v>31.091695829999999</v>
      </c>
      <c r="D39" s="131">
        <v>46201</v>
      </c>
      <c r="E39" s="146"/>
    </row>
    <row r="40" spans="2:5" s="128" customFormat="1">
      <c r="B40" s="129" t="s">
        <v>979</v>
      </c>
      <c r="C40" s="130">
        <v>132.760752588</v>
      </c>
      <c r="D40" s="131">
        <v>45710</v>
      </c>
      <c r="E40" s="146"/>
    </row>
    <row r="41" spans="2:5" s="128" customFormat="1">
      <c r="B41" s="129" t="s">
        <v>983</v>
      </c>
      <c r="C41" s="130">
        <v>0.12128281199999985</v>
      </c>
      <c r="D41" s="131">
        <v>46938</v>
      </c>
      <c r="E41" s="146"/>
    </row>
    <row r="42" spans="2:5" s="128" customFormat="1">
      <c r="B42" s="129" t="s">
        <v>984</v>
      </c>
      <c r="C42" s="130">
        <v>0.16814771999999997</v>
      </c>
      <c r="D42" s="131">
        <v>46938</v>
      </c>
      <c r="E42" s="146"/>
    </row>
    <row r="43" spans="2:5" s="128" customFormat="1">
      <c r="B43" s="129" t="s">
        <v>1072</v>
      </c>
      <c r="C43" s="130">
        <v>183.80100097755326</v>
      </c>
      <c r="D43" s="131">
        <v>46201</v>
      </c>
      <c r="E43" s="146"/>
    </row>
    <row r="44" spans="2:5" s="128" customFormat="1">
      <c r="B44" s="129" t="s">
        <v>1086</v>
      </c>
      <c r="C44" s="130">
        <v>0.19099781999999974</v>
      </c>
      <c r="D44" s="131">
        <v>46938</v>
      </c>
      <c r="E44" s="146"/>
    </row>
    <row r="45" spans="2:5" s="128" customFormat="1">
      <c r="B45" s="129" t="s">
        <v>987</v>
      </c>
      <c r="C45" s="130">
        <v>14.437273499999996</v>
      </c>
      <c r="D45" s="131">
        <v>46938</v>
      </c>
      <c r="E45" s="146"/>
    </row>
    <row r="46" spans="2:5" s="128" customFormat="1">
      <c r="B46" s="129" t="s">
        <v>1087</v>
      </c>
      <c r="C46" s="130">
        <v>236.46455000999995</v>
      </c>
      <c r="D46" s="131">
        <v>47992</v>
      </c>
      <c r="E46" s="146"/>
    </row>
    <row r="47" spans="2:5" s="128" customFormat="1">
      <c r="B47" s="129" t="s">
        <v>1077</v>
      </c>
      <c r="C47" s="130">
        <v>53.336543741541043</v>
      </c>
      <c r="D47" s="131">
        <v>46722</v>
      </c>
      <c r="E47" s="146"/>
    </row>
    <row r="48" spans="2:5" s="128" customFormat="1">
      <c r="B48" s="129" t="s">
        <v>1089</v>
      </c>
      <c r="C48" s="130">
        <v>105.93592060360496</v>
      </c>
      <c r="D48" s="131">
        <v>48213</v>
      </c>
      <c r="E48" s="146"/>
    </row>
    <row r="49" spans="2:5" s="128" customFormat="1">
      <c r="B49" s="129" t="s">
        <v>1075</v>
      </c>
      <c r="C49" s="130">
        <v>79.237714561299143</v>
      </c>
      <c r="D49" s="131">
        <v>47031</v>
      </c>
      <c r="E49" s="146"/>
    </row>
    <row r="50" spans="2:5" s="128" customFormat="1">
      <c r="B50" s="129" t="s">
        <v>1069</v>
      </c>
      <c r="C50" s="130">
        <v>16.631279106554203</v>
      </c>
      <c r="D50" s="131">
        <v>46054</v>
      </c>
      <c r="E50" s="146"/>
    </row>
    <row r="51" spans="2:5" s="128" customFormat="1">
      <c r="B51" s="129" t="s">
        <v>1074</v>
      </c>
      <c r="C51" s="130">
        <v>52.750374452885069</v>
      </c>
      <c r="D51" s="131">
        <v>47102</v>
      </c>
      <c r="E51" s="146"/>
    </row>
    <row r="52" spans="2:5" s="128" customFormat="1">
      <c r="B52" s="129" t="s">
        <v>1080</v>
      </c>
      <c r="C52" s="130">
        <v>120.23642825999998</v>
      </c>
      <c r="D52" s="131">
        <v>46482</v>
      </c>
      <c r="E52" s="146"/>
    </row>
    <row r="53" spans="2:5" s="128" customFormat="1">
      <c r="B53" s="79"/>
      <c r="C53" s="79"/>
      <c r="D53" s="79"/>
      <c r="E53" s="146"/>
    </row>
    <row r="54" spans="2:5" s="128" customFormat="1">
      <c r="B54" s="79"/>
      <c r="C54" s="79"/>
      <c r="D54" s="79"/>
      <c r="E54" s="146"/>
    </row>
    <row r="55" spans="2:5" s="128" customFormat="1">
      <c r="B55" s="79"/>
      <c r="C55" s="79"/>
      <c r="D55" s="79"/>
      <c r="E55" s="146"/>
    </row>
    <row r="56" spans="2:5" s="128" customFormat="1">
      <c r="B56" s="79"/>
      <c r="C56" s="79"/>
      <c r="D56" s="79"/>
      <c r="E56" s="146"/>
    </row>
    <row r="57" spans="2:5" s="128" customFormat="1">
      <c r="B57" s="79"/>
      <c r="C57" s="79"/>
      <c r="D57" s="79"/>
      <c r="E57" s="146"/>
    </row>
    <row r="58" spans="2:5" s="128" customFormat="1">
      <c r="B58" s="79"/>
      <c r="C58" s="79"/>
      <c r="D58" s="79"/>
      <c r="E58" s="146"/>
    </row>
    <row r="59" spans="2:5" s="128" customFormat="1">
      <c r="B59" s="79"/>
      <c r="C59" s="79"/>
      <c r="D59" s="79"/>
      <c r="E59" s="146"/>
    </row>
    <row r="60" spans="2:5" s="128" customFormat="1">
      <c r="B60" s="79"/>
      <c r="C60" s="79"/>
      <c r="D60" s="79"/>
      <c r="E60" s="146"/>
    </row>
    <row r="61" spans="2:5" s="128" customFormat="1">
      <c r="B61" s="79"/>
      <c r="C61" s="79"/>
      <c r="D61" s="79"/>
      <c r="E61" s="146"/>
    </row>
    <row r="62" spans="2:5" s="128" customFormat="1">
      <c r="B62" s="79"/>
      <c r="C62" s="79"/>
      <c r="D62" s="79"/>
      <c r="E62" s="146"/>
    </row>
    <row r="63" spans="2:5" s="128" customFormat="1">
      <c r="B63" s="79"/>
      <c r="C63" s="79"/>
      <c r="D63" s="79"/>
      <c r="E63" s="146"/>
    </row>
    <row r="64" spans="2:5" s="128" customFormat="1">
      <c r="B64" s="79"/>
      <c r="C64" s="79"/>
      <c r="D64" s="79"/>
      <c r="E64" s="146"/>
    </row>
    <row r="65" spans="2:5" s="128" customFormat="1">
      <c r="B65" s="79"/>
      <c r="C65" s="79"/>
      <c r="D65" s="79"/>
      <c r="E65" s="146"/>
    </row>
    <row r="66" spans="2:5" s="128" customFormat="1">
      <c r="B66" s="79"/>
      <c r="C66" s="79"/>
      <c r="D66" s="79"/>
      <c r="E66" s="146"/>
    </row>
    <row r="67" spans="2:5" s="128" customFormat="1">
      <c r="B67" s="79"/>
      <c r="C67" s="79"/>
      <c r="D67" s="79"/>
      <c r="E67" s="146"/>
    </row>
    <row r="68" spans="2:5" s="128" customFormat="1">
      <c r="B68" s="79"/>
      <c r="C68" s="79"/>
      <c r="D68" s="79"/>
      <c r="E68" s="146"/>
    </row>
    <row r="69" spans="2:5" s="128" customFormat="1">
      <c r="B69" s="79"/>
      <c r="C69" s="79"/>
      <c r="D69" s="79"/>
      <c r="E69" s="146"/>
    </row>
    <row r="70" spans="2:5" s="128" customFormat="1">
      <c r="B70" s="79"/>
      <c r="C70" s="79"/>
      <c r="D70" s="79"/>
      <c r="E70" s="146"/>
    </row>
    <row r="71" spans="2:5" s="128" customFormat="1">
      <c r="B71" s="79"/>
      <c r="C71" s="79"/>
      <c r="D71" s="79"/>
      <c r="E71" s="146"/>
    </row>
    <row r="72" spans="2:5" s="128" customFormat="1">
      <c r="B72" s="79"/>
      <c r="C72" s="79"/>
      <c r="D72" s="79"/>
      <c r="E72" s="146"/>
    </row>
    <row r="73" spans="2:5" s="128" customFormat="1">
      <c r="B73" s="79"/>
      <c r="C73" s="79"/>
      <c r="D73" s="79"/>
      <c r="E73" s="146"/>
    </row>
    <row r="74" spans="2:5">
      <c r="B74" s="79"/>
      <c r="C74" s="79"/>
      <c r="D74" s="79"/>
    </row>
    <row r="75" spans="2:5">
      <c r="B75" s="79"/>
      <c r="C75" s="79"/>
      <c r="D75" s="79"/>
    </row>
    <row r="76" spans="2:5">
      <c r="B76" s="79"/>
      <c r="C76" s="79"/>
      <c r="D76" s="79"/>
    </row>
    <row r="77" spans="2:5">
      <c r="B77" s="79"/>
      <c r="C77" s="79"/>
      <c r="D77" s="79"/>
    </row>
    <row r="78" spans="2:5">
      <c r="B78" s="79"/>
      <c r="C78" s="79"/>
      <c r="D78" s="79"/>
    </row>
    <row r="79" spans="2:5">
      <c r="B79" s="79"/>
      <c r="C79" s="79"/>
      <c r="D79" s="79"/>
    </row>
    <row r="80" spans="2:5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</sheetData>
  <sheetProtection sheet="1" objects="1" scenarios="1"/>
  <sortState ref="B26:D53">
    <sortCondition ref="B25"/>
  </sortState>
  <mergeCells count="1">
    <mergeCell ref="B6:D6"/>
  </mergeCells>
  <phoneticPr fontId="3" type="noConversion"/>
  <conditionalFormatting sqref="B25:B52 B12:B20">
    <cfRule type="cellIs" dxfId="3" priority="7" operator="equal">
      <formula>"NR3"</formula>
    </cfRule>
  </conditionalFormatting>
  <conditionalFormatting sqref="B10:B11">
    <cfRule type="cellIs" dxfId="2" priority="6" operator="equal">
      <formula>"NR3"</formula>
    </cfRule>
  </conditionalFormatting>
  <conditionalFormatting sqref="B21:B22">
    <cfRule type="cellIs" dxfId="1" priority="5" operator="equal">
      <formula>"NR3"</formula>
    </cfRule>
  </conditionalFormatting>
  <conditionalFormatting sqref="B24">
    <cfRule type="cellIs" dxfId="0" priority="2" operator="equal">
      <formula>"NR3"</formula>
    </cfRule>
  </conditionalFormatting>
  <dataValidations count="1">
    <dataValidation allowBlank="1" showInputMessage="1" showErrorMessage="1" sqref="C5:C9 D1:D9 D25:D26 B1:B19 C12:D19 B25:C30 B20:D24 D29:D30 B31:D1048576 A1:A1048576 E1:XFD26 E29:XFD1048576 D27:XFD2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182</v>
      </c>
      <c r="C1" s="78" t="s" vm="1">
        <v>255</v>
      </c>
    </row>
    <row r="2" spans="2:18">
      <c r="B2" s="57" t="s">
        <v>181</v>
      </c>
      <c r="C2" s="78" t="s">
        <v>256</v>
      </c>
    </row>
    <row r="3" spans="2:18">
      <c r="B3" s="57" t="s">
        <v>183</v>
      </c>
      <c r="C3" s="78" t="s">
        <v>257</v>
      </c>
    </row>
    <row r="4" spans="2:18">
      <c r="B4" s="57" t="s">
        <v>184</v>
      </c>
      <c r="C4" s="78">
        <v>2208</v>
      </c>
    </row>
    <row r="6" spans="2:18" ht="26.25" customHeight="1">
      <c r="B6" s="168" t="s">
        <v>222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78.75">
      <c r="B7" s="23" t="s">
        <v>119</v>
      </c>
      <c r="C7" s="31" t="s">
        <v>45</v>
      </c>
      <c r="D7" s="31" t="s">
        <v>65</v>
      </c>
      <c r="E7" s="31" t="s">
        <v>15</v>
      </c>
      <c r="F7" s="31" t="s">
        <v>66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220</v>
      </c>
      <c r="L7" s="31" t="s">
        <v>244</v>
      </c>
      <c r="M7" s="31" t="s">
        <v>221</v>
      </c>
      <c r="N7" s="31" t="s">
        <v>59</v>
      </c>
      <c r="O7" s="31" t="s">
        <v>185</v>
      </c>
      <c r="P7" s="32" t="s">
        <v>187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246</v>
      </c>
      <c r="M8" s="33" t="s">
        <v>242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254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115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245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90" zoomScaleNormal="90" workbookViewId="0">
      <selection activeCell="J16" sqref="J1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182</v>
      </c>
      <c r="C1" s="78" t="s" vm="1">
        <v>255</v>
      </c>
    </row>
    <row r="2" spans="2:14">
      <c r="B2" s="57" t="s">
        <v>181</v>
      </c>
      <c r="C2" s="78" t="s">
        <v>256</v>
      </c>
    </row>
    <row r="3" spans="2:14">
      <c r="B3" s="57" t="s">
        <v>183</v>
      </c>
      <c r="C3" s="78" t="s">
        <v>257</v>
      </c>
    </row>
    <row r="4" spans="2:14">
      <c r="B4" s="57" t="s">
        <v>184</v>
      </c>
      <c r="C4" s="78">
        <v>2208</v>
      </c>
    </row>
    <row r="6" spans="2:14" ht="26.25" customHeight="1">
      <c r="B6" s="157" t="s">
        <v>211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</row>
    <row r="7" spans="2:14" s="3" customFormat="1" ht="63">
      <c r="B7" s="13" t="s">
        <v>118</v>
      </c>
      <c r="C7" s="14" t="s">
        <v>45</v>
      </c>
      <c r="D7" s="14" t="s">
        <v>120</v>
      </c>
      <c r="E7" s="14" t="s">
        <v>15</v>
      </c>
      <c r="F7" s="14" t="s">
        <v>66</v>
      </c>
      <c r="G7" s="14" t="s">
        <v>104</v>
      </c>
      <c r="H7" s="14" t="s">
        <v>17</v>
      </c>
      <c r="I7" s="14" t="s">
        <v>19</v>
      </c>
      <c r="J7" s="14" t="s">
        <v>62</v>
      </c>
      <c r="K7" s="14" t="s">
        <v>185</v>
      </c>
      <c r="L7" s="14" t="s">
        <v>186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242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19" t="s">
        <v>44</v>
      </c>
      <c r="C10" s="120"/>
      <c r="D10" s="120"/>
      <c r="E10" s="120"/>
      <c r="F10" s="120"/>
      <c r="G10" s="120"/>
      <c r="H10" s="120"/>
      <c r="I10" s="120"/>
      <c r="J10" s="121">
        <f>J11</f>
        <v>2603.6805548969996</v>
      </c>
      <c r="K10" s="122">
        <f>J10/$J$10</f>
        <v>1</v>
      </c>
      <c r="L10" s="122">
        <f>J10/'סכום נכסי הקרן'!$C$42</f>
        <v>2.14524017356689E-2</v>
      </c>
      <c r="M10" s="143"/>
      <c r="N10" s="143"/>
    </row>
    <row r="11" spans="2:14" s="96" customFormat="1">
      <c r="B11" s="123" t="s">
        <v>235</v>
      </c>
      <c r="C11" s="120"/>
      <c r="D11" s="120"/>
      <c r="E11" s="120"/>
      <c r="F11" s="120"/>
      <c r="G11" s="120"/>
      <c r="H11" s="120"/>
      <c r="I11" s="120"/>
      <c r="J11" s="121">
        <f>J12+J17</f>
        <v>2603.6805548969996</v>
      </c>
      <c r="K11" s="122">
        <f t="shared" ref="K11:K15" si="0">J11/$J$10</f>
        <v>1</v>
      </c>
      <c r="L11" s="122">
        <f>J11/'סכום נכסי הקרן'!$C$42</f>
        <v>2.14524017356689E-2</v>
      </c>
      <c r="M11" s="144"/>
      <c r="N11" s="144"/>
    </row>
    <row r="12" spans="2:14">
      <c r="B12" s="100" t="s">
        <v>42</v>
      </c>
      <c r="C12" s="82"/>
      <c r="D12" s="82"/>
      <c r="E12" s="82"/>
      <c r="F12" s="82"/>
      <c r="G12" s="82"/>
      <c r="H12" s="82"/>
      <c r="I12" s="82"/>
      <c r="J12" s="90">
        <f>SUM(J13:J15)</f>
        <v>2517.0090148969998</v>
      </c>
      <c r="K12" s="91">
        <f t="shared" si="0"/>
        <v>0.96671191485568841</v>
      </c>
      <c r="L12" s="91">
        <f>J12/'סכום נכסי הקרן'!$C$42</f>
        <v>2.0738292360141974E-2</v>
      </c>
      <c r="M12" s="128"/>
      <c r="N12" s="128"/>
    </row>
    <row r="13" spans="2:14">
      <c r="B13" s="86" t="s">
        <v>1028</v>
      </c>
      <c r="C13" s="80" t="s">
        <v>1029</v>
      </c>
      <c r="D13" s="80">
        <v>12</v>
      </c>
      <c r="E13" s="80" t="s">
        <v>286</v>
      </c>
      <c r="F13" s="80" t="s">
        <v>287</v>
      </c>
      <c r="G13" s="93" t="s">
        <v>167</v>
      </c>
      <c r="H13" s="94">
        <v>0</v>
      </c>
      <c r="I13" s="94">
        <v>0</v>
      </c>
      <c r="J13" s="87">
        <v>69.565014896999983</v>
      </c>
      <c r="K13" s="88">
        <f t="shared" si="0"/>
        <v>2.6717953078445884E-2</v>
      </c>
      <c r="L13" s="88">
        <f>J13/'סכום נכסי הקרן'!$C$42</f>
        <v>5.731642629935727E-4</v>
      </c>
      <c r="M13" s="128"/>
      <c r="N13" s="128"/>
    </row>
    <row r="14" spans="2:14">
      <c r="B14" s="86" t="s">
        <v>1030</v>
      </c>
      <c r="C14" s="80" t="s">
        <v>1031</v>
      </c>
      <c r="D14" s="80">
        <v>10</v>
      </c>
      <c r="E14" s="80" t="s">
        <v>286</v>
      </c>
      <c r="F14" s="80" t="s">
        <v>287</v>
      </c>
      <c r="G14" s="93" t="s">
        <v>167</v>
      </c>
      <c r="H14" s="94">
        <v>0</v>
      </c>
      <c r="I14" s="94">
        <v>0</v>
      </c>
      <c r="J14" s="87">
        <v>2383.3989999999999</v>
      </c>
      <c r="K14" s="88">
        <f t="shared" si="0"/>
        <v>0.9153960901683218</v>
      </c>
      <c r="L14" s="88">
        <f>J14/'סכום נכסי הקרן'!$C$42</f>
        <v>1.963744467355143E-2</v>
      </c>
      <c r="M14" s="128"/>
      <c r="N14" s="128"/>
    </row>
    <row r="15" spans="2:14">
      <c r="B15" s="86" t="s">
        <v>1032</v>
      </c>
      <c r="C15" s="80" t="s">
        <v>1033</v>
      </c>
      <c r="D15" s="80">
        <v>26</v>
      </c>
      <c r="E15" s="80" t="s">
        <v>319</v>
      </c>
      <c r="F15" s="80" t="s">
        <v>287</v>
      </c>
      <c r="G15" s="93" t="s">
        <v>167</v>
      </c>
      <c r="H15" s="94">
        <v>0</v>
      </c>
      <c r="I15" s="94">
        <v>0</v>
      </c>
      <c r="J15" s="87">
        <v>64.045000000000002</v>
      </c>
      <c r="K15" s="88">
        <f t="shared" si="0"/>
        <v>2.4597871608920775E-2</v>
      </c>
      <c r="L15" s="88">
        <f>J15/'סכום נכסי הקרן'!$C$42</f>
        <v>5.2768342359697286E-4</v>
      </c>
      <c r="M15" s="128"/>
      <c r="N15" s="128"/>
    </row>
    <row r="16" spans="2:14">
      <c r="B16" s="83"/>
      <c r="C16" s="80"/>
      <c r="D16" s="80"/>
      <c r="E16" s="80"/>
      <c r="F16" s="80"/>
      <c r="G16" s="80"/>
      <c r="H16" s="80"/>
      <c r="I16" s="80"/>
      <c r="J16" s="80"/>
      <c r="K16" s="88"/>
      <c r="L16" s="80"/>
      <c r="M16" s="128"/>
      <c r="N16" s="128"/>
    </row>
    <row r="17" spans="2:14">
      <c r="B17" s="100" t="s">
        <v>43</v>
      </c>
      <c r="C17" s="82"/>
      <c r="D17" s="82"/>
      <c r="E17" s="82"/>
      <c r="F17" s="82"/>
      <c r="G17" s="82"/>
      <c r="H17" s="82"/>
      <c r="I17" s="82"/>
      <c r="J17" s="90">
        <f>SUM(J18:J29)</f>
        <v>86.671539999999993</v>
      </c>
      <c r="K17" s="91">
        <f t="shared" ref="K17:K29" si="1">J17/$J$10</f>
        <v>3.3288085144311676E-2</v>
      </c>
      <c r="L17" s="91">
        <f>J17/'סכום נכסי הקרן'!$C$42</f>
        <v>7.1410937552692595E-4</v>
      </c>
      <c r="M17" s="128"/>
      <c r="N17" s="128"/>
    </row>
    <row r="18" spans="2:14">
      <c r="B18" s="86" t="s">
        <v>1030</v>
      </c>
      <c r="C18" s="80" t="s">
        <v>1034</v>
      </c>
      <c r="D18" s="80">
        <v>10</v>
      </c>
      <c r="E18" s="80" t="s">
        <v>286</v>
      </c>
      <c r="F18" s="80" t="s">
        <v>287</v>
      </c>
      <c r="G18" s="93" t="s">
        <v>168</v>
      </c>
      <c r="H18" s="94">
        <v>0</v>
      </c>
      <c r="I18" s="94">
        <v>0</v>
      </c>
      <c r="J18" s="87">
        <v>5.9608199999999991</v>
      </c>
      <c r="K18" s="88">
        <f t="shared" si="1"/>
        <v>2.2893822319289114E-3</v>
      </c>
      <c r="L18" s="88">
        <f>J18/'סכום נכסי הקרן'!$C$42</f>
        <v>4.9112747365841313E-5</v>
      </c>
      <c r="M18" s="128"/>
      <c r="N18" s="128"/>
    </row>
    <row r="19" spans="2:14">
      <c r="B19" s="86" t="s">
        <v>1030</v>
      </c>
      <c r="C19" s="80" t="s">
        <v>1035</v>
      </c>
      <c r="D19" s="80">
        <v>10</v>
      </c>
      <c r="E19" s="80" t="s">
        <v>286</v>
      </c>
      <c r="F19" s="80" t="s">
        <v>287</v>
      </c>
      <c r="G19" s="93" t="s">
        <v>170</v>
      </c>
      <c r="H19" s="94">
        <v>0</v>
      </c>
      <c r="I19" s="94">
        <v>0</v>
      </c>
      <c r="J19" s="87">
        <v>3.6066999999999996</v>
      </c>
      <c r="K19" s="88">
        <f t="shared" si="1"/>
        <v>1.385231376873988E-3</v>
      </c>
      <c r="L19" s="88">
        <f>J19/'סכום נכסי הקרן'!$C$42</f>
        <v>2.9716539993554556E-5</v>
      </c>
      <c r="M19" s="128"/>
      <c r="N19" s="128"/>
    </row>
    <row r="20" spans="2:14">
      <c r="B20" s="86" t="s">
        <v>1030</v>
      </c>
      <c r="C20" s="80" t="s">
        <v>1036</v>
      </c>
      <c r="D20" s="80">
        <v>10</v>
      </c>
      <c r="E20" s="80" t="s">
        <v>286</v>
      </c>
      <c r="F20" s="80" t="s">
        <v>287</v>
      </c>
      <c r="G20" s="93" t="s">
        <v>175</v>
      </c>
      <c r="H20" s="94">
        <v>0</v>
      </c>
      <c r="I20" s="94">
        <v>0</v>
      </c>
      <c r="J20" s="87">
        <v>2.4554299999999993</v>
      </c>
      <c r="K20" s="88">
        <f t="shared" si="1"/>
        <v>9.4306115832137286E-4</v>
      </c>
      <c r="L20" s="88">
        <f>J20/'סכום נכסי הקרן'!$C$42</f>
        <v>2.0230926829615342E-5</v>
      </c>
      <c r="M20" s="128"/>
      <c r="N20" s="128"/>
    </row>
    <row r="21" spans="2:14">
      <c r="B21" s="86" t="s">
        <v>1030</v>
      </c>
      <c r="C21" s="80" t="s">
        <v>1037</v>
      </c>
      <c r="D21" s="80">
        <v>10</v>
      </c>
      <c r="E21" s="80" t="s">
        <v>286</v>
      </c>
      <c r="F21" s="80" t="s">
        <v>287</v>
      </c>
      <c r="G21" s="93" t="s">
        <v>166</v>
      </c>
      <c r="H21" s="94">
        <v>0</v>
      </c>
      <c r="I21" s="94">
        <v>0</v>
      </c>
      <c r="J21" s="87">
        <v>28.42</v>
      </c>
      <c r="K21" s="88">
        <f t="shared" si="1"/>
        <v>1.0915317528699016E-2</v>
      </c>
      <c r="L21" s="88">
        <f>J21/'סכום נכסי הקרן'!$C$42</f>
        <v>2.3415977669803996E-4</v>
      </c>
      <c r="M21" s="128"/>
      <c r="N21" s="128"/>
    </row>
    <row r="22" spans="2:14">
      <c r="B22" s="86" t="s">
        <v>1030</v>
      </c>
      <c r="C22" s="80" t="s">
        <v>1038</v>
      </c>
      <c r="D22" s="80">
        <v>10</v>
      </c>
      <c r="E22" s="80" t="s">
        <v>286</v>
      </c>
      <c r="F22" s="80" t="s">
        <v>287</v>
      </c>
      <c r="G22" s="93" t="s">
        <v>176</v>
      </c>
      <c r="H22" s="94">
        <v>0</v>
      </c>
      <c r="I22" s="94">
        <v>0</v>
      </c>
      <c r="J22" s="87">
        <v>4.17</v>
      </c>
      <c r="K22" s="88">
        <f t="shared" si="1"/>
        <v>1.6015789618112207E-3</v>
      </c>
      <c r="L22" s="88">
        <f>J22/'סכום נכסי הקרן'!$C$42</f>
        <v>3.4357715300169827E-5</v>
      </c>
      <c r="M22" s="128"/>
      <c r="N22" s="128"/>
    </row>
    <row r="23" spans="2:14">
      <c r="B23" s="86" t="s">
        <v>1030</v>
      </c>
      <c r="C23" s="80">
        <v>33810070</v>
      </c>
      <c r="D23" s="80">
        <v>10</v>
      </c>
      <c r="E23" s="80" t="s">
        <v>286</v>
      </c>
      <c r="F23" s="80" t="s">
        <v>287</v>
      </c>
      <c r="G23" s="93" t="s">
        <v>169</v>
      </c>
      <c r="H23" s="94">
        <v>0</v>
      </c>
      <c r="I23" s="94">
        <v>0</v>
      </c>
      <c r="J23" s="87">
        <v>3.95</v>
      </c>
      <c r="K23" s="88">
        <f t="shared" ref="K23" si="2">J23/$J$10</f>
        <v>1.5170831892456409E-3</v>
      </c>
      <c r="L23" s="88">
        <f>J23/'סכום נכסי הקרן'!$C$42</f>
        <v>3.2545078042127293E-5</v>
      </c>
      <c r="M23" s="128"/>
      <c r="N23" s="128"/>
    </row>
    <row r="24" spans="2:14">
      <c r="B24" s="86" t="s">
        <v>1032</v>
      </c>
      <c r="C24" s="80" t="s">
        <v>1039</v>
      </c>
      <c r="D24" s="80">
        <v>26</v>
      </c>
      <c r="E24" s="80" t="s">
        <v>319</v>
      </c>
      <c r="F24" s="80" t="s">
        <v>287</v>
      </c>
      <c r="G24" s="93" t="s">
        <v>166</v>
      </c>
      <c r="H24" s="94">
        <v>0</v>
      </c>
      <c r="I24" s="94">
        <v>0</v>
      </c>
      <c r="J24" s="87">
        <v>18.190000000000001</v>
      </c>
      <c r="K24" s="88">
        <f t="shared" si="1"/>
        <v>6.9862641043995461E-3</v>
      </c>
      <c r="L24" s="88">
        <f>J24/'סכום נכסי הקרן'!$C$42</f>
        <v>1.4987214419906217E-4</v>
      </c>
      <c r="M24" s="128"/>
      <c r="N24" s="128"/>
    </row>
    <row r="25" spans="2:14">
      <c r="B25" s="86" t="s">
        <v>1032</v>
      </c>
      <c r="C25" s="80" t="s">
        <v>1040</v>
      </c>
      <c r="D25" s="80">
        <v>26</v>
      </c>
      <c r="E25" s="80" t="s">
        <v>319</v>
      </c>
      <c r="F25" s="80" t="s">
        <v>287</v>
      </c>
      <c r="G25" s="93" t="s">
        <v>169</v>
      </c>
      <c r="H25" s="94">
        <v>0</v>
      </c>
      <c r="I25" s="94">
        <v>0</v>
      </c>
      <c r="J25" s="87">
        <v>4.2199999999999998E-3</v>
      </c>
      <c r="K25" s="88">
        <f t="shared" si="1"/>
        <v>1.6207825464852163E-6</v>
      </c>
      <c r="L25" s="88">
        <f>J25/'סכום נכסי הקרן'!$C$42</f>
        <v>3.4769678313361311E-8</v>
      </c>
      <c r="M25" s="128"/>
      <c r="N25" s="128"/>
    </row>
    <row r="26" spans="2:14">
      <c r="B26" s="86" t="s">
        <v>1032</v>
      </c>
      <c r="C26" s="80" t="s">
        <v>1041</v>
      </c>
      <c r="D26" s="80">
        <v>26</v>
      </c>
      <c r="E26" s="80" t="s">
        <v>319</v>
      </c>
      <c r="F26" s="80" t="s">
        <v>287</v>
      </c>
      <c r="G26" s="93" t="s">
        <v>176</v>
      </c>
      <c r="H26" s="94">
        <v>0</v>
      </c>
      <c r="I26" s="94">
        <v>0</v>
      </c>
      <c r="J26" s="87">
        <v>1.4613299999999998</v>
      </c>
      <c r="K26" s="88">
        <f t="shared" si="1"/>
        <v>5.6125548783299544E-4</v>
      </c>
      <c r="L26" s="88">
        <f>J26/'סכום נכסי הקרן'!$C$42</f>
        <v>1.2040278201342246E-5</v>
      </c>
      <c r="M26" s="128"/>
      <c r="N26" s="128"/>
    </row>
    <row r="27" spans="2:14">
      <c r="B27" s="86" t="s">
        <v>1032</v>
      </c>
      <c r="C27" s="80" t="s">
        <v>1042</v>
      </c>
      <c r="D27" s="80">
        <v>26</v>
      </c>
      <c r="E27" s="80" t="s">
        <v>319</v>
      </c>
      <c r="F27" s="80" t="s">
        <v>287</v>
      </c>
      <c r="G27" s="93" t="s">
        <v>170</v>
      </c>
      <c r="H27" s="94">
        <v>0</v>
      </c>
      <c r="I27" s="94">
        <v>0</v>
      </c>
      <c r="J27" s="87">
        <v>3.7196799999999994</v>
      </c>
      <c r="K27" s="88">
        <f t="shared" si="1"/>
        <v>1.4286237968033479E-3</v>
      </c>
      <c r="L27" s="88">
        <f>J27/'סכום נכסי הקרן'!$C$42</f>
        <v>3.0647411618162033E-5</v>
      </c>
      <c r="M27" s="128"/>
      <c r="N27" s="128"/>
    </row>
    <row r="28" spans="2:14">
      <c r="B28" s="86" t="s">
        <v>1032</v>
      </c>
      <c r="C28" s="80" t="s">
        <v>1043</v>
      </c>
      <c r="D28" s="80">
        <v>26</v>
      </c>
      <c r="E28" s="80" t="s">
        <v>319</v>
      </c>
      <c r="F28" s="80" t="s">
        <v>287</v>
      </c>
      <c r="G28" s="93" t="s">
        <v>168</v>
      </c>
      <c r="H28" s="94">
        <v>0</v>
      </c>
      <c r="I28" s="94">
        <v>0</v>
      </c>
      <c r="J28" s="87">
        <v>10.77</v>
      </c>
      <c r="K28" s="88">
        <f t="shared" si="1"/>
        <v>4.1364521387786202E-3</v>
      </c>
      <c r="L28" s="88">
        <f>J28/'סכום נכסי הקרן'!$C$42</f>
        <v>8.8736833041445814E-5</v>
      </c>
      <c r="M28" s="128"/>
      <c r="N28" s="128"/>
    </row>
    <row r="29" spans="2:14">
      <c r="B29" s="86" t="s">
        <v>1032</v>
      </c>
      <c r="C29" s="80" t="s">
        <v>1044</v>
      </c>
      <c r="D29" s="80">
        <v>26</v>
      </c>
      <c r="E29" s="80" t="s">
        <v>319</v>
      </c>
      <c r="F29" s="80" t="s">
        <v>287</v>
      </c>
      <c r="G29" s="93" t="s">
        <v>175</v>
      </c>
      <c r="H29" s="94">
        <v>0</v>
      </c>
      <c r="I29" s="94">
        <v>0</v>
      </c>
      <c r="J29" s="87">
        <v>3.9633599999999993</v>
      </c>
      <c r="K29" s="88">
        <f t="shared" si="1"/>
        <v>1.5222143870705321E-3</v>
      </c>
      <c r="L29" s="88">
        <f>J29/'סכום נכסי הקרן'!$C$42</f>
        <v>3.2655154559252053E-5</v>
      </c>
      <c r="M29" s="128"/>
      <c r="N29" s="128"/>
    </row>
    <row r="30" spans="2:14">
      <c r="B30" s="83"/>
      <c r="C30" s="80"/>
      <c r="D30" s="80"/>
      <c r="E30" s="80"/>
      <c r="F30" s="80"/>
      <c r="G30" s="80"/>
      <c r="H30" s="80"/>
      <c r="I30" s="80"/>
      <c r="J30" s="80"/>
      <c r="K30" s="88"/>
      <c r="L30" s="80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95" t="s">
        <v>254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116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</row>
    <row r="117" spans="2:12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</row>
    <row r="118" spans="2:12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</row>
    <row r="119" spans="2:12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</row>
    <row r="120" spans="2:12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</row>
    <row r="121" spans="2:12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</row>
    <row r="122" spans="2:12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</row>
    <row r="123" spans="2:12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</row>
    <row r="124" spans="2:12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</row>
    <row r="125" spans="2:12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</row>
    <row r="126" spans="2:12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</row>
    <row r="127" spans="2:12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</row>
    <row r="128" spans="2:12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</row>
    <row r="129" spans="2:12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</row>
    <row r="130" spans="2:12">
      <c r="D130" s="1"/>
    </row>
    <row r="131" spans="2:12">
      <c r="D131" s="1"/>
    </row>
    <row r="132" spans="2:12">
      <c r="D132" s="1"/>
    </row>
    <row r="133" spans="2:12">
      <c r="D133" s="1"/>
    </row>
    <row r="134" spans="2:12">
      <c r="D134" s="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182</v>
      </c>
      <c r="C1" s="78" t="s" vm="1">
        <v>255</v>
      </c>
    </row>
    <row r="2" spans="2:18">
      <c r="B2" s="57" t="s">
        <v>181</v>
      </c>
      <c r="C2" s="78" t="s">
        <v>256</v>
      </c>
    </row>
    <row r="3" spans="2:18">
      <c r="B3" s="57" t="s">
        <v>183</v>
      </c>
      <c r="C3" s="78" t="s">
        <v>257</v>
      </c>
    </row>
    <row r="4" spans="2:18">
      <c r="B4" s="57" t="s">
        <v>184</v>
      </c>
      <c r="C4" s="78">
        <v>2208</v>
      </c>
    </row>
    <row r="6" spans="2:18" ht="26.25" customHeight="1">
      <c r="B6" s="168" t="s">
        <v>223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78.75">
      <c r="B7" s="23" t="s">
        <v>119</v>
      </c>
      <c r="C7" s="31" t="s">
        <v>45</v>
      </c>
      <c r="D7" s="31" t="s">
        <v>65</v>
      </c>
      <c r="E7" s="31" t="s">
        <v>15</v>
      </c>
      <c r="F7" s="31" t="s">
        <v>66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220</v>
      </c>
      <c r="L7" s="31" t="s">
        <v>239</v>
      </c>
      <c r="M7" s="31" t="s">
        <v>221</v>
      </c>
      <c r="N7" s="31" t="s">
        <v>59</v>
      </c>
      <c r="O7" s="31" t="s">
        <v>185</v>
      </c>
      <c r="P7" s="32" t="s">
        <v>187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246</v>
      </c>
      <c r="M8" s="33" t="s">
        <v>242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254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115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245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182</v>
      </c>
      <c r="C1" s="78" t="s" vm="1">
        <v>255</v>
      </c>
    </row>
    <row r="2" spans="2:18">
      <c r="B2" s="57" t="s">
        <v>181</v>
      </c>
      <c r="C2" s="78" t="s">
        <v>256</v>
      </c>
    </row>
    <row r="3" spans="2:18">
      <c r="B3" s="57" t="s">
        <v>183</v>
      </c>
      <c r="C3" s="78" t="s">
        <v>257</v>
      </c>
    </row>
    <row r="4" spans="2:18">
      <c r="B4" s="57" t="s">
        <v>184</v>
      </c>
      <c r="C4" s="78">
        <v>2208</v>
      </c>
    </row>
    <row r="6" spans="2:18" ht="26.25" customHeight="1">
      <c r="B6" s="168" t="s">
        <v>225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78.75">
      <c r="B7" s="23" t="s">
        <v>119</v>
      </c>
      <c r="C7" s="31" t="s">
        <v>45</v>
      </c>
      <c r="D7" s="31" t="s">
        <v>65</v>
      </c>
      <c r="E7" s="31" t="s">
        <v>15</v>
      </c>
      <c r="F7" s="31" t="s">
        <v>66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220</v>
      </c>
      <c r="L7" s="31" t="s">
        <v>239</v>
      </c>
      <c r="M7" s="31" t="s">
        <v>221</v>
      </c>
      <c r="N7" s="31" t="s">
        <v>59</v>
      </c>
      <c r="O7" s="31" t="s">
        <v>185</v>
      </c>
      <c r="P7" s="32" t="s">
        <v>187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246</v>
      </c>
      <c r="M8" s="33" t="s">
        <v>242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254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115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245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26" sqref="C26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182</v>
      </c>
      <c r="C1" s="78" t="s" vm="1">
        <v>255</v>
      </c>
    </row>
    <row r="2" spans="2:53">
      <c r="B2" s="57" t="s">
        <v>181</v>
      </c>
      <c r="C2" s="78" t="s">
        <v>256</v>
      </c>
    </row>
    <row r="3" spans="2:53">
      <c r="B3" s="57" t="s">
        <v>183</v>
      </c>
      <c r="C3" s="78" t="s">
        <v>257</v>
      </c>
    </row>
    <row r="4" spans="2:53">
      <c r="B4" s="57" t="s">
        <v>184</v>
      </c>
      <c r="C4" s="78">
        <v>2208</v>
      </c>
    </row>
    <row r="6" spans="2:53" ht="21.75" customHeight="1">
      <c r="B6" s="159" t="s">
        <v>212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1"/>
    </row>
    <row r="7" spans="2:53" ht="27.75" customHeight="1">
      <c r="B7" s="162" t="s">
        <v>89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4"/>
      <c r="AU7" s="3"/>
      <c r="AV7" s="3"/>
    </row>
    <row r="8" spans="2:53" s="3" customFormat="1" ht="66" customHeight="1">
      <c r="B8" s="23" t="s">
        <v>118</v>
      </c>
      <c r="C8" s="31" t="s">
        <v>45</v>
      </c>
      <c r="D8" s="31" t="s">
        <v>122</v>
      </c>
      <c r="E8" s="31" t="s">
        <v>15</v>
      </c>
      <c r="F8" s="31" t="s">
        <v>66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239</v>
      </c>
      <c r="M8" s="31" t="s">
        <v>238</v>
      </c>
      <c r="N8" s="31" t="s">
        <v>253</v>
      </c>
      <c r="O8" s="31" t="s">
        <v>62</v>
      </c>
      <c r="P8" s="31" t="s">
        <v>241</v>
      </c>
      <c r="Q8" s="31" t="s">
        <v>185</v>
      </c>
      <c r="R8" s="72" t="s">
        <v>187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246</v>
      </c>
      <c r="M9" s="33"/>
      <c r="N9" s="17" t="s">
        <v>242</v>
      </c>
      <c r="O9" s="33" t="s">
        <v>247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116</v>
      </c>
      <c r="R10" s="21" t="s">
        <v>117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24" t="s">
        <v>27</v>
      </c>
      <c r="C11" s="82"/>
      <c r="D11" s="82"/>
      <c r="E11" s="82"/>
      <c r="F11" s="82"/>
      <c r="G11" s="82"/>
      <c r="H11" s="90">
        <v>11.281193082226309</v>
      </c>
      <c r="I11" s="82"/>
      <c r="J11" s="82"/>
      <c r="K11" s="91">
        <v>5.0800390295433918E-3</v>
      </c>
      <c r="L11" s="90"/>
      <c r="M11" s="92"/>
      <c r="N11" s="82"/>
      <c r="O11" s="90">
        <v>84029.698683736002</v>
      </c>
      <c r="P11" s="82"/>
      <c r="Q11" s="91">
        <v>1</v>
      </c>
      <c r="R11" s="91">
        <f>O11/'סכום נכסי הקרן'!$C$42</f>
        <v>0.69234255734648842</v>
      </c>
      <c r="S11" s="145"/>
      <c r="T11" s="14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6"/>
      <c r="AV11" s="96"/>
      <c r="AW11" s="3"/>
      <c r="BA11" s="96"/>
    </row>
    <row r="12" spans="2:53" ht="22.5" customHeight="1">
      <c r="B12" s="81" t="s">
        <v>235</v>
      </c>
      <c r="C12" s="82"/>
      <c r="D12" s="82"/>
      <c r="E12" s="82"/>
      <c r="F12" s="82"/>
      <c r="G12" s="82"/>
      <c r="H12" s="90">
        <v>11.281193082226309</v>
      </c>
      <c r="I12" s="82"/>
      <c r="J12" s="82"/>
      <c r="K12" s="91">
        <v>5.0800390295433918E-3</v>
      </c>
      <c r="L12" s="90"/>
      <c r="M12" s="92"/>
      <c r="N12" s="82"/>
      <c r="O12" s="90">
        <v>84029.698683736002</v>
      </c>
      <c r="P12" s="82"/>
      <c r="Q12" s="91">
        <v>1</v>
      </c>
      <c r="R12" s="91">
        <f>O12/'סכום נכסי הקרן'!$C$42</f>
        <v>0.69234255734648842</v>
      </c>
      <c r="S12" s="128"/>
      <c r="T12" s="128"/>
      <c r="AW12" s="4"/>
    </row>
    <row r="13" spans="2:53" s="96" customFormat="1">
      <c r="B13" s="100" t="s">
        <v>25</v>
      </c>
      <c r="C13" s="82"/>
      <c r="D13" s="82"/>
      <c r="E13" s="82"/>
      <c r="F13" s="82"/>
      <c r="G13" s="82"/>
      <c r="H13" s="90">
        <v>11.28126527735048</v>
      </c>
      <c r="I13" s="82"/>
      <c r="J13" s="82"/>
      <c r="K13" s="91">
        <v>5.0800636677774793E-3</v>
      </c>
      <c r="L13" s="90"/>
      <c r="M13" s="92"/>
      <c r="N13" s="82"/>
      <c r="O13" s="90">
        <v>84029.067493736002</v>
      </c>
      <c r="P13" s="82"/>
      <c r="Q13" s="91">
        <v>0.9999924884890713</v>
      </c>
      <c r="R13" s="91">
        <f>O13/'סכום נכסי הקרן'!$C$42</f>
        <v>0.69233735680780251</v>
      </c>
      <c r="S13" s="144"/>
      <c r="T13" s="144"/>
    </row>
    <row r="14" spans="2:53">
      <c r="B14" s="84" t="s">
        <v>24</v>
      </c>
      <c r="C14" s="82"/>
      <c r="D14" s="82"/>
      <c r="E14" s="82"/>
      <c r="F14" s="82"/>
      <c r="G14" s="82"/>
      <c r="H14" s="90">
        <v>11.28126527735048</v>
      </c>
      <c r="I14" s="82"/>
      <c r="J14" s="82"/>
      <c r="K14" s="91">
        <v>5.0800636677774793E-3</v>
      </c>
      <c r="L14" s="90"/>
      <c r="M14" s="92"/>
      <c r="N14" s="82"/>
      <c r="O14" s="90">
        <v>84029.067493736002</v>
      </c>
      <c r="P14" s="82"/>
      <c r="Q14" s="91">
        <v>0.9999924884890713</v>
      </c>
      <c r="R14" s="91">
        <f>O14/'סכום נכסי הקרן'!$C$42</f>
        <v>0.69233735680780251</v>
      </c>
      <c r="S14" s="128"/>
      <c r="T14" s="128"/>
    </row>
    <row r="15" spans="2:53">
      <c r="B15" s="85" t="s">
        <v>258</v>
      </c>
      <c r="C15" s="80" t="s">
        <v>259</v>
      </c>
      <c r="D15" s="93" t="s">
        <v>123</v>
      </c>
      <c r="E15" s="80" t="s">
        <v>260</v>
      </c>
      <c r="F15" s="80"/>
      <c r="G15" s="80"/>
      <c r="H15" s="87">
        <v>2.730000000000103</v>
      </c>
      <c r="I15" s="93" t="s">
        <v>167</v>
      </c>
      <c r="J15" s="94">
        <v>0.04</v>
      </c>
      <c r="K15" s="88">
        <v>-5.800000000000056E-3</v>
      </c>
      <c r="L15" s="87">
        <v>4807883.9258639989</v>
      </c>
      <c r="M15" s="89">
        <v>148.85</v>
      </c>
      <c r="N15" s="80"/>
      <c r="O15" s="87">
        <v>7156.5349397619993</v>
      </c>
      <c r="P15" s="88">
        <v>3.09232287605834E-4</v>
      </c>
      <c r="Q15" s="88">
        <v>8.5166733331951724E-2</v>
      </c>
      <c r="R15" s="88">
        <f>O15/'סכום נכסי הקרן'!$C$42</f>
        <v>5.8964553955889877E-2</v>
      </c>
      <c r="S15" s="128"/>
      <c r="T15" s="128"/>
    </row>
    <row r="16" spans="2:53" ht="20.25">
      <c r="B16" s="85" t="s">
        <v>261</v>
      </c>
      <c r="C16" s="80" t="s">
        <v>262</v>
      </c>
      <c r="D16" s="93" t="s">
        <v>123</v>
      </c>
      <c r="E16" s="80" t="s">
        <v>260</v>
      </c>
      <c r="F16" s="80"/>
      <c r="G16" s="80"/>
      <c r="H16" s="87">
        <v>5.359999999999399</v>
      </c>
      <c r="I16" s="93" t="s">
        <v>167</v>
      </c>
      <c r="J16" s="94">
        <v>0.04</v>
      </c>
      <c r="K16" s="88">
        <v>-2.9999999999916964E-4</v>
      </c>
      <c r="L16" s="87">
        <v>1644641.8760229999</v>
      </c>
      <c r="M16" s="89">
        <v>153.77000000000001</v>
      </c>
      <c r="N16" s="80"/>
      <c r="O16" s="87">
        <v>2528.9657648069992</v>
      </c>
      <c r="P16" s="88">
        <v>1.5556149649480046E-4</v>
      </c>
      <c r="Q16" s="88">
        <v>3.0096094647742468E-2</v>
      </c>
      <c r="R16" s="88">
        <f>O16/'סכום נכסי הקרן'!$C$42</f>
        <v>2.0836807134559984E-2</v>
      </c>
      <c r="S16" s="128"/>
      <c r="T16" s="128"/>
      <c r="AU16" s="4"/>
    </row>
    <row r="17" spans="2:48" ht="20.25">
      <c r="B17" s="85" t="s">
        <v>263</v>
      </c>
      <c r="C17" s="80" t="s">
        <v>264</v>
      </c>
      <c r="D17" s="93" t="s">
        <v>123</v>
      </c>
      <c r="E17" s="80" t="s">
        <v>260</v>
      </c>
      <c r="F17" s="80"/>
      <c r="G17" s="80"/>
      <c r="H17" s="87">
        <v>8.4199999999988755</v>
      </c>
      <c r="I17" s="93" t="s">
        <v>167</v>
      </c>
      <c r="J17" s="94">
        <v>7.4999999999999997E-3</v>
      </c>
      <c r="K17" s="88">
        <v>4.0999999999990636E-3</v>
      </c>
      <c r="L17" s="87">
        <v>4292694.2718129996</v>
      </c>
      <c r="M17" s="89">
        <v>104.47</v>
      </c>
      <c r="N17" s="80"/>
      <c r="O17" s="87">
        <v>4484.5778054619987</v>
      </c>
      <c r="P17" s="88">
        <v>4.0488349662153332E-4</v>
      </c>
      <c r="Q17" s="88">
        <v>5.3368962113510367E-2</v>
      </c>
      <c r="R17" s="88">
        <f>O17/'סכום נכסי הקרן'!$C$42</f>
        <v>3.6949603712595619E-2</v>
      </c>
      <c r="S17" s="128"/>
      <c r="T17" s="128"/>
      <c r="AV17" s="4"/>
    </row>
    <row r="18" spans="2:48">
      <c r="B18" s="85" t="s">
        <v>265</v>
      </c>
      <c r="C18" s="80" t="s">
        <v>266</v>
      </c>
      <c r="D18" s="93" t="s">
        <v>123</v>
      </c>
      <c r="E18" s="80" t="s">
        <v>260</v>
      </c>
      <c r="F18" s="80"/>
      <c r="G18" s="80"/>
      <c r="H18" s="87">
        <v>13.810000000000072</v>
      </c>
      <c r="I18" s="93" t="s">
        <v>167</v>
      </c>
      <c r="J18" s="94">
        <v>0.04</v>
      </c>
      <c r="K18" s="88">
        <v>1.0500000000000134E-2</v>
      </c>
      <c r="L18" s="87">
        <v>15044879.805011999</v>
      </c>
      <c r="M18" s="89">
        <v>177.18</v>
      </c>
      <c r="N18" s="80"/>
      <c r="O18" s="87">
        <v>26656.517715072994</v>
      </c>
      <c r="P18" s="88">
        <v>9.2745949984178499E-4</v>
      </c>
      <c r="Q18" s="88">
        <v>0.31722733905545208</v>
      </c>
      <c r="R18" s="88">
        <f>O18/'סכום נכסי הקרן'!$C$42</f>
        <v>0.21962998718187327</v>
      </c>
      <c r="S18" s="128"/>
      <c r="T18" s="128"/>
      <c r="AU18" s="3"/>
    </row>
    <row r="19" spans="2:48">
      <c r="B19" s="85" t="s">
        <v>267</v>
      </c>
      <c r="C19" s="80" t="s">
        <v>268</v>
      </c>
      <c r="D19" s="93" t="s">
        <v>123</v>
      </c>
      <c r="E19" s="80" t="s">
        <v>260</v>
      </c>
      <c r="F19" s="80"/>
      <c r="G19" s="80"/>
      <c r="H19" s="87">
        <v>18.039999999998617</v>
      </c>
      <c r="I19" s="93" t="s">
        <v>167</v>
      </c>
      <c r="J19" s="94">
        <v>2.75E-2</v>
      </c>
      <c r="K19" s="88">
        <v>1.299999999999869E-2</v>
      </c>
      <c r="L19" s="87">
        <v>4973084.8005539989</v>
      </c>
      <c r="M19" s="89">
        <v>138.25</v>
      </c>
      <c r="N19" s="80"/>
      <c r="O19" s="87">
        <v>6875.2900254629994</v>
      </c>
      <c r="P19" s="88">
        <v>2.8136158129154468E-4</v>
      </c>
      <c r="Q19" s="88">
        <v>8.1819762930956649E-2</v>
      </c>
      <c r="R19" s="88">
        <f>O19/'סכום נכסי הקרן'!$C$42</f>
        <v>5.6647303909101943E-2</v>
      </c>
      <c r="S19" s="128"/>
      <c r="T19" s="128"/>
      <c r="AV19" s="3"/>
    </row>
    <row r="20" spans="2:48">
      <c r="B20" s="85" t="s">
        <v>269</v>
      </c>
      <c r="C20" s="80" t="s">
        <v>270</v>
      </c>
      <c r="D20" s="93" t="s">
        <v>123</v>
      </c>
      <c r="E20" s="80" t="s">
        <v>260</v>
      </c>
      <c r="F20" s="80"/>
      <c r="G20" s="80"/>
      <c r="H20" s="87">
        <v>4.8499999999985786</v>
      </c>
      <c r="I20" s="93" t="s">
        <v>167</v>
      </c>
      <c r="J20" s="94">
        <v>1.7500000000000002E-2</v>
      </c>
      <c r="K20" s="88">
        <v>-1.7000000000017999E-3</v>
      </c>
      <c r="L20" s="87">
        <v>1540630.5247739998</v>
      </c>
      <c r="M20" s="89">
        <v>111.8</v>
      </c>
      <c r="N20" s="80"/>
      <c r="O20" s="87">
        <v>1722.4249149569996</v>
      </c>
      <c r="P20" s="88">
        <v>1.075778170901915E-4</v>
      </c>
      <c r="Q20" s="88">
        <v>2.0497811392133147E-2</v>
      </c>
      <c r="R20" s="88">
        <f>O20/'סכום נכסי הקרן'!$C$42</f>
        <v>1.4191507159235449E-2</v>
      </c>
      <c r="S20" s="128"/>
      <c r="T20" s="128"/>
    </row>
    <row r="21" spans="2:48">
      <c r="B21" s="85" t="s">
        <v>271</v>
      </c>
      <c r="C21" s="80" t="s">
        <v>272</v>
      </c>
      <c r="D21" s="93" t="s">
        <v>123</v>
      </c>
      <c r="E21" s="80" t="s">
        <v>260</v>
      </c>
      <c r="F21" s="80"/>
      <c r="G21" s="80"/>
      <c r="H21" s="87">
        <v>1.060000000000008</v>
      </c>
      <c r="I21" s="93" t="s">
        <v>167</v>
      </c>
      <c r="J21" s="94">
        <v>0.03</v>
      </c>
      <c r="K21" s="88">
        <v>-8.9000000000005325E-3</v>
      </c>
      <c r="L21" s="87">
        <v>6191362.5233539995</v>
      </c>
      <c r="M21" s="89">
        <v>118.16</v>
      </c>
      <c r="N21" s="80"/>
      <c r="O21" s="87">
        <v>7315.7137277489992</v>
      </c>
      <c r="P21" s="88">
        <v>4.0386548742288043E-4</v>
      </c>
      <c r="Q21" s="88">
        <v>8.7061049156956699E-2</v>
      </c>
      <c r="R21" s="88">
        <f>O21/'סכום נכסי הקרן'!$C$42</f>
        <v>6.0276069418595743E-2</v>
      </c>
      <c r="S21" s="128"/>
      <c r="T21" s="128"/>
    </row>
    <row r="22" spans="2:48">
      <c r="B22" s="85" t="s">
        <v>273</v>
      </c>
      <c r="C22" s="80" t="s">
        <v>274</v>
      </c>
      <c r="D22" s="93" t="s">
        <v>123</v>
      </c>
      <c r="E22" s="80" t="s">
        <v>260</v>
      </c>
      <c r="F22" s="80"/>
      <c r="G22" s="80"/>
      <c r="H22" s="87">
        <v>2.0899999999999985</v>
      </c>
      <c r="I22" s="93" t="s">
        <v>167</v>
      </c>
      <c r="J22" s="94">
        <v>1E-3</v>
      </c>
      <c r="K22" s="88">
        <v>-6.8999999999994743E-3</v>
      </c>
      <c r="L22" s="87">
        <v>7593772.2979249991</v>
      </c>
      <c r="M22" s="89">
        <v>102.87</v>
      </c>
      <c r="N22" s="80"/>
      <c r="O22" s="87">
        <v>7811.7135086889994</v>
      </c>
      <c r="P22" s="88">
        <v>5.0105921035510745E-4</v>
      </c>
      <c r="Q22" s="88">
        <v>9.2963721530051863E-2</v>
      </c>
      <c r="R22" s="88">
        <f>O22/'סכום נכסי הקרן'!$C$42</f>
        <v>6.436274070456291E-2</v>
      </c>
      <c r="S22" s="128"/>
      <c r="T22" s="128"/>
    </row>
    <row r="23" spans="2:48">
      <c r="B23" s="85" t="s">
        <v>275</v>
      </c>
      <c r="C23" s="80" t="s">
        <v>276</v>
      </c>
      <c r="D23" s="93" t="s">
        <v>123</v>
      </c>
      <c r="E23" s="80" t="s">
        <v>260</v>
      </c>
      <c r="F23" s="80"/>
      <c r="G23" s="80"/>
      <c r="H23" s="87">
        <v>6.9000000000001505</v>
      </c>
      <c r="I23" s="93" t="s">
        <v>167</v>
      </c>
      <c r="J23" s="94">
        <v>7.4999999999999997E-3</v>
      </c>
      <c r="K23" s="88">
        <v>1.8000000000018218E-3</v>
      </c>
      <c r="L23" s="87">
        <v>1249850.234645</v>
      </c>
      <c r="M23" s="89">
        <v>105.4</v>
      </c>
      <c r="N23" s="80"/>
      <c r="O23" s="87">
        <v>1317.3421372819998</v>
      </c>
      <c r="P23" s="88">
        <v>8.9677051794559556E-5</v>
      </c>
      <c r="Q23" s="88">
        <v>1.5677101761843781E-2</v>
      </c>
      <c r="R23" s="88">
        <f>O23/'סכום נכסי הקרן'!$C$42</f>
        <v>1.0853924725576064E-2</v>
      </c>
      <c r="S23" s="128"/>
      <c r="T23" s="128"/>
    </row>
    <row r="24" spans="2:48">
      <c r="B24" s="85" t="s">
        <v>277</v>
      </c>
      <c r="C24" s="80" t="s">
        <v>278</v>
      </c>
      <c r="D24" s="93" t="s">
        <v>123</v>
      </c>
      <c r="E24" s="80" t="s">
        <v>260</v>
      </c>
      <c r="F24" s="80"/>
      <c r="G24" s="80"/>
      <c r="H24" s="87">
        <v>23.219999999999249</v>
      </c>
      <c r="I24" s="93" t="s">
        <v>167</v>
      </c>
      <c r="J24" s="94">
        <v>0.01</v>
      </c>
      <c r="K24" s="88">
        <v>1.5299999999999656E-2</v>
      </c>
      <c r="L24" s="87">
        <v>15719744.170798998</v>
      </c>
      <c r="M24" s="89">
        <v>89.81</v>
      </c>
      <c r="N24" s="80"/>
      <c r="O24" s="87">
        <v>14117.903340916</v>
      </c>
      <c r="P24" s="88">
        <v>1.5005530440100659E-3</v>
      </c>
      <c r="Q24" s="88">
        <v>0.16801087665507158</v>
      </c>
      <c r="R24" s="88">
        <f>O24/'סכום נכסי הקרן'!$C$42</f>
        <v>0.11632108000539769</v>
      </c>
      <c r="S24" s="128"/>
      <c r="T24" s="128"/>
    </row>
    <row r="25" spans="2:48">
      <c r="B25" s="85" t="s">
        <v>279</v>
      </c>
      <c r="C25" s="80" t="s">
        <v>280</v>
      </c>
      <c r="D25" s="93" t="s">
        <v>123</v>
      </c>
      <c r="E25" s="80" t="s">
        <v>260</v>
      </c>
      <c r="F25" s="80"/>
      <c r="G25" s="80"/>
      <c r="H25" s="87">
        <v>3.8599999999999106</v>
      </c>
      <c r="I25" s="93" t="s">
        <v>167</v>
      </c>
      <c r="J25" s="94">
        <v>2.75E-2</v>
      </c>
      <c r="K25" s="88">
        <v>-3.6999999999997031E-3</v>
      </c>
      <c r="L25" s="87">
        <v>3455362.9930309993</v>
      </c>
      <c r="M25" s="89">
        <v>116.98</v>
      </c>
      <c r="N25" s="80"/>
      <c r="O25" s="87">
        <v>4042.0836135759996</v>
      </c>
      <c r="P25" s="88">
        <v>2.0838990286800018E-4</v>
      </c>
      <c r="Q25" s="88">
        <v>4.8103035913400788E-2</v>
      </c>
      <c r="R25" s="88">
        <f>O25/'סכום נכסי הקרן'!$C$42</f>
        <v>3.3303778900413875E-2</v>
      </c>
      <c r="S25" s="128"/>
      <c r="T25" s="128"/>
    </row>
    <row r="26" spans="2:48">
      <c r="B26" s="86"/>
      <c r="C26" s="80"/>
      <c r="D26" s="80"/>
      <c r="E26" s="80"/>
      <c r="F26" s="80"/>
      <c r="G26" s="80"/>
      <c r="H26" s="80"/>
      <c r="I26" s="80"/>
      <c r="J26" s="80"/>
      <c r="K26" s="88"/>
      <c r="L26" s="87"/>
      <c r="M26" s="89"/>
      <c r="N26" s="80"/>
      <c r="O26" s="80"/>
      <c r="P26" s="80"/>
      <c r="Q26" s="88"/>
      <c r="R26" s="80"/>
      <c r="S26" s="128"/>
      <c r="T26" s="128"/>
    </row>
    <row r="27" spans="2:48" s="96" customFormat="1">
      <c r="B27" s="100" t="s">
        <v>46</v>
      </c>
      <c r="C27" s="82"/>
      <c r="D27" s="82"/>
      <c r="E27" s="82"/>
      <c r="F27" s="82"/>
      <c r="G27" s="82"/>
      <c r="H27" s="90">
        <v>1.6699999999999997</v>
      </c>
      <c r="I27" s="82"/>
      <c r="J27" s="82"/>
      <c r="K27" s="91">
        <v>1.7999999999999997E-3</v>
      </c>
      <c r="L27" s="90"/>
      <c r="M27" s="92"/>
      <c r="N27" s="82"/>
      <c r="O27" s="90">
        <v>0.63119000000000003</v>
      </c>
      <c r="P27" s="82"/>
      <c r="Q27" s="91">
        <v>7.5115109287208147E-6</v>
      </c>
      <c r="R27" s="91">
        <f>O27/'סכום נכסי הקרן'!$C$42</f>
        <v>5.2005386859266651E-6</v>
      </c>
      <c r="S27" s="144"/>
      <c r="T27" s="144"/>
    </row>
    <row r="28" spans="2:48">
      <c r="B28" s="84" t="s">
        <v>23</v>
      </c>
      <c r="C28" s="82"/>
      <c r="D28" s="82"/>
      <c r="E28" s="82"/>
      <c r="F28" s="82"/>
      <c r="G28" s="82"/>
      <c r="H28" s="90">
        <v>1.6699999999999997</v>
      </c>
      <c r="I28" s="82"/>
      <c r="J28" s="82"/>
      <c r="K28" s="91">
        <v>1.7999999999999997E-3</v>
      </c>
      <c r="L28" s="90"/>
      <c r="M28" s="92"/>
      <c r="N28" s="82"/>
      <c r="O28" s="90">
        <v>0.63119000000000003</v>
      </c>
      <c r="P28" s="82"/>
      <c r="Q28" s="91">
        <v>7.5115109287208147E-6</v>
      </c>
      <c r="R28" s="91">
        <f>O28/'סכום נכסי הקרן'!$C$42</f>
        <v>5.2005386859266651E-6</v>
      </c>
      <c r="S28" s="128"/>
      <c r="T28" s="128"/>
    </row>
    <row r="29" spans="2:48">
      <c r="B29" s="85" t="s">
        <v>281</v>
      </c>
      <c r="C29" s="80" t="s">
        <v>282</v>
      </c>
      <c r="D29" s="93" t="s">
        <v>123</v>
      </c>
      <c r="E29" s="80" t="s">
        <v>260</v>
      </c>
      <c r="F29" s="80"/>
      <c r="G29" s="80"/>
      <c r="H29" s="87">
        <v>1.6699999999999997</v>
      </c>
      <c r="I29" s="93" t="s">
        <v>167</v>
      </c>
      <c r="J29" s="94">
        <v>1.8E-3</v>
      </c>
      <c r="K29" s="88">
        <v>1.7999999999999997E-3</v>
      </c>
      <c r="L29" s="87">
        <v>630.99999999999989</v>
      </c>
      <c r="M29" s="89">
        <v>100.03</v>
      </c>
      <c r="N29" s="80"/>
      <c r="O29" s="87">
        <v>0.63119000000000003</v>
      </c>
      <c r="P29" s="88">
        <v>3.4249224170087243E-8</v>
      </c>
      <c r="Q29" s="88">
        <v>7.5115109287208147E-6</v>
      </c>
      <c r="R29" s="88">
        <f>O29/'סכום נכסי הקרן'!$C$42</f>
        <v>5.2005386859266651E-6</v>
      </c>
      <c r="S29" s="128"/>
      <c r="T29" s="128"/>
    </row>
    <row r="30" spans="2:48">
      <c r="B30" s="86"/>
      <c r="C30" s="80"/>
      <c r="D30" s="80"/>
      <c r="E30" s="80"/>
      <c r="F30" s="80"/>
      <c r="G30" s="80"/>
      <c r="H30" s="80"/>
      <c r="I30" s="80"/>
      <c r="J30" s="80"/>
      <c r="K30" s="88"/>
      <c r="L30" s="87"/>
      <c r="M30" s="89"/>
      <c r="N30" s="80"/>
      <c r="O30" s="80"/>
      <c r="P30" s="80"/>
      <c r="Q30" s="88"/>
      <c r="R30" s="80"/>
      <c r="S30" s="128"/>
      <c r="T30" s="128"/>
    </row>
    <row r="31" spans="2:4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95" t="s">
        <v>115</v>
      </c>
      <c r="C33" s="96"/>
      <c r="D33" s="96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95" t="s">
        <v>237</v>
      </c>
      <c r="C34" s="96"/>
      <c r="D34" s="96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165" t="s">
        <v>245</v>
      </c>
      <c r="C35" s="165"/>
      <c r="D35" s="165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2:18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</row>
    <row r="125" spans="2:18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</row>
    <row r="126" spans="2:18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</row>
    <row r="127" spans="2:18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</row>
    <row r="128" spans="2:18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</row>
    <row r="129" spans="2:18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</row>
    <row r="130" spans="2:18">
      <c r="C130" s="1"/>
      <c r="D130" s="1"/>
    </row>
    <row r="131" spans="2:18">
      <c r="C131" s="1"/>
      <c r="D131" s="1"/>
    </row>
    <row r="132" spans="2:18">
      <c r="C132" s="1"/>
      <c r="D132" s="1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5:D35"/>
  </mergeCells>
  <phoneticPr fontId="3" type="noConversion"/>
  <dataValidations count="1">
    <dataValidation allowBlank="1" showInputMessage="1" showErrorMessage="1" sqref="N10:Q10 N9 N1:N7 N32:N1048576 C5:C29 O1:Q9 O11:Q1048576 B36:B1048576 J1:M1048576 E1:I30 B33:B35 D1:D29 R1:AF1048576 AJ1:XFD1048576 AG1:AI27 AG31:AI1048576 C33:D34 A1:A1048576 B1:B32 E32:I1048576 C32:D32 C36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182</v>
      </c>
      <c r="C1" s="78" t="s" vm="1">
        <v>255</v>
      </c>
    </row>
    <row r="2" spans="2:67">
      <c r="B2" s="57" t="s">
        <v>181</v>
      </c>
      <c r="C2" s="78" t="s">
        <v>256</v>
      </c>
    </row>
    <row r="3" spans="2:67">
      <c r="B3" s="57" t="s">
        <v>183</v>
      </c>
      <c r="C3" s="78" t="s">
        <v>257</v>
      </c>
    </row>
    <row r="4" spans="2:67">
      <c r="B4" s="57" t="s">
        <v>184</v>
      </c>
      <c r="C4" s="78">
        <v>2208</v>
      </c>
    </row>
    <row r="6" spans="2:67" ht="26.25" customHeight="1">
      <c r="B6" s="162" t="s">
        <v>212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7"/>
      <c r="BO6" s="3"/>
    </row>
    <row r="7" spans="2:67" ht="26.25" customHeight="1">
      <c r="B7" s="162" t="s">
        <v>90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7"/>
      <c r="AZ7" s="44"/>
      <c r="BJ7" s="3"/>
      <c r="BO7" s="3"/>
    </row>
    <row r="8" spans="2:67" s="3" customFormat="1" ht="78.75">
      <c r="B8" s="38" t="s">
        <v>118</v>
      </c>
      <c r="C8" s="14" t="s">
        <v>45</v>
      </c>
      <c r="D8" s="14" t="s">
        <v>122</v>
      </c>
      <c r="E8" s="14" t="s">
        <v>228</v>
      </c>
      <c r="F8" s="14" t="s">
        <v>120</v>
      </c>
      <c r="G8" s="14" t="s">
        <v>65</v>
      </c>
      <c r="H8" s="14" t="s">
        <v>15</v>
      </c>
      <c r="I8" s="14" t="s">
        <v>66</v>
      </c>
      <c r="J8" s="14" t="s">
        <v>105</v>
      </c>
      <c r="K8" s="14" t="s">
        <v>18</v>
      </c>
      <c r="L8" s="14" t="s">
        <v>104</v>
      </c>
      <c r="M8" s="14" t="s">
        <v>17</v>
      </c>
      <c r="N8" s="14" t="s">
        <v>19</v>
      </c>
      <c r="O8" s="14" t="s">
        <v>239</v>
      </c>
      <c r="P8" s="14" t="s">
        <v>238</v>
      </c>
      <c r="Q8" s="14" t="s">
        <v>62</v>
      </c>
      <c r="R8" s="14" t="s">
        <v>59</v>
      </c>
      <c r="S8" s="14" t="s">
        <v>185</v>
      </c>
      <c r="T8" s="39" t="s">
        <v>187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246</v>
      </c>
      <c r="P9" s="17"/>
      <c r="Q9" s="17" t="s">
        <v>242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116</v>
      </c>
      <c r="R10" s="20" t="s">
        <v>117</v>
      </c>
      <c r="S10" s="46" t="s">
        <v>188</v>
      </c>
      <c r="T10" s="73" t="s">
        <v>229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254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115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245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E829"/>
  <sheetViews>
    <sheetView rightToLeft="1" zoomScale="80" zoomScaleNormal="80" workbookViewId="0">
      <selection activeCell="N29" sqref="N29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10.42578125" style="1" customWidth="1"/>
    <col min="12" max="12" width="9" style="1" bestFit="1" customWidth="1"/>
    <col min="13" max="13" width="11.28515625" style="1" customWidth="1"/>
    <col min="14" max="14" width="9.140625" style="1" bestFit="1" customWidth="1"/>
    <col min="15" max="15" width="18" style="1" customWidth="1"/>
    <col min="16" max="16" width="19.5703125" style="1" customWidth="1"/>
    <col min="17" max="17" width="8.28515625" style="1" bestFit="1" customWidth="1"/>
    <col min="18" max="18" width="14.140625" style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7">
      <c r="B1" s="57" t="s">
        <v>182</v>
      </c>
      <c r="C1" s="78" t="s" vm="1">
        <v>255</v>
      </c>
    </row>
    <row r="2" spans="2:57">
      <c r="B2" s="57" t="s">
        <v>181</v>
      </c>
      <c r="C2" s="78" t="s">
        <v>256</v>
      </c>
    </row>
    <row r="3" spans="2:57">
      <c r="B3" s="57" t="s">
        <v>183</v>
      </c>
      <c r="C3" s="78" t="s">
        <v>257</v>
      </c>
    </row>
    <row r="4" spans="2:57">
      <c r="B4" s="57" t="s">
        <v>184</v>
      </c>
      <c r="C4" s="78">
        <v>2208</v>
      </c>
    </row>
    <row r="6" spans="2:57" ht="26.25" customHeight="1"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70"/>
    </row>
    <row r="7" spans="2:57" ht="26.25" customHeight="1">
      <c r="B7" s="168" t="s">
        <v>91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70"/>
      <c r="BE7" s="3"/>
    </row>
    <row r="8" spans="2:57" s="3" customFormat="1" ht="78.75">
      <c r="B8" s="23" t="s">
        <v>118</v>
      </c>
      <c r="C8" s="31" t="s">
        <v>45</v>
      </c>
      <c r="D8" s="31" t="s">
        <v>122</v>
      </c>
      <c r="E8" s="31" t="s">
        <v>228</v>
      </c>
      <c r="F8" s="31" t="s">
        <v>120</v>
      </c>
      <c r="G8" s="31" t="s">
        <v>65</v>
      </c>
      <c r="H8" s="31" t="s">
        <v>15</v>
      </c>
      <c r="I8" s="31" t="s">
        <v>66</v>
      </c>
      <c r="J8" s="31" t="s">
        <v>105</v>
      </c>
      <c r="K8" s="31" t="s">
        <v>18</v>
      </c>
      <c r="L8" s="31" t="s">
        <v>104</v>
      </c>
      <c r="M8" s="31" t="s">
        <v>17</v>
      </c>
      <c r="N8" s="31" t="s">
        <v>19</v>
      </c>
      <c r="O8" s="14" t="s">
        <v>239</v>
      </c>
      <c r="P8" s="31" t="s">
        <v>238</v>
      </c>
      <c r="Q8" s="31" t="s">
        <v>253</v>
      </c>
      <c r="R8" s="31" t="s">
        <v>62</v>
      </c>
      <c r="S8" s="14" t="s">
        <v>59</v>
      </c>
      <c r="T8" s="31" t="s">
        <v>185</v>
      </c>
      <c r="U8" s="15" t="s">
        <v>187</v>
      </c>
      <c r="BA8" s="1"/>
      <c r="BB8" s="1"/>
    </row>
    <row r="9" spans="2:57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246</v>
      </c>
      <c r="P9" s="33"/>
      <c r="Q9" s="17" t="s">
        <v>242</v>
      </c>
      <c r="R9" s="33" t="s">
        <v>242</v>
      </c>
      <c r="S9" s="17" t="s">
        <v>20</v>
      </c>
      <c r="T9" s="33" t="s">
        <v>242</v>
      </c>
      <c r="U9" s="18" t="s">
        <v>20</v>
      </c>
      <c r="AZ9" s="1"/>
      <c r="BA9" s="1"/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116</v>
      </c>
      <c r="R10" s="20" t="s">
        <v>117</v>
      </c>
      <c r="S10" s="20" t="s">
        <v>188</v>
      </c>
      <c r="T10" s="21" t="s">
        <v>229</v>
      </c>
      <c r="U10" s="21" t="s">
        <v>248</v>
      </c>
      <c r="AZ10" s="1"/>
      <c r="BA10" s="3"/>
      <c r="BB10" s="1"/>
    </row>
    <row r="11" spans="2:57" s="143" customFormat="1" ht="18" customHeight="1">
      <c r="B11" s="98" t="s">
        <v>33</v>
      </c>
      <c r="C11" s="99"/>
      <c r="D11" s="99"/>
      <c r="E11" s="99"/>
      <c r="F11" s="99"/>
      <c r="G11" s="99"/>
      <c r="H11" s="99"/>
      <c r="I11" s="99"/>
      <c r="J11" s="99"/>
      <c r="K11" s="101">
        <v>4.0494376553694007</v>
      </c>
      <c r="L11" s="99"/>
      <c r="M11" s="99"/>
      <c r="N11" s="102">
        <v>1.1530989176586565E-2</v>
      </c>
      <c r="O11" s="101"/>
      <c r="P11" s="103"/>
      <c r="Q11" s="101">
        <f>Q12</f>
        <v>28.16527</v>
      </c>
      <c r="R11" s="101">
        <f>R12</f>
        <v>22894.47379</v>
      </c>
      <c r="S11" s="99"/>
      <c r="T11" s="104">
        <f>R11/$R$11</f>
        <v>1</v>
      </c>
      <c r="U11" s="104">
        <f>R11/'סכום נכסי הקרן'!$C$42</f>
        <v>0.18863352815923742</v>
      </c>
      <c r="AZ11" s="128"/>
      <c r="BA11" s="146"/>
      <c r="BB11" s="128"/>
      <c r="BE11" s="128"/>
    </row>
    <row r="12" spans="2:57" s="128" customFormat="1">
      <c r="B12" s="81" t="s">
        <v>235</v>
      </c>
      <c r="C12" s="82"/>
      <c r="D12" s="82"/>
      <c r="E12" s="82"/>
      <c r="F12" s="82"/>
      <c r="G12" s="82"/>
      <c r="H12" s="82"/>
      <c r="I12" s="82"/>
      <c r="J12" s="82"/>
      <c r="K12" s="90">
        <v>4.0494376553693971</v>
      </c>
      <c r="L12" s="82"/>
      <c r="M12" s="82"/>
      <c r="N12" s="105">
        <v>1.153098917658656E-2</v>
      </c>
      <c r="O12" s="90"/>
      <c r="P12" s="92"/>
      <c r="Q12" s="90">
        <f>Q13+Q151</f>
        <v>28.16527</v>
      </c>
      <c r="R12" s="90">
        <f>R13+R151+R223</f>
        <v>22894.47379</v>
      </c>
      <c r="S12" s="82"/>
      <c r="T12" s="91">
        <f t="shared" ref="T12:T75" si="0">R12/$R$11</f>
        <v>1</v>
      </c>
      <c r="U12" s="91">
        <f>R12/'סכום נכסי הקרן'!$C$42</f>
        <v>0.18863352815923742</v>
      </c>
      <c r="BA12" s="146"/>
    </row>
    <row r="13" spans="2:57" s="128" customFormat="1" ht="20.25">
      <c r="B13" s="100" t="s">
        <v>32</v>
      </c>
      <c r="C13" s="82"/>
      <c r="D13" s="82"/>
      <c r="E13" s="82"/>
      <c r="F13" s="82"/>
      <c r="G13" s="82"/>
      <c r="H13" s="82"/>
      <c r="I13" s="82"/>
      <c r="J13" s="82"/>
      <c r="K13" s="90">
        <v>4.0274843403649507</v>
      </c>
      <c r="L13" s="82"/>
      <c r="M13" s="82"/>
      <c r="N13" s="105">
        <v>7.7156053556781843E-3</v>
      </c>
      <c r="O13" s="90"/>
      <c r="P13" s="92"/>
      <c r="Q13" s="90">
        <f>SUM(Q14:Q149)</f>
        <v>17.000249999999998</v>
      </c>
      <c r="R13" s="90">
        <f>SUM(R14:R149)</f>
        <v>18221.85599</v>
      </c>
      <c r="S13" s="82"/>
      <c r="T13" s="91">
        <f t="shared" si="0"/>
        <v>0.79590630285458075</v>
      </c>
      <c r="U13" s="91">
        <f>R13/'סכום נכסי הקרן'!$C$42</f>
        <v>0.15013461399163411</v>
      </c>
      <c r="BA13" s="143"/>
    </row>
    <row r="14" spans="2:57" s="128" customFormat="1">
      <c r="B14" s="86" t="s">
        <v>288</v>
      </c>
      <c r="C14" s="80" t="s">
        <v>289</v>
      </c>
      <c r="D14" s="93" t="s">
        <v>123</v>
      </c>
      <c r="E14" s="93" t="s">
        <v>285</v>
      </c>
      <c r="F14" s="80" t="s">
        <v>290</v>
      </c>
      <c r="G14" s="93" t="s">
        <v>291</v>
      </c>
      <c r="H14" s="80" t="s">
        <v>286</v>
      </c>
      <c r="I14" s="80" t="s">
        <v>163</v>
      </c>
      <c r="J14" s="80"/>
      <c r="K14" s="87">
        <v>6.58</v>
      </c>
      <c r="L14" s="93" t="s">
        <v>167</v>
      </c>
      <c r="M14" s="94">
        <v>8.3000000000000001E-3</v>
      </c>
      <c r="N14" s="94">
        <v>7.6999999999999994E-3</v>
      </c>
      <c r="O14" s="87">
        <v>119283.99999999999</v>
      </c>
      <c r="P14" s="89">
        <v>100.83</v>
      </c>
      <c r="Q14" s="80"/>
      <c r="R14" s="87">
        <v>120.27405999999998</v>
      </c>
      <c r="S14" s="88">
        <v>9.2757995909702396E-5</v>
      </c>
      <c r="T14" s="88">
        <f t="shared" si="0"/>
        <v>5.2534101068762752E-3</v>
      </c>
      <c r="U14" s="88">
        <f>R14/'סכום נכסי הקרן'!$C$42</f>
        <v>9.9096928332746844E-4</v>
      </c>
    </row>
    <row r="15" spans="2:57" s="128" customFormat="1">
      <c r="B15" s="86" t="s">
        <v>292</v>
      </c>
      <c r="C15" s="80" t="s">
        <v>293</v>
      </c>
      <c r="D15" s="93" t="s">
        <v>123</v>
      </c>
      <c r="E15" s="93" t="s">
        <v>285</v>
      </c>
      <c r="F15" s="80" t="s">
        <v>294</v>
      </c>
      <c r="G15" s="93" t="s">
        <v>291</v>
      </c>
      <c r="H15" s="80" t="s">
        <v>286</v>
      </c>
      <c r="I15" s="80" t="s">
        <v>163</v>
      </c>
      <c r="J15" s="80"/>
      <c r="K15" s="87">
        <v>2.74</v>
      </c>
      <c r="L15" s="93" t="s">
        <v>167</v>
      </c>
      <c r="M15" s="94">
        <v>0.04</v>
      </c>
      <c r="N15" s="94">
        <v>-1.3000000000000004E-3</v>
      </c>
      <c r="O15" s="87">
        <v>157737.99999999997</v>
      </c>
      <c r="P15" s="89">
        <v>114.32</v>
      </c>
      <c r="Q15" s="80"/>
      <c r="R15" s="87">
        <v>180.32606999999996</v>
      </c>
      <c r="S15" s="88">
        <v>7.6139549431962977E-5</v>
      </c>
      <c r="T15" s="88">
        <f t="shared" si="0"/>
        <v>7.8764016004055949E-3</v>
      </c>
      <c r="U15" s="88">
        <f>R15/'סכום נכסי הקרן'!$C$42</f>
        <v>1.4857534230835717E-3</v>
      </c>
    </row>
    <row r="16" spans="2:57" s="128" customFormat="1" ht="20.25">
      <c r="B16" s="86" t="s">
        <v>295</v>
      </c>
      <c r="C16" s="80" t="s">
        <v>296</v>
      </c>
      <c r="D16" s="93" t="s">
        <v>123</v>
      </c>
      <c r="E16" s="93" t="s">
        <v>285</v>
      </c>
      <c r="F16" s="80" t="s">
        <v>294</v>
      </c>
      <c r="G16" s="93" t="s">
        <v>291</v>
      </c>
      <c r="H16" s="80" t="s">
        <v>286</v>
      </c>
      <c r="I16" s="80" t="s">
        <v>163</v>
      </c>
      <c r="J16" s="80"/>
      <c r="K16" s="87">
        <v>3.94</v>
      </c>
      <c r="L16" s="93" t="s">
        <v>167</v>
      </c>
      <c r="M16" s="94">
        <v>9.8999999999999991E-3</v>
      </c>
      <c r="N16" s="94">
        <v>2.2000000000000001E-3</v>
      </c>
      <c r="O16" s="87">
        <v>774889.99999999988</v>
      </c>
      <c r="P16" s="89">
        <v>104.2</v>
      </c>
      <c r="Q16" s="80"/>
      <c r="R16" s="87">
        <v>807.43538999999987</v>
      </c>
      <c r="S16" s="88">
        <v>2.5710762958239128E-4</v>
      </c>
      <c r="T16" s="88">
        <f t="shared" si="0"/>
        <v>3.5267698109430971E-2</v>
      </c>
      <c r="U16" s="88">
        <f>R16/'סכום נכסי הקרן'!$C$42</f>
        <v>6.6526703244368319E-3</v>
      </c>
      <c r="AZ16" s="143"/>
    </row>
    <row r="17" spans="2:52" s="128" customFormat="1">
      <c r="B17" s="86" t="s">
        <v>297</v>
      </c>
      <c r="C17" s="80" t="s">
        <v>298</v>
      </c>
      <c r="D17" s="93" t="s">
        <v>123</v>
      </c>
      <c r="E17" s="93" t="s">
        <v>285</v>
      </c>
      <c r="F17" s="80" t="s">
        <v>294</v>
      </c>
      <c r="G17" s="93" t="s">
        <v>291</v>
      </c>
      <c r="H17" s="80" t="s">
        <v>286</v>
      </c>
      <c r="I17" s="80" t="s">
        <v>163</v>
      </c>
      <c r="J17" s="80"/>
      <c r="K17" s="87">
        <v>5.88</v>
      </c>
      <c r="L17" s="93" t="s">
        <v>167</v>
      </c>
      <c r="M17" s="94">
        <v>8.6E-3</v>
      </c>
      <c r="N17" s="94">
        <v>7.2000000000000007E-3</v>
      </c>
      <c r="O17" s="87">
        <v>27999.999999999996</v>
      </c>
      <c r="P17" s="89">
        <v>102.01</v>
      </c>
      <c r="Q17" s="80"/>
      <c r="R17" s="87">
        <v>28.562809999999995</v>
      </c>
      <c r="S17" s="88">
        <v>1.1193950788993626E-5</v>
      </c>
      <c r="T17" s="88">
        <f t="shared" si="0"/>
        <v>1.2475853457909938E-3</v>
      </c>
      <c r="U17" s="88">
        <f>R17/'סכום נכסי הקרן'!$C$42</f>
        <v>2.3533642545631742E-4</v>
      </c>
    </row>
    <row r="18" spans="2:52" s="128" customFormat="1">
      <c r="B18" s="86" t="s">
        <v>299</v>
      </c>
      <c r="C18" s="80" t="s">
        <v>300</v>
      </c>
      <c r="D18" s="93" t="s">
        <v>123</v>
      </c>
      <c r="E18" s="93" t="s">
        <v>285</v>
      </c>
      <c r="F18" s="80" t="s">
        <v>294</v>
      </c>
      <c r="G18" s="93" t="s">
        <v>291</v>
      </c>
      <c r="H18" s="80" t="s">
        <v>286</v>
      </c>
      <c r="I18" s="80" t="s">
        <v>163</v>
      </c>
      <c r="J18" s="80"/>
      <c r="K18" s="87">
        <v>11.18</v>
      </c>
      <c r="L18" s="93" t="s">
        <v>167</v>
      </c>
      <c r="M18" s="94">
        <v>9.8999999999999991E-3</v>
      </c>
      <c r="N18" s="94">
        <v>8.0999999999999996E-3</v>
      </c>
      <c r="O18" s="87">
        <v>163360.99999999997</v>
      </c>
      <c r="P18" s="89">
        <v>102.15</v>
      </c>
      <c r="Q18" s="80"/>
      <c r="R18" s="87">
        <v>166.87324999999998</v>
      </c>
      <c r="S18" s="88">
        <v>2.3273217870234365E-4</v>
      </c>
      <c r="T18" s="88">
        <f t="shared" si="0"/>
        <v>7.2888004123024654E-3</v>
      </c>
      <c r="U18" s="88">
        <f>R18/'סכום נכסי הקרן'!$C$42</f>
        <v>1.3749121378211185E-3</v>
      </c>
      <c r="AZ18" s="146"/>
    </row>
    <row r="19" spans="2:52" s="128" customFormat="1">
      <c r="B19" s="86" t="s">
        <v>301</v>
      </c>
      <c r="C19" s="80" t="s">
        <v>302</v>
      </c>
      <c r="D19" s="93" t="s">
        <v>123</v>
      </c>
      <c r="E19" s="93" t="s">
        <v>285</v>
      </c>
      <c r="F19" s="80" t="s">
        <v>294</v>
      </c>
      <c r="G19" s="93" t="s">
        <v>291</v>
      </c>
      <c r="H19" s="80" t="s">
        <v>286</v>
      </c>
      <c r="I19" s="80" t="s">
        <v>163</v>
      </c>
      <c r="J19" s="80"/>
      <c r="K19" s="87">
        <v>0.31999999999999995</v>
      </c>
      <c r="L19" s="93" t="s">
        <v>167</v>
      </c>
      <c r="M19" s="94">
        <v>2.58E-2</v>
      </c>
      <c r="N19" s="94">
        <v>5.9999999999999995E-4</v>
      </c>
      <c r="O19" s="87">
        <v>350244.99999999994</v>
      </c>
      <c r="P19" s="89">
        <v>106.12</v>
      </c>
      <c r="Q19" s="80"/>
      <c r="R19" s="87">
        <v>371.68002000000001</v>
      </c>
      <c r="S19" s="88">
        <v>1.2859686244877621E-4</v>
      </c>
      <c r="T19" s="88">
        <f t="shared" si="0"/>
        <v>1.6234486252413666E-2</v>
      </c>
      <c r="U19" s="88">
        <f>R19/'סכום נכסי הקרן'!$C$42</f>
        <v>3.0623684196454263E-3</v>
      </c>
    </row>
    <row r="20" spans="2:52" s="128" customFormat="1">
      <c r="B20" s="86" t="s">
        <v>303</v>
      </c>
      <c r="C20" s="80" t="s">
        <v>304</v>
      </c>
      <c r="D20" s="93" t="s">
        <v>123</v>
      </c>
      <c r="E20" s="93" t="s">
        <v>285</v>
      </c>
      <c r="F20" s="80" t="s">
        <v>294</v>
      </c>
      <c r="G20" s="93" t="s">
        <v>291</v>
      </c>
      <c r="H20" s="80" t="s">
        <v>286</v>
      </c>
      <c r="I20" s="80" t="s">
        <v>163</v>
      </c>
      <c r="J20" s="80"/>
      <c r="K20" s="87">
        <v>1.95</v>
      </c>
      <c r="L20" s="93" t="s">
        <v>167</v>
      </c>
      <c r="M20" s="94">
        <v>4.0999999999999995E-3</v>
      </c>
      <c r="N20" s="94">
        <v>-1.8E-3</v>
      </c>
      <c r="O20" s="87">
        <v>37931.109999999993</v>
      </c>
      <c r="P20" s="89">
        <v>101.06</v>
      </c>
      <c r="Q20" s="80"/>
      <c r="R20" s="87">
        <v>38.333179999999992</v>
      </c>
      <c r="S20" s="88">
        <v>3.0767334779676412E-5</v>
      </c>
      <c r="T20" s="88">
        <f t="shared" si="0"/>
        <v>1.6743420421719154E-3</v>
      </c>
      <c r="U20" s="88">
        <f>R20/'סכום נכסי הקרן'!$C$42</f>
        <v>3.1583704676023112E-4</v>
      </c>
    </row>
    <row r="21" spans="2:52" s="128" customFormat="1">
      <c r="B21" s="86" t="s">
        <v>305</v>
      </c>
      <c r="C21" s="80" t="s">
        <v>306</v>
      </c>
      <c r="D21" s="93" t="s">
        <v>123</v>
      </c>
      <c r="E21" s="93" t="s">
        <v>285</v>
      </c>
      <c r="F21" s="80" t="s">
        <v>294</v>
      </c>
      <c r="G21" s="93" t="s">
        <v>291</v>
      </c>
      <c r="H21" s="80" t="s">
        <v>286</v>
      </c>
      <c r="I21" s="80" t="s">
        <v>163</v>
      </c>
      <c r="J21" s="80"/>
      <c r="K21" s="87">
        <v>1.3399999999999999</v>
      </c>
      <c r="L21" s="93" t="s">
        <v>167</v>
      </c>
      <c r="M21" s="94">
        <v>6.4000000000000003E-3</v>
      </c>
      <c r="N21" s="94">
        <v>-3.4000000000000002E-3</v>
      </c>
      <c r="O21" s="87">
        <v>732002.99999999988</v>
      </c>
      <c r="P21" s="89">
        <v>101.93</v>
      </c>
      <c r="Q21" s="80"/>
      <c r="R21" s="87">
        <v>746.13059999999984</v>
      </c>
      <c r="S21" s="88">
        <v>2.3237489663010161E-4</v>
      </c>
      <c r="T21" s="88">
        <f t="shared" si="0"/>
        <v>3.2589986860755003E-2</v>
      </c>
      <c r="U21" s="88">
        <f>R21/'סכום נכסי הקרן'!$C$42</f>
        <v>6.1475642042074074E-3</v>
      </c>
    </row>
    <row r="22" spans="2:52" s="128" customFormat="1">
      <c r="B22" s="86" t="s">
        <v>307</v>
      </c>
      <c r="C22" s="80" t="s">
        <v>308</v>
      </c>
      <c r="D22" s="93" t="s">
        <v>123</v>
      </c>
      <c r="E22" s="93" t="s">
        <v>285</v>
      </c>
      <c r="F22" s="80" t="s">
        <v>309</v>
      </c>
      <c r="G22" s="93" t="s">
        <v>291</v>
      </c>
      <c r="H22" s="80" t="s">
        <v>286</v>
      </c>
      <c r="I22" s="80" t="s">
        <v>163</v>
      </c>
      <c r="J22" s="80"/>
      <c r="K22" s="87">
        <v>3.5800000000000005</v>
      </c>
      <c r="L22" s="93" t="s">
        <v>167</v>
      </c>
      <c r="M22" s="94">
        <v>0.05</v>
      </c>
      <c r="N22" s="94">
        <v>1.1999999999999999E-3</v>
      </c>
      <c r="O22" s="87">
        <v>39924.999999999993</v>
      </c>
      <c r="P22" s="89">
        <v>123.62</v>
      </c>
      <c r="Q22" s="80"/>
      <c r="R22" s="87">
        <v>49.355279999999993</v>
      </c>
      <c r="S22" s="88">
        <v>1.2668140412177024E-5</v>
      </c>
      <c r="T22" s="88">
        <f t="shared" si="0"/>
        <v>2.155772631103569E-3</v>
      </c>
      <c r="U22" s="88">
        <f>R22/'סכום נכסי הקרן'!$C$42</f>
        <v>4.0665099731418842E-4</v>
      </c>
    </row>
    <row r="23" spans="2:52" s="128" customFormat="1">
      <c r="B23" s="86" t="s">
        <v>310</v>
      </c>
      <c r="C23" s="80" t="s">
        <v>311</v>
      </c>
      <c r="D23" s="93" t="s">
        <v>123</v>
      </c>
      <c r="E23" s="93" t="s">
        <v>285</v>
      </c>
      <c r="F23" s="80" t="s">
        <v>309</v>
      </c>
      <c r="G23" s="93" t="s">
        <v>291</v>
      </c>
      <c r="H23" s="80" t="s">
        <v>286</v>
      </c>
      <c r="I23" s="80" t="s">
        <v>163</v>
      </c>
      <c r="J23" s="80"/>
      <c r="K23" s="87">
        <v>1.46</v>
      </c>
      <c r="L23" s="93" t="s">
        <v>167</v>
      </c>
      <c r="M23" s="94">
        <v>1.6E-2</v>
      </c>
      <c r="N23" s="94">
        <v>-2.5000000000000001E-3</v>
      </c>
      <c r="O23" s="87">
        <v>45271.359999999993</v>
      </c>
      <c r="P23" s="89">
        <v>102.67</v>
      </c>
      <c r="Q23" s="80"/>
      <c r="R23" s="87">
        <v>46.480099999999993</v>
      </c>
      <c r="S23" s="88">
        <v>2.1565904257427157E-5</v>
      </c>
      <c r="T23" s="88">
        <f t="shared" si="0"/>
        <v>2.0301886134767543E-3</v>
      </c>
      <c r="U23" s="88">
        <f>R23/'סכום נכסי הקרן'!$C$42</f>
        <v>3.8296164098883056E-4</v>
      </c>
    </row>
    <row r="24" spans="2:52" s="128" customFormat="1">
      <c r="B24" s="86" t="s">
        <v>312</v>
      </c>
      <c r="C24" s="80" t="s">
        <v>313</v>
      </c>
      <c r="D24" s="93" t="s">
        <v>123</v>
      </c>
      <c r="E24" s="93" t="s">
        <v>285</v>
      </c>
      <c r="F24" s="80" t="s">
        <v>309</v>
      </c>
      <c r="G24" s="93" t="s">
        <v>291</v>
      </c>
      <c r="H24" s="80" t="s">
        <v>286</v>
      </c>
      <c r="I24" s="80" t="s">
        <v>163</v>
      </c>
      <c r="J24" s="80"/>
      <c r="K24" s="87">
        <v>2.48</v>
      </c>
      <c r="L24" s="93" t="s">
        <v>167</v>
      </c>
      <c r="M24" s="94">
        <v>6.9999999999999993E-3</v>
      </c>
      <c r="N24" s="94">
        <v>-1.3999999999999998E-3</v>
      </c>
      <c r="O24" s="87">
        <v>1095143.6499999997</v>
      </c>
      <c r="P24" s="89">
        <v>104.3</v>
      </c>
      <c r="Q24" s="80"/>
      <c r="R24" s="87">
        <v>1142.2348299999999</v>
      </c>
      <c r="S24" s="88">
        <v>3.0809165658255989E-4</v>
      </c>
      <c r="T24" s="88">
        <f t="shared" si="0"/>
        <v>4.9891289945214322E-2</v>
      </c>
      <c r="U24" s="88">
        <f>R24/'סכום נכסי הקרן'!$C$42</f>
        <v>9.4111700467812663E-3</v>
      </c>
    </row>
    <row r="25" spans="2:52" s="128" customFormat="1">
      <c r="B25" s="86" t="s">
        <v>314</v>
      </c>
      <c r="C25" s="80" t="s">
        <v>315</v>
      </c>
      <c r="D25" s="93" t="s">
        <v>123</v>
      </c>
      <c r="E25" s="93" t="s">
        <v>285</v>
      </c>
      <c r="F25" s="80" t="s">
        <v>309</v>
      </c>
      <c r="G25" s="93" t="s">
        <v>291</v>
      </c>
      <c r="H25" s="80" t="s">
        <v>286</v>
      </c>
      <c r="I25" s="80" t="s">
        <v>163</v>
      </c>
      <c r="J25" s="80"/>
      <c r="K25" s="87">
        <v>5</v>
      </c>
      <c r="L25" s="93" t="s">
        <v>167</v>
      </c>
      <c r="M25" s="94">
        <v>6.0000000000000001E-3</v>
      </c>
      <c r="N25" s="94">
        <v>5.3E-3</v>
      </c>
      <c r="O25" s="87">
        <v>9525.9999999999982</v>
      </c>
      <c r="P25" s="89">
        <v>101.6</v>
      </c>
      <c r="Q25" s="80"/>
      <c r="R25" s="87">
        <v>9.6784199999999991</v>
      </c>
      <c r="S25" s="88">
        <v>4.2829941393209521E-6</v>
      </c>
      <c r="T25" s="88">
        <f t="shared" si="0"/>
        <v>4.2274044333909976E-4</v>
      </c>
      <c r="U25" s="88">
        <f>R25/'סכום נכסי הקרן'!$C$42</f>
        <v>7.9743021322654592E-5</v>
      </c>
    </row>
    <row r="26" spans="2:52" s="128" customFormat="1">
      <c r="B26" s="86" t="s">
        <v>316</v>
      </c>
      <c r="C26" s="80" t="s">
        <v>317</v>
      </c>
      <c r="D26" s="93" t="s">
        <v>123</v>
      </c>
      <c r="E26" s="93" t="s">
        <v>285</v>
      </c>
      <c r="F26" s="80" t="s">
        <v>318</v>
      </c>
      <c r="G26" s="93" t="s">
        <v>291</v>
      </c>
      <c r="H26" s="80" t="s">
        <v>319</v>
      </c>
      <c r="I26" s="80" t="s">
        <v>163</v>
      </c>
      <c r="J26" s="80"/>
      <c r="K26" s="87">
        <v>1.5</v>
      </c>
      <c r="L26" s="93" t="s">
        <v>167</v>
      </c>
      <c r="M26" s="94">
        <v>8.0000000000000002E-3</v>
      </c>
      <c r="N26" s="94">
        <v>-5.3E-3</v>
      </c>
      <c r="O26" s="87">
        <v>151417.99999999997</v>
      </c>
      <c r="P26" s="89">
        <v>104.27</v>
      </c>
      <c r="Q26" s="80"/>
      <c r="R26" s="87">
        <v>157.88354999999996</v>
      </c>
      <c r="S26" s="88">
        <v>2.3492413193905727E-4</v>
      </c>
      <c r="T26" s="88">
        <f t="shared" si="0"/>
        <v>6.8961423375872204E-3</v>
      </c>
      <c r="U26" s="88">
        <f>R26/'סכום נכסי הקרן'!$C$42</f>
        <v>1.3008436598273684E-3</v>
      </c>
    </row>
    <row r="27" spans="2:52" s="128" customFormat="1">
      <c r="B27" s="86" t="s">
        <v>320</v>
      </c>
      <c r="C27" s="80" t="s">
        <v>321</v>
      </c>
      <c r="D27" s="93" t="s">
        <v>123</v>
      </c>
      <c r="E27" s="93" t="s">
        <v>285</v>
      </c>
      <c r="F27" s="80" t="s">
        <v>290</v>
      </c>
      <c r="G27" s="93" t="s">
        <v>291</v>
      </c>
      <c r="H27" s="80" t="s">
        <v>319</v>
      </c>
      <c r="I27" s="80" t="s">
        <v>163</v>
      </c>
      <c r="J27" s="80"/>
      <c r="K27" s="87">
        <v>2.0299999999999998</v>
      </c>
      <c r="L27" s="93" t="s">
        <v>167</v>
      </c>
      <c r="M27" s="94">
        <v>3.4000000000000002E-2</v>
      </c>
      <c r="N27" s="94">
        <v>-3.0999999999999999E-3</v>
      </c>
      <c r="O27" s="87">
        <v>929497.99999999988</v>
      </c>
      <c r="P27" s="89">
        <v>114.75</v>
      </c>
      <c r="Q27" s="80"/>
      <c r="R27" s="87">
        <v>1066.5989299999999</v>
      </c>
      <c r="S27" s="88">
        <v>4.9685980718911448E-4</v>
      </c>
      <c r="T27" s="88">
        <f t="shared" si="0"/>
        <v>4.6587614975709818E-2</v>
      </c>
      <c r="U27" s="88">
        <f>R27/'סכום נכסי הקרן'!$C$42</f>
        <v>8.7879861813922686E-3</v>
      </c>
    </row>
    <row r="28" spans="2:52" s="128" customFormat="1">
      <c r="B28" s="86" t="s">
        <v>322</v>
      </c>
      <c r="C28" s="80" t="s">
        <v>323</v>
      </c>
      <c r="D28" s="93" t="s">
        <v>123</v>
      </c>
      <c r="E28" s="93" t="s">
        <v>285</v>
      </c>
      <c r="F28" s="80" t="s">
        <v>294</v>
      </c>
      <c r="G28" s="93" t="s">
        <v>291</v>
      </c>
      <c r="H28" s="80" t="s">
        <v>319</v>
      </c>
      <c r="I28" s="80" t="s">
        <v>163</v>
      </c>
      <c r="J28" s="80"/>
      <c r="K28" s="87">
        <v>0.98</v>
      </c>
      <c r="L28" s="93" t="s">
        <v>167</v>
      </c>
      <c r="M28" s="94">
        <v>0.03</v>
      </c>
      <c r="N28" s="94">
        <v>-4.7000000000000002E-3</v>
      </c>
      <c r="O28" s="87">
        <v>2536.9999999999995</v>
      </c>
      <c r="P28" s="89">
        <v>110.52</v>
      </c>
      <c r="Q28" s="80"/>
      <c r="R28" s="87">
        <v>2.8038999999999996</v>
      </c>
      <c r="S28" s="88">
        <v>5.2854166666666661E-6</v>
      </c>
      <c r="T28" s="88">
        <f t="shared" si="0"/>
        <v>1.224706025444754E-4</v>
      </c>
      <c r="U28" s="88">
        <f>R28/'סכום נכסי הקרן'!$C$42</f>
        <v>2.3102061853752077E-5</v>
      </c>
    </row>
    <row r="29" spans="2:52" s="128" customFormat="1">
      <c r="B29" s="86" t="s">
        <v>324</v>
      </c>
      <c r="C29" s="80" t="s">
        <v>325</v>
      </c>
      <c r="D29" s="93" t="s">
        <v>123</v>
      </c>
      <c r="E29" s="93" t="s">
        <v>285</v>
      </c>
      <c r="F29" s="80" t="s">
        <v>326</v>
      </c>
      <c r="G29" s="93" t="s">
        <v>327</v>
      </c>
      <c r="H29" s="80" t="s">
        <v>319</v>
      </c>
      <c r="I29" s="80" t="s">
        <v>163</v>
      </c>
      <c r="J29" s="80"/>
      <c r="K29" s="87">
        <v>6.68</v>
      </c>
      <c r="L29" s="93" t="s">
        <v>167</v>
      </c>
      <c r="M29" s="94">
        <v>8.3000000000000001E-3</v>
      </c>
      <c r="N29" s="94">
        <v>0.01</v>
      </c>
      <c r="O29" s="87">
        <v>300999.99999999994</v>
      </c>
      <c r="P29" s="89">
        <v>100.28</v>
      </c>
      <c r="Q29" s="80"/>
      <c r="R29" s="87">
        <v>301.84280000000001</v>
      </c>
      <c r="S29" s="88">
        <v>1.9654935086475179E-4</v>
      </c>
      <c r="T29" s="88">
        <f t="shared" si="0"/>
        <v>1.3184089871147896E-2</v>
      </c>
      <c r="U29" s="88">
        <f>R29/'סכום נכסי הקרן'!$C$42</f>
        <v>2.4869613879630937E-3</v>
      </c>
    </row>
    <row r="30" spans="2:52" s="128" customFormat="1">
      <c r="B30" s="86" t="s">
        <v>328</v>
      </c>
      <c r="C30" s="80" t="s">
        <v>329</v>
      </c>
      <c r="D30" s="93" t="s">
        <v>123</v>
      </c>
      <c r="E30" s="93" t="s">
        <v>285</v>
      </c>
      <c r="F30" s="80" t="s">
        <v>326</v>
      </c>
      <c r="G30" s="93" t="s">
        <v>327</v>
      </c>
      <c r="H30" s="80" t="s">
        <v>319</v>
      </c>
      <c r="I30" s="80" t="s">
        <v>163</v>
      </c>
      <c r="J30" s="80"/>
      <c r="K30" s="87">
        <v>10.24</v>
      </c>
      <c r="L30" s="93" t="s">
        <v>167</v>
      </c>
      <c r="M30" s="94">
        <v>1.6500000000000001E-2</v>
      </c>
      <c r="N30" s="94">
        <v>1.7399999999999999E-2</v>
      </c>
      <c r="O30" s="87">
        <v>44999.999999999993</v>
      </c>
      <c r="P30" s="89">
        <v>100.87</v>
      </c>
      <c r="Q30" s="80"/>
      <c r="R30" s="87">
        <v>45.391499999999994</v>
      </c>
      <c r="S30" s="88">
        <v>1.0641694157709905E-4</v>
      </c>
      <c r="T30" s="88">
        <f t="shared" si="0"/>
        <v>1.9826400211839065E-3</v>
      </c>
      <c r="U30" s="88">
        <f>R30/'סכום נכסי הקרן'!$C$42</f>
        <v>3.7399238226562553E-4</v>
      </c>
    </row>
    <row r="31" spans="2:52" s="128" customFormat="1">
      <c r="B31" s="86" t="s">
        <v>330</v>
      </c>
      <c r="C31" s="80" t="s">
        <v>331</v>
      </c>
      <c r="D31" s="93" t="s">
        <v>123</v>
      </c>
      <c r="E31" s="93" t="s">
        <v>285</v>
      </c>
      <c r="F31" s="80" t="s">
        <v>332</v>
      </c>
      <c r="G31" s="93" t="s">
        <v>333</v>
      </c>
      <c r="H31" s="80" t="s">
        <v>319</v>
      </c>
      <c r="I31" s="80" t="s">
        <v>287</v>
      </c>
      <c r="J31" s="80"/>
      <c r="K31" s="87">
        <v>3.4799999999999991</v>
      </c>
      <c r="L31" s="93" t="s">
        <v>167</v>
      </c>
      <c r="M31" s="94">
        <v>6.5000000000000006E-3</v>
      </c>
      <c r="N31" s="94">
        <v>2.5999999999999994E-3</v>
      </c>
      <c r="O31" s="87">
        <v>8315.9999999999982</v>
      </c>
      <c r="P31" s="89">
        <v>101.56</v>
      </c>
      <c r="Q31" s="80">
        <v>0.03</v>
      </c>
      <c r="R31" s="87">
        <v>8.4728200000000005</v>
      </c>
      <c r="S31" s="88">
        <v>7.8694440681581273E-6</v>
      </c>
      <c r="T31" s="88">
        <f t="shared" si="0"/>
        <v>3.7008144750200878E-4</v>
      </c>
      <c r="U31" s="88">
        <f>R31/'סכום נכסי הקרן'!$C$42</f>
        <v>6.9809769148581518E-5</v>
      </c>
    </row>
    <row r="32" spans="2:52" s="128" customFormat="1">
      <c r="B32" s="86" t="s">
        <v>334</v>
      </c>
      <c r="C32" s="80" t="s">
        <v>335</v>
      </c>
      <c r="D32" s="93" t="s">
        <v>123</v>
      </c>
      <c r="E32" s="93" t="s">
        <v>285</v>
      </c>
      <c r="F32" s="80" t="s">
        <v>332</v>
      </c>
      <c r="G32" s="93" t="s">
        <v>333</v>
      </c>
      <c r="H32" s="80" t="s">
        <v>319</v>
      </c>
      <c r="I32" s="80" t="s">
        <v>287</v>
      </c>
      <c r="J32" s="80"/>
      <c r="K32" s="87">
        <v>4.59</v>
      </c>
      <c r="L32" s="93" t="s">
        <v>167</v>
      </c>
      <c r="M32" s="94">
        <v>1.6399999999999998E-2</v>
      </c>
      <c r="N32" s="94">
        <v>7.4000000000000003E-3</v>
      </c>
      <c r="O32" s="87">
        <v>216899.99999999997</v>
      </c>
      <c r="P32" s="89">
        <v>104.78</v>
      </c>
      <c r="Q32" s="80"/>
      <c r="R32" s="87">
        <v>227.26781999999994</v>
      </c>
      <c r="S32" s="88">
        <v>2.0352168519333292E-4</v>
      </c>
      <c r="T32" s="88">
        <f t="shared" si="0"/>
        <v>9.9267544685507254E-3</v>
      </c>
      <c r="U32" s="88">
        <f>R32/'סכום נכסי הקרן'!$C$42</f>
        <v>1.8725187185731991E-3</v>
      </c>
    </row>
    <row r="33" spans="2:21" s="128" customFormat="1">
      <c r="B33" s="86" t="s">
        <v>336</v>
      </c>
      <c r="C33" s="80" t="s">
        <v>337</v>
      </c>
      <c r="D33" s="93" t="s">
        <v>123</v>
      </c>
      <c r="E33" s="93" t="s">
        <v>285</v>
      </c>
      <c r="F33" s="80" t="s">
        <v>332</v>
      </c>
      <c r="G33" s="93" t="s">
        <v>333</v>
      </c>
      <c r="H33" s="80" t="s">
        <v>319</v>
      </c>
      <c r="I33" s="80" t="s">
        <v>163</v>
      </c>
      <c r="J33" s="80"/>
      <c r="K33" s="87">
        <v>5.73</v>
      </c>
      <c r="L33" s="93" t="s">
        <v>167</v>
      </c>
      <c r="M33" s="94">
        <v>1.34E-2</v>
      </c>
      <c r="N33" s="94">
        <v>1.23E-2</v>
      </c>
      <c r="O33" s="87">
        <v>841868.1599999998</v>
      </c>
      <c r="P33" s="89">
        <v>102.49</v>
      </c>
      <c r="Q33" s="80"/>
      <c r="R33" s="87">
        <v>862.83069999999987</v>
      </c>
      <c r="S33" s="88">
        <v>1.9295879272969226E-4</v>
      </c>
      <c r="T33" s="88">
        <f t="shared" si="0"/>
        <v>3.7687291174033133E-2</v>
      </c>
      <c r="U33" s="88">
        <f>R33/'סכום נכסי הקרן'!$C$42</f>
        <v>7.1090867009223589E-3</v>
      </c>
    </row>
    <row r="34" spans="2:21" s="128" customFormat="1">
      <c r="B34" s="86" t="s">
        <v>338</v>
      </c>
      <c r="C34" s="80" t="s">
        <v>339</v>
      </c>
      <c r="D34" s="93" t="s">
        <v>123</v>
      </c>
      <c r="E34" s="93" t="s">
        <v>285</v>
      </c>
      <c r="F34" s="80" t="s">
        <v>309</v>
      </c>
      <c r="G34" s="93" t="s">
        <v>291</v>
      </c>
      <c r="H34" s="80" t="s">
        <v>319</v>
      </c>
      <c r="I34" s="80" t="s">
        <v>163</v>
      </c>
      <c r="J34" s="80"/>
      <c r="K34" s="87">
        <v>1.48</v>
      </c>
      <c r="L34" s="93" t="s">
        <v>167</v>
      </c>
      <c r="M34" s="94">
        <v>4.0999999999999995E-2</v>
      </c>
      <c r="N34" s="94">
        <v>-2E-3</v>
      </c>
      <c r="O34" s="87">
        <v>394958.4</v>
      </c>
      <c r="P34" s="89">
        <v>131.94</v>
      </c>
      <c r="Q34" s="80"/>
      <c r="R34" s="87">
        <v>521.10811999999999</v>
      </c>
      <c r="S34" s="88">
        <v>1.6897814612903882E-4</v>
      </c>
      <c r="T34" s="88">
        <f t="shared" si="0"/>
        <v>2.2761305840871215E-2</v>
      </c>
      <c r="U34" s="88">
        <f>R34/'סכום נכסי הקרן'!$C$42</f>
        <v>4.2935454262749964E-3</v>
      </c>
    </row>
    <row r="35" spans="2:21" s="128" customFormat="1">
      <c r="B35" s="86" t="s">
        <v>340</v>
      </c>
      <c r="C35" s="80" t="s">
        <v>341</v>
      </c>
      <c r="D35" s="93" t="s">
        <v>123</v>
      </c>
      <c r="E35" s="93" t="s">
        <v>285</v>
      </c>
      <c r="F35" s="80" t="s">
        <v>309</v>
      </c>
      <c r="G35" s="93" t="s">
        <v>291</v>
      </c>
      <c r="H35" s="80" t="s">
        <v>319</v>
      </c>
      <c r="I35" s="80" t="s">
        <v>163</v>
      </c>
      <c r="J35" s="80"/>
      <c r="K35" s="87">
        <v>2.58</v>
      </c>
      <c r="L35" s="93" t="s">
        <v>167</v>
      </c>
      <c r="M35" s="94">
        <v>0.04</v>
      </c>
      <c r="N35" s="94">
        <v>-1.2000000000000001E-3</v>
      </c>
      <c r="O35" s="87">
        <v>226104.99999999997</v>
      </c>
      <c r="P35" s="89">
        <v>119.31</v>
      </c>
      <c r="Q35" s="80"/>
      <c r="R35" s="87">
        <v>269.76587999999992</v>
      </c>
      <c r="S35" s="88">
        <v>7.7842023090442432E-5</v>
      </c>
      <c r="T35" s="88">
        <f t="shared" si="0"/>
        <v>1.1783012899725612E-2</v>
      </c>
      <c r="U35" s="88">
        <f>R35/'סכום נכסי הקרן'!$C$42</f>
        <v>2.2226712956210492E-3</v>
      </c>
    </row>
    <row r="36" spans="2:21" s="128" customFormat="1">
      <c r="B36" s="86" t="s">
        <v>342</v>
      </c>
      <c r="C36" s="80" t="s">
        <v>343</v>
      </c>
      <c r="D36" s="93" t="s">
        <v>123</v>
      </c>
      <c r="E36" s="93" t="s">
        <v>285</v>
      </c>
      <c r="F36" s="80" t="s">
        <v>344</v>
      </c>
      <c r="G36" s="93" t="s">
        <v>333</v>
      </c>
      <c r="H36" s="80" t="s">
        <v>345</v>
      </c>
      <c r="I36" s="80" t="s">
        <v>287</v>
      </c>
      <c r="J36" s="80"/>
      <c r="K36" s="87">
        <v>1.3299999999999996</v>
      </c>
      <c r="L36" s="93" t="s">
        <v>167</v>
      </c>
      <c r="M36" s="94">
        <v>1.6399999999999998E-2</v>
      </c>
      <c r="N36" s="94">
        <v>-4.9999999999999979E-4</v>
      </c>
      <c r="O36" s="87">
        <v>25524.849999999995</v>
      </c>
      <c r="P36" s="89">
        <v>102.39</v>
      </c>
      <c r="Q36" s="80"/>
      <c r="R36" s="87">
        <v>26.134900000000002</v>
      </c>
      <c r="S36" s="88">
        <v>4.9030050341969651E-5</v>
      </c>
      <c r="T36" s="88">
        <f t="shared" si="0"/>
        <v>1.1415374836619035E-3</v>
      </c>
      <c r="U36" s="88">
        <f>R36/'סכום נכסי הקרן'!$C$42</f>
        <v>2.1533224306916272E-4</v>
      </c>
    </row>
    <row r="37" spans="2:21" s="128" customFormat="1">
      <c r="B37" s="86" t="s">
        <v>346</v>
      </c>
      <c r="C37" s="80" t="s">
        <v>347</v>
      </c>
      <c r="D37" s="93" t="s">
        <v>123</v>
      </c>
      <c r="E37" s="93" t="s">
        <v>285</v>
      </c>
      <c r="F37" s="80" t="s">
        <v>344</v>
      </c>
      <c r="G37" s="93" t="s">
        <v>333</v>
      </c>
      <c r="H37" s="80" t="s">
        <v>345</v>
      </c>
      <c r="I37" s="80" t="s">
        <v>287</v>
      </c>
      <c r="J37" s="80"/>
      <c r="K37" s="87">
        <v>5.44</v>
      </c>
      <c r="L37" s="93" t="s">
        <v>167</v>
      </c>
      <c r="M37" s="94">
        <v>2.3399999999999997E-2</v>
      </c>
      <c r="N37" s="94">
        <v>1.2800000000000001E-2</v>
      </c>
      <c r="O37" s="87">
        <v>330376.75999999995</v>
      </c>
      <c r="P37" s="89">
        <v>107.17</v>
      </c>
      <c r="Q37" s="80"/>
      <c r="R37" s="87">
        <v>354.06475999999998</v>
      </c>
      <c r="S37" s="88">
        <v>1.5928061615368274E-4</v>
      </c>
      <c r="T37" s="88">
        <f t="shared" si="0"/>
        <v>1.5465075251244723E-2</v>
      </c>
      <c r="U37" s="88">
        <f>R37/'סכום נכסי הקרן'!$C$42</f>
        <v>2.9172317078903975E-3</v>
      </c>
    </row>
    <row r="38" spans="2:21" s="128" customFormat="1">
      <c r="B38" s="86" t="s">
        <v>348</v>
      </c>
      <c r="C38" s="80" t="s">
        <v>349</v>
      </c>
      <c r="D38" s="93" t="s">
        <v>123</v>
      </c>
      <c r="E38" s="93" t="s">
        <v>285</v>
      </c>
      <c r="F38" s="80" t="s">
        <v>344</v>
      </c>
      <c r="G38" s="93" t="s">
        <v>333</v>
      </c>
      <c r="H38" s="80" t="s">
        <v>345</v>
      </c>
      <c r="I38" s="80" t="s">
        <v>287</v>
      </c>
      <c r="J38" s="80"/>
      <c r="K38" s="87">
        <v>2.3200000000000003</v>
      </c>
      <c r="L38" s="93" t="s">
        <v>167</v>
      </c>
      <c r="M38" s="94">
        <v>0.03</v>
      </c>
      <c r="N38" s="94">
        <v>4.0000000000000007E-4</v>
      </c>
      <c r="O38" s="87">
        <v>138975.01999999996</v>
      </c>
      <c r="P38" s="89">
        <v>108.9</v>
      </c>
      <c r="Q38" s="80"/>
      <c r="R38" s="87">
        <v>151.34379999999996</v>
      </c>
      <c r="S38" s="88">
        <v>2.5672494332817312E-4</v>
      </c>
      <c r="T38" s="88">
        <f t="shared" si="0"/>
        <v>6.6104948027285474E-3</v>
      </c>
      <c r="U38" s="88">
        <f>R38/'סכום נכסי הקרן'!$C$42</f>
        <v>1.2469609575169883E-3</v>
      </c>
    </row>
    <row r="39" spans="2:21" s="128" customFormat="1">
      <c r="B39" s="86" t="s">
        <v>350</v>
      </c>
      <c r="C39" s="80" t="s">
        <v>351</v>
      </c>
      <c r="D39" s="93" t="s">
        <v>123</v>
      </c>
      <c r="E39" s="93" t="s">
        <v>285</v>
      </c>
      <c r="F39" s="80" t="s">
        <v>352</v>
      </c>
      <c r="G39" s="93" t="s">
        <v>333</v>
      </c>
      <c r="H39" s="80" t="s">
        <v>345</v>
      </c>
      <c r="I39" s="80" t="s">
        <v>163</v>
      </c>
      <c r="J39" s="80"/>
      <c r="K39" s="87">
        <v>0.77</v>
      </c>
      <c r="L39" s="93" t="s">
        <v>167</v>
      </c>
      <c r="M39" s="94">
        <v>4.9500000000000002E-2</v>
      </c>
      <c r="N39" s="94">
        <v>-2.8000000000000004E-3</v>
      </c>
      <c r="O39" s="87">
        <v>1904.9499999999998</v>
      </c>
      <c r="P39" s="89">
        <v>125.36</v>
      </c>
      <c r="Q39" s="80"/>
      <c r="R39" s="87">
        <v>2.3880399999999997</v>
      </c>
      <c r="S39" s="88">
        <v>1.4768843697883704E-5</v>
      </c>
      <c r="T39" s="88">
        <f t="shared" si="0"/>
        <v>1.0430639384439854E-4</v>
      </c>
      <c r="U39" s="88">
        <f>R39/'סכום נכסי הקרן'!$C$42</f>
        <v>1.9675683080435864E-5</v>
      </c>
    </row>
    <row r="40" spans="2:21" s="128" customFormat="1">
      <c r="B40" s="86" t="s">
        <v>353</v>
      </c>
      <c r="C40" s="80" t="s">
        <v>354</v>
      </c>
      <c r="D40" s="93" t="s">
        <v>123</v>
      </c>
      <c r="E40" s="93" t="s">
        <v>285</v>
      </c>
      <c r="F40" s="80" t="s">
        <v>352</v>
      </c>
      <c r="G40" s="93" t="s">
        <v>333</v>
      </c>
      <c r="H40" s="80" t="s">
        <v>345</v>
      </c>
      <c r="I40" s="80" t="s">
        <v>163</v>
      </c>
      <c r="J40" s="80"/>
      <c r="K40" s="87">
        <v>2.4800000000000004</v>
      </c>
      <c r="L40" s="93" t="s">
        <v>167</v>
      </c>
      <c r="M40" s="94">
        <v>4.8000000000000001E-2</v>
      </c>
      <c r="N40" s="94">
        <v>4.0000000000000002E-4</v>
      </c>
      <c r="O40" s="87">
        <v>339232.99999999994</v>
      </c>
      <c r="P40" s="89">
        <v>115.81</v>
      </c>
      <c r="Q40" s="80"/>
      <c r="R40" s="87">
        <v>392.86573999999996</v>
      </c>
      <c r="S40" s="88">
        <v>2.4951932483343703E-4</v>
      </c>
      <c r="T40" s="88">
        <f t="shared" si="0"/>
        <v>1.7159850171861057E-2</v>
      </c>
      <c r="U40" s="88">
        <f>R40/'סכום נכסי הקרן'!$C$42</f>
        <v>3.2369230806020481E-3</v>
      </c>
    </row>
    <row r="41" spans="2:21" s="128" customFormat="1">
      <c r="B41" s="86" t="s">
        <v>355</v>
      </c>
      <c r="C41" s="80" t="s">
        <v>356</v>
      </c>
      <c r="D41" s="93" t="s">
        <v>123</v>
      </c>
      <c r="E41" s="93" t="s">
        <v>285</v>
      </c>
      <c r="F41" s="80" t="s">
        <v>352</v>
      </c>
      <c r="G41" s="93" t="s">
        <v>333</v>
      </c>
      <c r="H41" s="80" t="s">
        <v>345</v>
      </c>
      <c r="I41" s="80" t="s">
        <v>163</v>
      </c>
      <c r="J41" s="80"/>
      <c r="K41" s="87">
        <v>6.4399999999999995</v>
      </c>
      <c r="L41" s="93" t="s">
        <v>167</v>
      </c>
      <c r="M41" s="94">
        <v>3.2000000000000001E-2</v>
      </c>
      <c r="N41" s="94">
        <v>1.43E-2</v>
      </c>
      <c r="O41" s="87">
        <v>685480.99999999988</v>
      </c>
      <c r="P41" s="89">
        <v>112.5</v>
      </c>
      <c r="Q41" s="80"/>
      <c r="R41" s="87">
        <v>771.16610999999989</v>
      </c>
      <c r="S41" s="88">
        <v>4.1553973773290263E-4</v>
      </c>
      <c r="T41" s="88">
        <f t="shared" si="0"/>
        <v>3.368350445935276E-2</v>
      </c>
      <c r="U41" s="88">
        <f>R41/'סכום נכסי הקרן'!$C$42</f>
        <v>6.3538382869351186E-3</v>
      </c>
    </row>
    <row r="42" spans="2:21" s="128" customFormat="1">
      <c r="B42" s="86" t="s">
        <v>357</v>
      </c>
      <c r="C42" s="80" t="s">
        <v>358</v>
      </c>
      <c r="D42" s="93" t="s">
        <v>123</v>
      </c>
      <c r="E42" s="93" t="s">
        <v>285</v>
      </c>
      <c r="F42" s="80" t="s">
        <v>352</v>
      </c>
      <c r="G42" s="93" t="s">
        <v>333</v>
      </c>
      <c r="H42" s="80" t="s">
        <v>345</v>
      </c>
      <c r="I42" s="80" t="s">
        <v>163</v>
      </c>
      <c r="J42" s="80"/>
      <c r="K42" s="87">
        <v>1.2300000000000002</v>
      </c>
      <c r="L42" s="93" t="s">
        <v>167</v>
      </c>
      <c r="M42" s="94">
        <v>4.9000000000000002E-2</v>
      </c>
      <c r="N42" s="94">
        <v>-1.9000000000000002E-3</v>
      </c>
      <c r="O42" s="87">
        <v>78824.349999999991</v>
      </c>
      <c r="P42" s="89">
        <v>119.44</v>
      </c>
      <c r="Q42" s="80"/>
      <c r="R42" s="87">
        <v>94.147789999999972</v>
      </c>
      <c r="S42" s="88">
        <v>2.6526288000381911E-4</v>
      </c>
      <c r="T42" s="88">
        <f t="shared" si="0"/>
        <v>4.1122495700740879E-3</v>
      </c>
      <c r="U42" s="88">
        <f>R42/'סכום נכסי הקרן'!$C$42</f>
        <v>7.7570814507438247E-4</v>
      </c>
    </row>
    <row r="43" spans="2:21" s="128" customFormat="1">
      <c r="B43" s="86" t="s">
        <v>359</v>
      </c>
      <c r="C43" s="80" t="s">
        <v>360</v>
      </c>
      <c r="D43" s="93" t="s">
        <v>123</v>
      </c>
      <c r="E43" s="93" t="s">
        <v>285</v>
      </c>
      <c r="F43" s="80" t="s">
        <v>361</v>
      </c>
      <c r="G43" s="93" t="s">
        <v>362</v>
      </c>
      <c r="H43" s="80" t="s">
        <v>345</v>
      </c>
      <c r="I43" s="80" t="s">
        <v>163</v>
      </c>
      <c r="J43" s="80"/>
      <c r="K43" s="87">
        <v>2.1300000000000003</v>
      </c>
      <c r="L43" s="93" t="s">
        <v>167</v>
      </c>
      <c r="M43" s="94">
        <v>3.7000000000000005E-2</v>
      </c>
      <c r="N43" s="94">
        <v>-1E-4</v>
      </c>
      <c r="O43" s="87">
        <v>12434.999999999998</v>
      </c>
      <c r="P43" s="89">
        <v>113.5</v>
      </c>
      <c r="Q43" s="80"/>
      <c r="R43" s="87">
        <v>14.113729999999999</v>
      </c>
      <c r="S43" s="88">
        <v>4.1450254103874403E-6</v>
      </c>
      <c r="T43" s="88">
        <f t="shared" si="0"/>
        <v>6.1646885311531755E-4</v>
      </c>
      <c r="U43" s="88">
        <f>R43/'סכום נכסי הקרן'!$C$42</f>
        <v>1.1628669476342107E-4</v>
      </c>
    </row>
    <row r="44" spans="2:21" s="128" customFormat="1">
      <c r="B44" s="86" t="s">
        <v>363</v>
      </c>
      <c r="C44" s="80" t="s">
        <v>364</v>
      </c>
      <c r="D44" s="93" t="s">
        <v>123</v>
      </c>
      <c r="E44" s="93" t="s">
        <v>285</v>
      </c>
      <c r="F44" s="80" t="s">
        <v>361</v>
      </c>
      <c r="G44" s="93" t="s">
        <v>362</v>
      </c>
      <c r="H44" s="80" t="s">
        <v>345</v>
      </c>
      <c r="I44" s="80" t="s">
        <v>163</v>
      </c>
      <c r="J44" s="80"/>
      <c r="K44" s="87">
        <v>5.6099999999999994</v>
      </c>
      <c r="L44" s="93" t="s">
        <v>167</v>
      </c>
      <c r="M44" s="94">
        <v>2.2000000000000002E-2</v>
      </c>
      <c r="N44" s="94">
        <v>1.3099999999999999E-2</v>
      </c>
      <c r="O44" s="87">
        <v>124167.99999999999</v>
      </c>
      <c r="P44" s="89">
        <v>106.26</v>
      </c>
      <c r="Q44" s="80"/>
      <c r="R44" s="87">
        <v>131.94092999999998</v>
      </c>
      <c r="S44" s="88">
        <v>1.4083053229894406E-4</v>
      </c>
      <c r="T44" s="88">
        <f t="shared" si="0"/>
        <v>5.7630033872029859E-3</v>
      </c>
      <c r="U44" s="88">
        <f>R44/'סכום נכסי הקרן'!$C$42</f>
        <v>1.0870956617217351E-3</v>
      </c>
    </row>
    <row r="45" spans="2:21" s="128" customFormat="1">
      <c r="B45" s="86" t="s">
        <v>365</v>
      </c>
      <c r="C45" s="80" t="s">
        <v>366</v>
      </c>
      <c r="D45" s="93" t="s">
        <v>123</v>
      </c>
      <c r="E45" s="93" t="s">
        <v>285</v>
      </c>
      <c r="F45" s="80" t="s">
        <v>367</v>
      </c>
      <c r="G45" s="93" t="s">
        <v>333</v>
      </c>
      <c r="H45" s="80" t="s">
        <v>345</v>
      </c>
      <c r="I45" s="80" t="s">
        <v>287</v>
      </c>
      <c r="J45" s="80"/>
      <c r="K45" s="87">
        <v>6.98</v>
      </c>
      <c r="L45" s="93" t="s">
        <v>167</v>
      </c>
      <c r="M45" s="94">
        <v>1.8200000000000001E-2</v>
      </c>
      <c r="N45" s="94">
        <v>1.7899999999999999E-2</v>
      </c>
      <c r="O45" s="87">
        <v>58999.999999999993</v>
      </c>
      <c r="P45" s="89">
        <v>100.65</v>
      </c>
      <c r="Q45" s="80"/>
      <c r="R45" s="87">
        <v>59.383489999999988</v>
      </c>
      <c r="S45" s="88">
        <v>2.2433460076045624E-4</v>
      </c>
      <c r="T45" s="88">
        <f t="shared" si="0"/>
        <v>2.5937914338934448E-3</v>
      </c>
      <c r="U45" s="88">
        <f>R45/'סכום נכסי הקרן'!$C$42</f>
        <v>4.8927602948452796E-4</v>
      </c>
    </row>
    <row r="46" spans="2:21" s="128" customFormat="1">
      <c r="B46" s="86" t="s">
        <v>368</v>
      </c>
      <c r="C46" s="80" t="s">
        <v>369</v>
      </c>
      <c r="D46" s="93" t="s">
        <v>123</v>
      </c>
      <c r="E46" s="93" t="s">
        <v>285</v>
      </c>
      <c r="F46" s="80" t="s">
        <v>318</v>
      </c>
      <c r="G46" s="93" t="s">
        <v>291</v>
      </c>
      <c r="H46" s="80" t="s">
        <v>345</v>
      </c>
      <c r="I46" s="80" t="s">
        <v>163</v>
      </c>
      <c r="J46" s="80"/>
      <c r="K46" s="87">
        <v>1.32</v>
      </c>
      <c r="L46" s="93" t="s">
        <v>167</v>
      </c>
      <c r="M46" s="94">
        <v>3.1E-2</v>
      </c>
      <c r="N46" s="94">
        <v>-4.3E-3</v>
      </c>
      <c r="O46" s="87">
        <v>37319.999999999993</v>
      </c>
      <c r="P46" s="89">
        <v>113.33</v>
      </c>
      <c r="Q46" s="80"/>
      <c r="R46" s="87">
        <v>42.294749999999993</v>
      </c>
      <c r="S46" s="88">
        <v>7.2318265477794676E-5</v>
      </c>
      <c r="T46" s="88">
        <f t="shared" si="0"/>
        <v>1.847378122246853E-3</v>
      </c>
      <c r="U46" s="88">
        <f>R46/'סכום נכסי הקרן'!$C$42</f>
        <v>3.4847745304361096E-4</v>
      </c>
    </row>
    <row r="47" spans="2:21" s="128" customFormat="1">
      <c r="B47" s="86" t="s">
        <v>370</v>
      </c>
      <c r="C47" s="80" t="s">
        <v>371</v>
      </c>
      <c r="D47" s="93" t="s">
        <v>123</v>
      </c>
      <c r="E47" s="93" t="s">
        <v>285</v>
      </c>
      <c r="F47" s="80" t="s">
        <v>318</v>
      </c>
      <c r="G47" s="93" t="s">
        <v>291</v>
      </c>
      <c r="H47" s="80" t="s">
        <v>345</v>
      </c>
      <c r="I47" s="80" t="s">
        <v>163</v>
      </c>
      <c r="J47" s="80"/>
      <c r="K47" s="87">
        <v>0.78</v>
      </c>
      <c r="L47" s="93" t="s">
        <v>167</v>
      </c>
      <c r="M47" s="94">
        <v>2.7999999999999997E-2</v>
      </c>
      <c r="N47" s="94">
        <v>-5.0000000000000001E-3</v>
      </c>
      <c r="O47" s="87">
        <v>123619.99999999999</v>
      </c>
      <c r="P47" s="89">
        <v>105.47</v>
      </c>
      <c r="Q47" s="80"/>
      <c r="R47" s="87">
        <v>130.38201999999998</v>
      </c>
      <c r="S47" s="88">
        <v>1.2568973283052015E-4</v>
      </c>
      <c r="T47" s="88">
        <f t="shared" si="0"/>
        <v>5.6949122830221638E-3</v>
      </c>
      <c r="U47" s="88">
        <f>R47/'סכום נכסי הקרן'!$C$42</f>
        <v>1.0742513965038484E-3</v>
      </c>
    </row>
    <row r="48" spans="2:21" s="128" customFormat="1">
      <c r="B48" s="86" t="s">
        <v>372</v>
      </c>
      <c r="C48" s="80" t="s">
        <v>373</v>
      </c>
      <c r="D48" s="93" t="s">
        <v>123</v>
      </c>
      <c r="E48" s="93" t="s">
        <v>285</v>
      </c>
      <c r="F48" s="80" t="s">
        <v>374</v>
      </c>
      <c r="G48" s="93" t="s">
        <v>333</v>
      </c>
      <c r="H48" s="80" t="s">
        <v>345</v>
      </c>
      <c r="I48" s="80" t="s">
        <v>163</v>
      </c>
      <c r="J48" s="80"/>
      <c r="K48" s="87">
        <v>4.6000000000000005</v>
      </c>
      <c r="L48" s="93" t="s">
        <v>167</v>
      </c>
      <c r="M48" s="94">
        <v>4.7500000000000001E-2</v>
      </c>
      <c r="N48" s="94">
        <v>8.8999999999999982E-3</v>
      </c>
      <c r="O48" s="87">
        <v>405668.99999999994</v>
      </c>
      <c r="P48" s="89">
        <v>144.4</v>
      </c>
      <c r="Q48" s="80"/>
      <c r="R48" s="87">
        <v>585.78603999999996</v>
      </c>
      <c r="S48" s="88">
        <v>2.149467493244317E-4</v>
      </c>
      <c r="T48" s="88">
        <f t="shared" si="0"/>
        <v>2.5586350897300967E-2</v>
      </c>
      <c r="U48" s="88">
        <f>R48/'סכום נכסי הקרן'!$C$42</f>
        <v>4.826443642478152E-3</v>
      </c>
    </row>
    <row r="49" spans="2:21" s="128" customFormat="1">
      <c r="B49" s="86" t="s">
        <v>375</v>
      </c>
      <c r="C49" s="80" t="s">
        <v>376</v>
      </c>
      <c r="D49" s="93" t="s">
        <v>123</v>
      </c>
      <c r="E49" s="93" t="s">
        <v>285</v>
      </c>
      <c r="F49" s="80" t="s">
        <v>377</v>
      </c>
      <c r="G49" s="93" t="s">
        <v>291</v>
      </c>
      <c r="H49" s="80" t="s">
        <v>345</v>
      </c>
      <c r="I49" s="80" t="s">
        <v>163</v>
      </c>
      <c r="J49" s="80"/>
      <c r="K49" s="87">
        <v>2.14</v>
      </c>
      <c r="L49" s="93" t="s">
        <v>167</v>
      </c>
      <c r="M49" s="94">
        <v>3.85E-2</v>
      </c>
      <c r="N49" s="94">
        <v>-2.3E-3</v>
      </c>
      <c r="O49" s="87">
        <v>4064.9999999999995</v>
      </c>
      <c r="P49" s="89">
        <v>119.12</v>
      </c>
      <c r="Q49" s="80"/>
      <c r="R49" s="87">
        <v>4.8422199999999993</v>
      </c>
      <c r="S49" s="88">
        <v>9.5437545341638226E-6</v>
      </c>
      <c r="T49" s="88">
        <f t="shared" si="0"/>
        <v>2.115016944444915E-4</v>
      </c>
      <c r="U49" s="88">
        <f>R49/'סכום נכסי הקרן'!$C$42</f>
        <v>3.9896310834721418E-5</v>
      </c>
    </row>
    <row r="50" spans="2:21" s="128" customFormat="1">
      <c r="B50" s="86" t="s">
        <v>378</v>
      </c>
      <c r="C50" s="80" t="s">
        <v>379</v>
      </c>
      <c r="D50" s="93" t="s">
        <v>123</v>
      </c>
      <c r="E50" s="93" t="s">
        <v>285</v>
      </c>
      <c r="F50" s="80" t="s">
        <v>377</v>
      </c>
      <c r="G50" s="93" t="s">
        <v>291</v>
      </c>
      <c r="H50" s="80" t="s">
        <v>345</v>
      </c>
      <c r="I50" s="80" t="s">
        <v>163</v>
      </c>
      <c r="J50" s="80"/>
      <c r="K50" s="87">
        <v>2.0100000000000002</v>
      </c>
      <c r="L50" s="93" t="s">
        <v>167</v>
      </c>
      <c r="M50" s="94">
        <v>4.7500000000000001E-2</v>
      </c>
      <c r="N50" s="94">
        <v>-3.5999999999999999E-3</v>
      </c>
      <c r="O50" s="87">
        <v>70186.859999999986</v>
      </c>
      <c r="P50" s="89">
        <v>136.19999999999999</v>
      </c>
      <c r="Q50" s="80"/>
      <c r="R50" s="87">
        <v>95.594509999999985</v>
      </c>
      <c r="S50" s="88">
        <v>1.934596201472718E-4</v>
      </c>
      <c r="T50" s="88">
        <f t="shared" si="0"/>
        <v>4.1754403650785974E-3</v>
      </c>
      <c r="U50" s="88">
        <f>R50/'סכום נכסי הקרן'!$C$42</f>
        <v>7.8762804768327027E-4</v>
      </c>
    </row>
    <row r="51" spans="2:21" s="128" customFormat="1">
      <c r="B51" s="86" t="s">
        <v>380</v>
      </c>
      <c r="C51" s="80" t="s">
        <v>381</v>
      </c>
      <c r="D51" s="93" t="s">
        <v>123</v>
      </c>
      <c r="E51" s="93" t="s">
        <v>285</v>
      </c>
      <c r="F51" s="80" t="s">
        <v>382</v>
      </c>
      <c r="G51" s="93" t="s">
        <v>291</v>
      </c>
      <c r="H51" s="80" t="s">
        <v>345</v>
      </c>
      <c r="I51" s="80" t="s">
        <v>287</v>
      </c>
      <c r="J51" s="80"/>
      <c r="K51" s="87">
        <v>2.78</v>
      </c>
      <c r="L51" s="93" t="s">
        <v>167</v>
      </c>
      <c r="M51" s="94">
        <v>3.5499999999999997E-2</v>
      </c>
      <c r="N51" s="94">
        <v>-1.2999999999999999E-3</v>
      </c>
      <c r="O51" s="87">
        <v>24968.609999999997</v>
      </c>
      <c r="P51" s="89">
        <v>120.06</v>
      </c>
      <c r="Q51" s="80"/>
      <c r="R51" s="87">
        <v>29.977309999999996</v>
      </c>
      <c r="S51" s="88">
        <v>7.0064340295376769E-5</v>
      </c>
      <c r="T51" s="88">
        <f t="shared" si="0"/>
        <v>1.3093688142810115E-3</v>
      </c>
      <c r="U51" s="88">
        <f>R51/'סכום נכסי הקרן'!$C$42</f>
        <v>2.4699085909950453E-4</v>
      </c>
    </row>
    <row r="52" spans="2:21" s="128" customFormat="1">
      <c r="B52" s="86" t="s">
        <v>383</v>
      </c>
      <c r="C52" s="80" t="s">
        <v>384</v>
      </c>
      <c r="D52" s="93" t="s">
        <v>123</v>
      </c>
      <c r="E52" s="93" t="s">
        <v>285</v>
      </c>
      <c r="F52" s="80" t="s">
        <v>382</v>
      </c>
      <c r="G52" s="93" t="s">
        <v>291</v>
      </c>
      <c r="H52" s="80" t="s">
        <v>345</v>
      </c>
      <c r="I52" s="80" t="s">
        <v>287</v>
      </c>
      <c r="J52" s="80"/>
      <c r="K52" s="87">
        <v>1.1699999999999997</v>
      </c>
      <c r="L52" s="93" t="s">
        <v>167</v>
      </c>
      <c r="M52" s="94">
        <v>4.6500000000000007E-2</v>
      </c>
      <c r="N52" s="94">
        <v>-6.5999999999999982E-3</v>
      </c>
      <c r="O52" s="87">
        <v>55362.109999999993</v>
      </c>
      <c r="P52" s="89">
        <v>132.82</v>
      </c>
      <c r="Q52" s="80"/>
      <c r="R52" s="87">
        <v>73.531960000000012</v>
      </c>
      <c r="S52" s="88">
        <v>1.6873204012123091E-4</v>
      </c>
      <c r="T52" s="88">
        <f t="shared" si="0"/>
        <v>3.2117776837534387E-3</v>
      </c>
      <c r="U52" s="88">
        <f>R52/'סכום נכסי הקרן'!$C$42</f>
        <v>6.0584895614951468E-4</v>
      </c>
    </row>
    <row r="53" spans="2:21" s="128" customFormat="1">
      <c r="B53" s="86" t="s">
        <v>385</v>
      </c>
      <c r="C53" s="80" t="s">
        <v>386</v>
      </c>
      <c r="D53" s="93" t="s">
        <v>123</v>
      </c>
      <c r="E53" s="93" t="s">
        <v>285</v>
      </c>
      <c r="F53" s="80" t="s">
        <v>382</v>
      </c>
      <c r="G53" s="93" t="s">
        <v>291</v>
      </c>
      <c r="H53" s="80" t="s">
        <v>345</v>
      </c>
      <c r="I53" s="80" t="s">
        <v>287</v>
      </c>
      <c r="J53" s="80"/>
      <c r="K53" s="87">
        <v>5.61</v>
      </c>
      <c r="L53" s="93" t="s">
        <v>167</v>
      </c>
      <c r="M53" s="94">
        <v>1.4999999999999999E-2</v>
      </c>
      <c r="N53" s="94">
        <v>6.3E-3</v>
      </c>
      <c r="O53" s="87">
        <v>120829.90999999997</v>
      </c>
      <c r="P53" s="89">
        <v>106.12</v>
      </c>
      <c r="Q53" s="80"/>
      <c r="R53" s="87">
        <v>128.22469999999998</v>
      </c>
      <c r="S53" s="88">
        <v>2.1670286176276335E-4</v>
      </c>
      <c r="T53" s="88">
        <f t="shared" si="0"/>
        <v>5.6006834302523619E-3</v>
      </c>
      <c r="U53" s="88">
        <f>R53/'סכום נכסי הקרן'!$C$42</f>
        <v>1.0564766755514834E-3</v>
      </c>
    </row>
    <row r="54" spans="2:21" s="128" customFormat="1">
      <c r="B54" s="86" t="s">
        <v>387</v>
      </c>
      <c r="C54" s="80" t="s">
        <v>388</v>
      </c>
      <c r="D54" s="93" t="s">
        <v>123</v>
      </c>
      <c r="E54" s="93" t="s">
        <v>285</v>
      </c>
      <c r="F54" s="80" t="s">
        <v>389</v>
      </c>
      <c r="G54" s="93" t="s">
        <v>390</v>
      </c>
      <c r="H54" s="80" t="s">
        <v>345</v>
      </c>
      <c r="I54" s="80" t="s">
        <v>287</v>
      </c>
      <c r="J54" s="80"/>
      <c r="K54" s="87">
        <v>1.7000000000000002</v>
      </c>
      <c r="L54" s="93" t="s">
        <v>167</v>
      </c>
      <c r="M54" s="94">
        <v>4.6500000000000007E-2</v>
      </c>
      <c r="N54" s="94">
        <v>1.5000000000000002E-3</v>
      </c>
      <c r="O54" s="87">
        <v>858.65999999999985</v>
      </c>
      <c r="P54" s="89">
        <v>134.52000000000001</v>
      </c>
      <c r="Q54" s="80"/>
      <c r="R54" s="87">
        <v>1.1550699999999998</v>
      </c>
      <c r="S54" s="88">
        <v>8.4738275071714827E-6</v>
      </c>
      <c r="T54" s="88">
        <f t="shared" si="0"/>
        <v>5.0451913007256754E-5</v>
      </c>
      <c r="U54" s="88">
        <f>R54/'סכום נכסי הקרן'!$C$42</f>
        <v>9.5169223529417635E-6</v>
      </c>
    </row>
    <row r="55" spans="2:21" s="128" customFormat="1">
      <c r="B55" s="86" t="s">
        <v>391</v>
      </c>
      <c r="C55" s="80" t="s">
        <v>392</v>
      </c>
      <c r="D55" s="93" t="s">
        <v>123</v>
      </c>
      <c r="E55" s="93" t="s">
        <v>285</v>
      </c>
      <c r="F55" s="80" t="s">
        <v>393</v>
      </c>
      <c r="G55" s="93" t="s">
        <v>333</v>
      </c>
      <c r="H55" s="80" t="s">
        <v>345</v>
      </c>
      <c r="I55" s="80" t="s">
        <v>287</v>
      </c>
      <c r="J55" s="80"/>
      <c r="K55" s="87">
        <v>2.37</v>
      </c>
      <c r="L55" s="93" t="s">
        <v>167</v>
      </c>
      <c r="M55" s="94">
        <v>3.6400000000000002E-2</v>
      </c>
      <c r="N55" s="94">
        <v>3.7000000000000006E-3</v>
      </c>
      <c r="O55" s="87">
        <v>999.99999999999989</v>
      </c>
      <c r="P55" s="89">
        <v>118.16</v>
      </c>
      <c r="Q55" s="80"/>
      <c r="R55" s="87">
        <v>1.1815999999999998</v>
      </c>
      <c r="S55" s="88">
        <v>1.3605442176870747E-5</v>
      </c>
      <c r="T55" s="88">
        <f t="shared" si="0"/>
        <v>5.1610707930579598E-5</v>
      </c>
      <c r="U55" s="88">
        <f>R55/'סכום נכסי הקרן'!$C$42</f>
        <v>9.7355099277411652E-6</v>
      </c>
    </row>
    <row r="56" spans="2:21" s="128" customFormat="1">
      <c r="B56" s="86" t="s">
        <v>394</v>
      </c>
      <c r="C56" s="80" t="s">
        <v>395</v>
      </c>
      <c r="D56" s="93" t="s">
        <v>123</v>
      </c>
      <c r="E56" s="93" t="s">
        <v>285</v>
      </c>
      <c r="F56" s="80" t="s">
        <v>396</v>
      </c>
      <c r="G56" s="93" t="s">
        <v>397</v>
      </c>
      <c r="H56" s="80" t="s">
        <v>345</v>
      </c>
      <c r="I56" s="80" t="s">
        <v>163</v>
      </c>
      <c r="J56" s="80"/>
      <c r="K56" s="87">
        <v>7.91</v>
      </c>
      <c r="L56" s="93" t="s">
        <v>167</v>
      </c>
      <c r="M56" s="94">
        <v>3.85E-2</v>
      </c>
      <c r="N56" s="94">
        <v>1.52E-2</v>
      </c>
      <c r="O56" s="87">
        <v>276353.74</v>
      </c>
      <c r="P56" s="89">
        <v>122.89</v>
      </c>
      <c r="Q56" s="80"/>
      <c r="R56" s="87">
        <v>339.61112999999995</v>
      </c>
      <c r="S56" s="88">
        <v>1.0154529229498565E-4</v>
      </c>
      <c r="T56" s="88">
        <f t="shared" si="0"/>
        <v>1.4833760020653435E-2</v>
      </c>
      <c r="U56" s="88">
        <f>R56/'סכום נכסי הקרן'!$C$42</f>
        <v>2.7981444885633003E-3</v>
      </c>
    </row>
    <row r="57" spans="2:21" s="128" customFormat="1">
      <c r="B57" s="86" t="s">
        <v>398</v>
      </c>
      <c r="C57" s="80" t="s">
        <v>399</v>
      </c>
      <c r="D57" s="93" t="s">
        <v>123</v>
      </c>
      <c r="E57" s="93" t="s">
        <v>285</v>
      </c>
      <c r="F57" s="80" t="s">
        <v>396</v>
      </c>
      <c r="G57" s="93" t="s">
        <v>397</v>
      </c>
      <c r="H57" s="80" t="s">
        <v>345</v>
      </c>
      <c r="I57" s="80" t="s">
        <v>163</v>
      </c>
      <c r="J57" s="80"/>
      <c r="K57" s="87">
        <v>6.1100000000000012</v>
      </c>
      <c r="L57" s="93" t="s">
        <v>167</v>
      </c>
      <c r="M57" s="94">
        <v>4.4999999999999998E-2</v>
      </c>
      <c r="N57" s="94">
        <v>1.1900000000000001E-2</v>
      </c>
      <c r="O57" s="87">
        <v>504242.99999999994</v>
      </c>
      <c r="P57" s="89">
        <v>124.25</v>
      </c>
      <c r="Q57" s="80"/>
      <c r="R57" s="87">
        <v>626.52194999999983</v>
      </c>
      <c r="S57" s="88">
        <v>1.714246958338036E-4</v>
      </c>
      <c r="T57" s="88">
        <f t="shared" si="0"/>
        <v>2.7365640972873386E-2</v>
      </c>
      <c r="U57" s="88">
        <f>R57/'סכום נכסי הקרן'!$C$42</f>
        <v>5.1620774070520936E-3</v>
      </c>
    </row>
    <row r="58" spans="2:21" s="128" customFormat="1">
      <c r="B58" s="86" t="s">
        <v>400</v>
      </c>
      <c r="C58" s="80" t="s">
        <v>401</v>
      </c>
      <c r="D58" s="93" t="s">
        <v>123</v>
      </c>
      <c r="E58" s="93" t="s">
        <v>285</v>
      </c>
      <c r="F58" s="80" t="s">
        <v>290</v>
      </c>
      <c r="G58" s="93" t="s">
        <v>291</v>
      </c>
      <c r="H58" s="80" t="s">
        <v>345</v>
      </c>
      <c r="I58" s="80" t="s">
        <v>287</v>
      </c>
      <c r="J58" s="80"/>
      <c r="K58" s="87">
        <v>4.6500000000000004</v>
      </c>
      <c r="L58" s="93" t="s">
        <v>167</v>
      </c>
      <c r="M58" s="94">
        <v>1.6399999999999998E-2</v>
      </c>
      <c r="N58" s="94">
        <v>1.4100000000000001E-2</v>
      </c>
      <c r="O58" s="87">
        <f>150000/50000</f>
        <v>3</v>
      </c>
      <c r="P58" s="89">
        <v>5085000</v>
      </c>
      <c r="Q58" s="80"/>
      <c r="R58" s="87">
        <v>152.54999999999998</v>
      </c>
      <c r="S58" s="88">
        <f>1221.89638318671%/50000</f>
        <v>2.4437927663734202E-4</v>
      </c>
      <c r="T58" s="88">
        <f t="shared" si="0"/>
        <v>6.6631800057633025E-3</v>
      </c>
      <c r="U58" s="88">
        <f>R58/'סכום נכסי הקרן'!$C$42</f>
        <v>1.2568991532472197E-3</v>
      </c>
    </row>
    <row r="59" spans="2:21" s="128" customFormat="1">
      <c r="B59" s="86" t="s">
        <v>402</v>
      </c>
      <c r="C59" s="80" t="s">
        <v>403</v>
      </c>
      <c r="D59" s="93" t="s">
        <v>123</v>
      </c>
      <c r="E59" s="93" t="s">
        <v>285</v>
      </c>
      <c r="F59" s="80" t="s">
        <v>290</v>
      </c>
      <c r="G59" s="93" t="s">
        <v>291</v>
      </c>
      <c r="H59" s="80" t="s">
        <v>345</v>
      </c>
      <c r="I59" s="80" t="s">
        <v>287</v>
      </c>
      <c r="J59" s="80"/>
      <c r="K59" s="87">
        <v>8.6</v>
      </c>
      <c r="L59" s="93" t="s">
        <v>167</v>
      </c>
      <c r="M59" s="94">
        <v>2.7799999999999998E-2</v>
      </c>
      <c r="N59" s="94">
        <v>2.7000000000000007E-2</v>
      </c>
      <c r="O59" s="87">
        <f>50000/50000</f>
        <v>1</v>
      </c>
      <c r="P59" s="89">
        <v>5086469</v>
      </c>
      <c r="Q59" s="80"/>
      <c r="R59" s="87">
        <v>50.864689999999989</v>
      </c>
      <c r="S59" s="88">
        <f>1195.60019129603%/50000</f>
        <v>2.39120038259206E-4</v>
      </c>
      <c r="T59" s="88">
        <f t="shared" si="0"/>
        <v>2.2217016414772112E-3</v>
      </c>
      <c r="U59" s="88">
        <f>R59/'סכום נכסי הקרן'!$C$42</f>
        <v>4.1908741914901558E-4</v>
      </c>
    </row>
    <row r="60" spans="2:21" s="128" customFormat="1">
      <c r="B60" s="86" t="s">
        <v>404</v>
      </c>
      <c r="C60" s="80" t="s">
        <v>405</v>
      </c>
      <c r="D60" s="93" t="s">
        <v>123</v>
      </c>
      <c r="E60" s="93" t="s">
        <v>285</v>
      </c>
      <c r="F60" s="80" t="s">
        <v>290</v>
      </c>
      <c r="G60" s="93" t="s">
        <v>291</v>
      </c>
      <c r="H60" s="80" t="s">
        <v>345</v>
      </c>
      <c r="I60" s="80" t="s">
        <v>163</v>
      </c>
      <c r="J60" s="80"/>
      <c r="K60" s="87">
        <v>1.79</v>
      </c>
      <c r="L60" s="93" t="s">
        <v>167</v>
      </c>
      <c r="M60" s="94">
        <v>0.05</v>
      </c>
      <c r="N60" s="94">
        <v>-2.5000000000000001E-3</v>
      </c>
      <c r="O60" s="87">
        <v>377575.99999999994</v>
      </c>
      <c r="P60" s="89">
        <v>122.01</v>
      </c>
      <c r="Q60" s="80"/>
      <c r="R60" s="87">
        <v>460.68047999999993</v>
      </c>
      <c r="S60" s="88">
        <v>3.7757637757637752E-4</v>
      </c>
      <c r="T60" s="88">
        <f t="shared" si="0"/>
        <v>2.0121907331245106E-2</v>
      </c>
      <c r="U60" s="88">
        <f>R60/'סכום נכסי הקרן'!$C$42</f>
        <v>3.79566637318599E-3</v>
      </c>
    </row>
    <row r="61" spans="2:21" s="128" customFormat="1">
      <c r="B61" s="86" t="s">
        <v>406</v>
      </c>
      <c r="C61" s="80" t="s">
        <v>407</v>
      </c>
      <c r="D61" s="93" t="s">
        <v>123</v>
      </c>
      <c r="E61" s="93" t="s">
        <v>285</v>
      </c>
      <c r="F61" s="80" t="s">
        <v>408</v>
      </c>
      <c r="G61" s="93" t="s">
        <v>333</v>
      </c>
      <c r="H61" s="80" t="s">
        <v>345</v>
      </c>
      <c r="I61" s="80" t="s">
        <v>287</v>
      </c>
      <c r="J61" s="80"/>
      <c r="K61" s="87">
        <v>1.6800000000000002</v>
      </c>
      <c r="L61" s="93" t="s">
        <v>167</v>
      </c>
      <c r="M61" s="94">
        <v>5.0999999999999997E-2</v>
      </c>
      <c r="N61" s="94">
        <v>-5.6000000000000008E-3</v>
      </c>
      <c r="O61" s="87">
        <v>41697.869999999995</v>
      </c>
      <c r="P61" s="89">
        <v>123.7</v>
      </c>
      <c r="Q61" s="80"/>
      <c r="R61" s="87">
        <v>51.580269999999992</v>
      </c>
      <c r="S61" s="88">
        <v>9.0427689389195977E-5</v>
      </c>
      <c r="T61" s="88">
        <f t="shared" si="0"/>
        <v>2.252957218983105E-3</v>
      </c>
      <c r="U61" s="88">
        <f>R61/'סכום נכסי הקרן'!$C$42</f>
        <v>4.2498326900860682E-4</v>
      </c>
    </row>
    <row r="62" spans="2:21" s="128" customFormat="1">
      <c r="B62" s="86" t="s">
        <v>409</v>
      </c>
      <c r="C62" s="80" t="s">
        <v>410</v>
      </c>
      <c r="D62" s="93" t="s">
        <v>123</v>
      </c>
      <c r="E62" s="93" t="s">
        <v>285</v>
      </c>
      <c r="F62" s="80" t="s">
        <v>408</v>
      </c>
      <c r="G62" s="93" t="s">
        <v>333</v>
      </c>
      <c r="H62" s="80" t="s">
        <v>345</v>
      </c>
      <c r="I62" s="80" t="s">
        <v>287</v>
      </c>
      <c r="J62" s="80"/>
      <c r="K62" s="87">
        <v>1.9499999999999997</v>
      </c>
      <c r="L62" s="93" t="s">
        <v>167</v>
      </c>
      <c r="M62" s="94">
        <v>3.4000000000000002E-2</v>
      </c>
      <c r="N62" s="94">
        <v>6.0999999999999987E-3</v>
      </c>
      <c r="O62" s="87">
        <v>59.329999999999991</v>
      </c>
      <c r="P62" s="89">
        <v>109.59</v>
      </c>
      <c r="Q62" s="80"/>
      <c r="R62" s="87">
        <v>6.5019999999999994E-2</v>
      </c>
      <c r="S62" s="88">
        <v>8.454375562571149E-7</v>
      </c>
      <c r="T62" s="88">
        <f t="shared" si="0"/>
        <v>2.8399866533905602E-6</v>
      </c>
      <c r="U62" s="88">
        <f>R62/'סכום נכסי הקרן'!$C$42</f>
        <v>5.3571670235420677E-7</v>
      </c>
    </row>
    <row r="63" spans="2:21" s="128" customFormat="1">
      <c r="B63" s="86" t="s">
        <v>411</v>
      </c>
      <c r="C63" s="80" t="s">
        <v>412</v>
      </c>
      <c r="D63" s="93" t="s">
        <v>123</v>
      </c>
      <c r="E63" s="93" t="s">
        <v>285</v>
      </c>
      <c r="F63" s="80" t="s">
        <v>408</v>
      </c>
      <c r="G63" s="93" t="s">
        <v>333</v>
      </c>
      <c r="H63" s="80" t="s">
        <v>345</v>
      </c>
      <c r="I63" s="80" t="s">
        <v>287</v>
      </c>
      <c r="J63" s="80"/>
      <c r="K63" s="87">
        <v>3.0399999999999991</v>
      </c>
      <c r="L63" s="93" t="s">
        <v>167</v>
      </c>
      <c r="M63" s="94">
        <v>2.5499999999999998E-2</v>
      </c>
      <c r="N63" s="94">
        <v>3.3999999999999985E-3</v>
      </c>
      <c r="O63" s="87">
        <v>44664.749999999993</v>
      </c>
      <c r="P63" s="89">
        <v>109.01</v>
      </c>
      <c r="Q63" s="80"/>
      <c r="R63" s="87">
        <v>48.689050000000002</v>
      </c>
      <c r="S63" s="88">
        <v>5.0930008367209224E-5</v>
      </c>
      <c r="T63" s="88">
        <f t="shared" si="0"/>
        <v>2.1266725956054396E-3</v>
      </c>
      <c r="U63" s="88">
        <f>R63/'סכום נכסי הקרן'!$C$42</f>
        <v>4.0116175494861721E-4</v>
      </c>
    </row>
    <row r="64" spans="2:21" s="128" customFormat="1">
      <c r="B64" s="86" t="s">
        <v>413</v>
      </c>
      <c r="C64" s="80" t="s">
        <v>414</v>
      </c>
      <c r="D64" s="93" t="s">
        <v>123</v>
      </c>
      <c r="E64" s="93" t="s">
        <v>285</v>
      </c>
      <c r="F64" s="80" t="s">
        <v>408</v>
      </c>
      <c r="G64" s="93" t="s">
        <v>333</v>
      </c>
      <c r="H64" s="80" t="s">
        <v>345</v>
      </c>
      <c r="I64" s="80" t="s">
        <v>287</v>
      </c>
      <c r="J64" s="80"/>
      <c r="K64" s="87">
        <v>7.1700000000000008</v>
      </c>
      <c r="L64" s="93" t="s">
        <v>167</v>
      </c>
      <c r="M64" s="94">
        <v>2.35E-2</v>
      </c>
      <c r="N64" s="94">
        <v>1.8000000000000002E-2</v>
      </c>
      <c r="O64" s="87">
        <f>144960-1494.43</f>
        <v>143465.57</v>
      </c>
      <c r="P64" s="89">
        <v>105.47</v>
      </c>
      <c r="Q64" s="80">
        <f>3242.48/1000</f>
        <v>3.24248</v>
      </c>
      <c r="R64" s="87">
        <v>154.61643999999998</v>
      </c>
      <c r="S64" s="88">
        <v>1.7892375833768233E-4</v>
      </c>
      <c r="T64" s="88">
        <f t="shared" si="0"/>
        <v>6.7534393416604482E-3</v>
      </c>
      <c r="U64" s="88">
        <f>R64/'סכום נכסי הקרן'!$C$42</f>
        <v>1.273925090226808E-3</v>
      </c>
    </row>
    <row r="65" spans="2:21" s="128" customFormat="1">
      <c r="B65" s="86" t="s">
        <v>415</v>
      </c>
      <c r="C65" s="80" t="s">
        <v>416</v>
      </c>
      <c r="D65" s="93" t="s">
        <v>123</v>
      </c>
      <c r="E65" s="93" t="s">
        <v>285</v>
      </c>
      <c r="F65" s="80" t="s">
        <v>408</v>
      </c>
      <c r="G65" s="93" t="s">
        <v>333</v>
      </c>
      <c r="H65" s="80" t="s">
        <v>345</v>
      </c>
      <c r="I65" s="80" t="s">
        <v>287</v>
      </c>
      <c r="J65" s="80"/>
      <c r="K65" s="87">
        <v>5.97</v>
      </c>
      <c r="L65" s="93" t="s">
        <v>167</v>
      </c>
      <c r="M65" s="94">
        <v>1.7600000000000001E-2</v>
      </c>
      <c r="N65" s="94">
        <v>1.3599999999999999E-2</v>
      </c>
      <c r="O65" s="87">
        <v>100668.71999999999</v>
      </c>
      <c r="P65" s="89">
        <v>104.69</v>
      </c>
      <c r="Q65" s="80"/>
      <c r="R65" s="87">
        <v>105.39008999999999</v>
      </c>
      <c r="S65" s="88">
        <v>9.0875875578686919E-5</v>
      </c>
      <c r="T65" s="88">
        <f t="shared" si="0"/>
        <v>4.6032982005479841E-3</v>
      </c>
      <c r="U65" s="88">
        <f>R65/'סכום נכסי הקרן'!$C$42</f>
        <v>8.6833638073843518E-4</v>
      </c>
    </row>
    <row r="66" spans="2:21" s="128" customFormat="1">
      <c r="B66" s="86" t="s">
        <v>417</v>
      </c>
      <c r="C66" s="80" t="s">
        <v>418</v>
      </c>
      <c r="D66" s="93" t="s">
        <v>123</v>
      </c>
      <c r="E66" s="93" t="s">
        <v>285</v>
      </c>
      <c r="F66" s="80" t="s">
        <v>408</v>
      </c>
      <c r="G66" s="93" t="s">
        <v>333</v>
      </c>
      <c r="H66" s="80" t="s">
        <v>345</v>
      </c>
      <c r="I66" s="80" t="s">
        <v>287</v>
      </c>
      <c r="J66" s="80"/>
      <c r="K66" s="87">
        <v>6.4399999999999995</v>
      </c>
      <c r="L66" s="93" t="s">
        <v>167</v>
      </c>
      <c r="M66" s="94">
        <v>2.1499999999999998E-2</v>
      </c>
      <c r="N66" s="94">
        <v>1.66E-2</v>
      </c>
      <c r="O66" s="87">
        <v>89671.719999999987</v>
      </c>
      <c r="P66" s="89">
        <v>106.26</v>
      </c>
      <c r="Q66" s="80"/>
      <c r="R66" s="87">
        <v>95.285169999999979</v>
      </c>
      <c r="S66" s="88">
        <v>1.1198835443363312E-4</v>
      </c>
      <c r="T66" s="88">
        <f t="shared" si="0"/>
        <v>4.1619288075369206E-3</v>
      </c>
      <c r="U66" s="88">
        <f>R66/'סכום נכסי הקרן'!$C$42</f>
        <v>7.850793149132572E-4</v>
      </c>
    </row>
    <row r="67" spans="2:21" s="128" customFormat="1">
      <c r="B67" s="86" t="s">
        <v>419</v>
      </c>
      <c r="C67" s="80" t="s">
        <v>420</v>
      </c>
      <c r="D67" s="93" t="s">
        <v>123</v>
      </c>
      <c r="E67" s="93" t="s">
        <v>285</v>
      </c>
      <c r="F67" s="80" t="s">
        <v>377</v>
      </c>
      <c r="G67" s="93" t="s">
        <v>291</v>
      </c>
      <c r="H67" s="80" t="s">
        <v>345</v>
      </c>
      <c r="I67" s="80" t="s">
        <v>163</v>
      </c>
      <c r="J67" s="80"/>
      <c r="K67" s="87">
        <v>0.65999999999999992</v>
      </c>
      <c r="L67" s="93" t="s">
        <v>167</v>
      </c>
      <c r="M67" s="94">
        <v>5.2499999999999998E-2</v>
      </c>
      <c r="N67" s="94">
        <v>-1.1499999999999996E-2</v>
      </c>
      <c r="O67" s="87">
        <v>4559.9999999999991</v>
      </c>
      <c r="P67" s="89">
        <v>134.59</v>
      </c>
      <c r="Q67" s="80"/>
      <c r="R67" s="87">
        <v>6.1373100000000003</v>
      </c>
      <c r="S67" s="88">
        <v>1.8999999999999998E-5</v>
      </c>
      <c r="T67" s="88">
        <f t="shared" si="0"/>
        <v>2.6806949381298709E-4</v>
      </c>
      <c r="U67" s="88">
        <f>R67/'סכום נכסי הקרן'!$C$42</f>
        <v>5.0566894409804625E-5</v>
      </c>
    </row>
    <row r="68" spans="2:21" s="128" customFormat="1">
      <c r="B68" s="86" t="s">
        <v>421</v>
      </c>
      <c r="C68" s="80" t="s">
        <v>422</v>
      </c>
      <c r="D68" s="93" t="s">
        <v>123</v>
      </c>
      <c r="E68" s="93" t="s">
        <v>285</v>
      </c>
      <c r="F68" s="80" t="s">
        <v>309</v>
      </c>
      <c r="G68" s="93" t="s">
        <v>291</v>
      </c>
      <c r="H68" s="80" t="s">
        <v>345</v>
      </c>
      <c r="I68" s="80" t="s">
        <v>287</v>
      </c>
      <c r="J68" s="80"/>
      <c r="K68" s="87">
        <v>1.6799999999999995</v>
      </c>
      <c r="L68" s="93" t="s">
        <v>167</v>
      </c>
      <c r="M68" s="94">
        <v>6.5000000000000002E-2</v>
      </c>
      <c r="N68" s="94">
        <v>-2.6999999999999993E-3</v>
      </c>
      <c r="O68" s="87">
        <v>281057.99999999994</v>
      </c>
      <c r="P68" s="89">
        <v>124.62</v>
      </c>
      <c r="Q68" s="87">
        <v>5.0873399999999993</v>
      </c>
      <c r="R68" s="87">
        <v>355.34184000000005</v>
      </c>
      <c r="S68" s="88">
        <v>1.7844952380952376E-4</v>
      </c>
      <c r="T68" s="88">
        <f t="shared" si="0"/>
        <v>1.552085639789671E-2</v>
      </c>
      <c r="U68" s="88">
        <f>R68/'סכום נכסי הקרן'!$C$42</f>
        <v>2.9277539023881295E-3</v>
      </c>
    </row>
    <row r="69" spans="2:21" s="128" customFormat="1">
      <c r="B69" s="86" t="s">
        <v>423</v>
      </c>
      <c r="C69" s="80" t="s">
        <v>424</v>
      </c>
      <c r="D69" s="93" t="s">
        <v>123</v>
      </c>
      <c r="E69" s="93" t="s">
        <v>285</v>
      </c>
      <c r="F69" s="80" t="s">
        <v>425</v>
      </c>
      <c r="G69" s="93" t="s">
        <v>333</v>
      </c>
      <c r="H69" s="80" t="s">
        <v>345</v>
      </c>
      <c r="I69" s="80" t="s">
        <v>287</v>
      </c>
      <c r="J69" s="80"/>
      <c r="K69" s="87">
        <v>8.1600000000000019</v>
      </c>
      <c r="L69" s="93" t="s">
        <v>167</v>
      </c>
      <c r="M69" s="94">
        <v>3.5000000000000003E-2</v>
      </c>
      <c r="N69" s="94">
        <v>2.07E-2</v>
      </c>
      <c r="O69" s="87">
        <v>17603.099999999995</v>
      </c>
      <c r="P69" s="89">
        <v>114.24</v>
      </c>
      <c r="Q69" s="80"/>
      <c r="R69" s="87">
        <v>20.109779999999994</v>
      </c>
      <c r="S69" s="88">
        <v>6.4990310395916949E-5</v>
      </c>
      <c r="T69" s="88">
        <f t="shared" si="0"/>
        <v>8.783682990252292E-4</v>
      </c>
      <c r="U69" s="88">
        <f>R69/'סכום נכסי הקרן'!$C$42</f>
        <v>1.6568971126835707E-4</v>
      </c>
    </row>
    <row r="70" spans="2:21" s="128" customFormat="1">
      <c r="B70" s="86" t="s">
        <v>426</v>
      </c>
      <c r="C70" s="80" t="s">
        <v>427</v>
      </c>
      <c r="D70" s="93" t="s">
        <v>123</v>
      </c>
      <c r="E70" s="93" t="s">
        <v>285</v>
      </c>
      <c r="F70" s="80" t="s">
        <v>425</v>
      </c>
      <c r="G70" s="93" t="s">
        <v>333</v>
      </c>
      <c r="H70" s="80" t="s">
        <v>345</v>
      </c>
      <c r="I70" s="80" t="s">
        <v>287</v>
      </c>
      <c r="J70" s="80"/>
      <c r="K70" s="87">
        <v>4.1100000000000003</v>
      </c>
      <c r="L70" s="93" t="s">
        <v>167</v>
      </c>
      <c r="M70" s="94">
        <v>0.04</v>
      </c>
      <c r="N70" s="94">
        <v>4.4000000000000003E-3</v>
      </c>
      <c r="O70" s="87">
        <v>140058.09999999998</v>
      </c>
      <c r="P70" s="89">
        <v>115.51</v>
      </c>
      <c r="Q70" s="80"/>
      <c r="R70" s="87">
        <v>161.78110999999996</v>
      </c>
      <c r="S70" s="88">
        <v>2.0481202719801401E-4</v>
      </c>
      <c r="T70" s="88">
        <f t="shared" si="0"/>
        <v>7.0663825464581664E-3</v>
      </c>
      <c r="U70" s="88">
        <f>R70/'סכום נכסי הקרן'!$C$42</f>
        <v>1.3329566710612605E-3</v>
      </c>
    </row>
    <row r="71" spans="2:21" s="128" customFormat="1">
      <c r="B71" s="86" t="s">
        <v>428</v>
      </c>
      <c r="C71" s="80" t="s">
        <v>429</v>
      </c>
      <c r="D71" s="93" t="s">
        <v>123</v>
      </c>
      <c r="E71" s="93" t="s">
        <v>285</v>
      </c>
      <c r="F71" s="80" t="s">
        <v>425</v>
      </c>
      <c r="G71" s="93" t="s">
        <v>333</v>
      </c>
      <c r="H71" s="80" t="s">
        <v>345</v>
      </c>
      <c r="I71" s="80" t="s">
        <v>287</v>
      </c>
      <c r="J71" s="80"/>
      <c r="K71" s="87">
        <v>6.8100000000000005</v>
      </c>
      <c r="L71" s="93" t="s">
        <v>167</v>
      </c>
      <c r="M71" s="94">
        <v>0.04</v>
      </c>
      <c r="N71" s="94">
        <v>1.4799999999999997E-2</v>
      </c>
      <c r="O71" s="87">
        <v>161762.98999999996</v>
      </c>
      <c r="P71" s="89">
        <v>119.27</v>
      </c>
      <c r="Q71" s="80"/>
      <c r="R71" s="87">
        <v>192.93470999999997</v>
      </c>
      <c r="S71" s="88">
        <v>2.2333978319967417E-4</v>
      </c>
      <c r="T71" s="88">
        <f t="shared" si="0"/>
        <v>8.4271301349704425E-3</v>
      </c>
      <c r="U71" s="88">
        <f>R71/'סכום נכסי הקרן'!$C$42</f>
        <v>1.5896392896165054E-3</v>
      </c>
    </row>
    <row r="72" spans="2:21" s="128" customFormat="1">
      <c r="B72" s="86" t="s">
        <v>430</v>
      </c>
      <c r="C72" s="80" t="s">
        <v>431</v>
      </c>
      <c r="D72" s="93" t="s">
        <v>123</v>
      </c>
      <c r="E72" s="93" t="s">
        <v>285</v>
      </c>
      <c r="F72" s="80" t="s">
        <v>432</v>
      </c>
      <c r="G72" s="93" t="s">
        <v>433</v>
      </c>
      <c r="H72" s="80" t="s">
        <v>434</v>
      </c>
      <c r="I72" s="80" t="s">
        <v>287</v>
      </c>
      <c r="J72" s="80"/>
      <c r="K72" s="87">
        <v>8.19</v>
      </c>
      <c r="L72" s="93" t="s">
        <v>167</v>
      </c>
      <c r="M72" s="94">
        <v>5.1500000000000004E-2</v>
      </c>
      <c r="N72" s="94">
        <v>2.5099999999999997E-2</v>
      </c>
      <c r="O72" s="87">
        <v>366657.99999999994</v>
      </c>
      <c r="P72" s="89">
        <v>150.72999999999999</v>
      </c>
      <c r="Q72" s="80"/>
      <c r="R72" s="87">
        <v>552.66359</v>
      </c>
      <c r="S72" s="88">
        <v>1.0325421808144246E-4</v>
      </c>
      <c r="T72" s="88">
        <f t="shared" si="0"/>
        <v>2.4139606573591401E-2</v>
      </c>
      <c r="U72" s="88">
        <f>R72/'סכום נכסי הקרן'!$C$42</f>
        <v>4.5535391563524662E-3</v>
      </c>
    </row>
    <row r="73" spans="2:21" s="128" customFormat="1">
      <c r="B73" s="86" t="s">
        <v>435</v>
      </c>
      <c r="C73" s="80" t="s">
        <v>436</v>
      </c>
      <c r="D73" s="93" t="s">
        <v>123</v>
      </c>
      <c r="E73" s="93" t="s">
        <v>285</v>
      </c>
      <c r="F73" s="80" t="s">
        <v>367</v>
      </c>
      <c r="G73" s="93" t="s">
        <v>333</v>
      </c>
      <c r="H73" s="80" t="s">
        <v>434</v>
      </c>
      <c r="I73" s="80" t="s">
        <v>163</v>
      </c>
      <c r="J73" s="80"/>
      <c r="K73" s="87">
        <v>2.99</v>
      </c>
      <c r="L73" s="93" t="s">
        <v>167</v>
      </c>
      <c r="M73" s="94">
        <v>2.8500000000000001E-2</v>
      </c>
      <c r="N73" s="94">
        <v>5.1999999999999989E-3</v>
      </c>
      <c r="O73" s="87">
        <v>1716.3699999999997</v>
      </c>
      <c r="P73" s="89">
        <v>108.92</v>
      </c>
      <c r="Q73" s="80"/>
      <c r="R73" s="87">
        <v>1.8694799999999998</v>
      </c>
      <c r="S73" s="88">
        <v>3.7419700348467342E-6</v>
      </c>
      <c r="T73" s="88">
        <f t="shared" si="0"/>
        <v>8.1656386477708159E-5</v>
      </c>
      <c r="U73" s="88">
        <f>R73/'סכום נכסי הקרן'!$C$42</f>
        <v>1.5403132278024337E-5</v>
      </c>
    </row>
    <row r="74" spans="2:21" s="128" customFormat="1">
      <c r="B74" s="86" t="s">
        <v>437</v>
      </c>
      <c r="C74" s="80" t="s">
        <v>438</v>
      </c>
      <c r="D74" s="93" t="s">
        <v>123</v>
      </c>
      <c r="E74" s="93" t="s">
        <v>285</v>
      </c>
      <c r="F74" s="80" t="s">
        <v>367</v>
      </c>
      <c r="G74" s="93" t="s">
        <v>333</v>
      </c>
      <c r="H74" s="80" t="s">
        <v>434</v>
      </c>
      <c r="I74" s="80" t="s">
        <v>163</v>
      </c>
      <c r="J74" s="80"/>
      <c r="K74" s="87">
        <v>0.5</v>
      </c>
      <c r="L74" s="93" t="s">
        <v>167</v>
      </c>
      <c r="M74" s="94">
        <v>4.8499999999999995E-2</v>
      </c>
      <c r="N74" s="94">
        <v>1.2199999999999997E-2</v>
      </c>
      <c r="O74" s="87">
        <v>1138.3299999999997</v>
      </c>
      <c r="P74" s="89">
        <v>123.77</v>
      </c>
      <c r="Q74" s="80"/>
      <c r="R74" s="87">
        <v>1.4089100000000001</v>
      </c>
      <c r="S74" s="88">
        <v>9.0897227171033962E-6</v>
      </c>
      <c r="T74" s="88">
        <f t="shared" si="0"/>
        <v>6.153930476512604E-5</v>
      </c>
      <c r="U74" s="88">
        <f>R74/'סכום נכסי הקרן'!$C$42</f>
        <v>1.1608376178312297E-5</v>
      </c>
    </row>
    <row r="75" spans="2:21" s="128" customFormat="1">
      <c r="B75" s="86" t="s">
        <v>439</v>
      </c>
      <c r="C75" s="80" t="s">
        <v>440</v>
      </c>
      <c r="D75" s="93" t="s">
        <v>123</v>
      </c>
      <c r="E75" s="93" t="s">
        <v>285</v>
      </c>
      <c r="F75" s="80" t="s">
        <v>367</v>
      </c>
      <c r="G75" s="93" t="s">
        <v>333</v>
      </c>
      <c r="H75" s="80" t="s">
        <v>434</v>
      </c>
      <c r="I75" s="80" t="s">
        <v>163</v>
      </c>
      <c r="J75" s="80"/>
      <c r="K75" s="87">
        <v>1.2000000000000002</v>
      </c>
      <c r="L75" s="93" t="s">
        <v>167</v>
      </c>
      <c r="M75" s="94">
        <v>3.7699999999999997E-2</v>
      </c>
      <c r="N75" s="94">
        <v>-5.3000000000000018E-3</v>
      </c>
      <c r="O75" s="87">
        <v>10726.679999999998</v>
      </c>
      <c r="P75" s="89">
        <v>115.93</v>
      </c>
      <c r="Q75" s="80"/>
      <c r="R75" s="87">
        <v>12.435439999999996</v>
      </c>
      <c r="S75" s="88">
        <v>2.9573375139998346E-5</v>
      </c>
      <c r="T75" s="88">
        <f t="shared" si="0"/>
        <v>5.4316339017285609E-4</v>
      </c>
      <c r="U75" s="88">
        <f>R75/'סכום נכסי הקרן'!$C$42</f>
        <v>1.0245882665523831E-4</v>
      </c>
    </row>
    <row r="76" spans="2:21" s="128" customFormat="1">
      <c r="B76" s="86" t="s">
        <v>441</v>
      </c>
      <c r="C76" s="80" t="s">
        <v>442</v>
      </c>
      <c r="D76" s="93" t="s">
        <v>123</v>
      </c>
      <c r="E76" s="93" t="s">
        <v>285</v>
      </c>
      <c r="F76" s="80" t="s">
        <v>367</v>
      </c>
      <c r="G76" s="93" t="s">
        <v>333</v>
      </c>
      <c r="H76" s="80" t="s">
        <v>434</v>
      </c>
      <c r="I76" s="80" t="s">
        <v>163</v>
      </c>
      <c r="J76" s="80"/>
      <c r="K76" s="87">
        <v>4.84</v>
      </c>
      <c r="L76" s="93" t="s">
        <v>167</v>
      </c>
      <c r="M76" s="94">
        <v>2.5000000000000001E-2</v>
      </c>
      <c r="N76" s="94">
        <v>1.1900000000000001E-2</v>
      </c>
      <c r="O76" s="87">
        <v>79076.219999999987</v>
      </c>
      <c r="P76" s="89">
        <v>107.88</v>
      </c>
      <c r="Q76" s="80"/>
      <c r="R76" s="87">
        <v>85.307419999999979</v>
      </c>
      <c r="S76" s="88">
        <v>1.689490813741875E-4</v>
      </c>
      <c r="T76" s="88">
        <f t="shared" ref="T76:T139" si="1">R76/$R$11</f>
        <v>3.7261140300704843E-3</v>
      </c>
      <c r="U76" s="88">
        <f>R76/'סכום נכסי הקרן'!$C$42</f>
        <v>7.0287003581583042E-4</v>
      </c>
    </row>
    <row r="77" spans="2:21" s="128" customFormat="1">
      <c r="B77" s="86" t="s">
        <v>443</v>
      </c>
      <c r="C77" s="80" t="s">
        <v>444</v>
      </c>
      <c r="D77" s="93" t="s">
        <v>123</v>
      </c>
      <c r="E77" s="93" t="s">
        <v>285</v>
      </c>
      <c r="F77" s="80" t="s">
        <v>367</v>
      </c>
      <c r="G77" s="93" t="s">
        <v>333</v>
      </c>
      <c r="H77" s="80" t="s">
        <v>434</v>
      </c>
      <c r="I77" s="80" t="s">
        <v>163</v>
      </c>
      <c r="J77" s="80"/>
      <c r="K77" s="87">
        <v>5.71</v>
      </c>
      <c r="L77" s="93" t="s">
        <v>167</v>
      </c>
      <c r="M77" s="94">
        <v>1.34E-2</v>
      </c>
      <c r="N77" s="94">
        <v>1.2400000000000001E-2</v>
      </c>
      <c r="O77" s="87">
        <v>138977.09999999998</v>
      </c>
      <c r="P77" s="89">
        <v>102.39</v>
      </c>
      <c r="Q77" s="80"/>
      <c r="R77" s="87">
        <v>142.29865999999998</v>
      </c>
      <c r="S77" s="88">
        <v>4.0593315019518661E-4</v>
      </c>
      <c r="T77" s="88">
        <f t="shared" si="1"/>
        <v>6.2154151829492644E-3</v>
      </c>
      <c r="U77" s="88">
        <f>R77/'סכום נכסי הקרן'!$C$42</f>
        <v>1.1724356949342118E-3</v>
      </c>
    </row>
    <row r="78" spans="2:21" s="128" customFormat="1">
      <c r="B78" s="86" t="s">
        <v>445</v>
      </c>
      <c r="C78" s="80" t="s">
        <v>446</v>
      </c>
      <c r="D78" s="93" t="s">
        <v>123</v>
      </c>
      <c r="E78" s="93" t="s">
        <v>285</v>
      </c>
      <c r="F78" s="80" t="s">
        <v>367</v>
      </c>
      <c r="G78" s="93" t="s">
        <v>333</v>
      </c>
      <c r="H78" s="80" t="s">
        <v>434</v>
      </c>
      <c r="I78" s="80" t="s">
        <v>163</v>
      </c>
      <c r="J78" s="80"/>
      <c r="K78" s="87">
        <v>5.69</v>
      </c>
      <c r="L78" s="93" t="s">
        <v>167</v>
      </c>
      <c r="M78" s="94">
        <v>1.95E-2</v>
      </c>
      <c r="N78" s="94">
        <v>1.5800000000000002E-2</v>
      </c>
      <c r="O78" s="87">
        <v>24213.999999999996</v>
      </c>
      <c r="P78" s="89">
        <v>103.8</v>
      </c>
      <c r="Q78" s="80"/>
      <c r="R78" s="87">
        <v>25.134129999999995</v>
      </c>
      <c r="S78" s="88">
        <v>3.4039645911207885E-5</v>
      </c>
      <c r="T78" s="88">
        <f t="shared" si="1"/>
        <v>1.0978251883202595E-3</v>
      </c>
      <c r="U78" s="88">
        <f>R78/'סכום נכסי הקרן'!$C$42</f>
        <v>2.0708663857492982E-4</v>
      </c>
    </row>
    <row r="79" spans="2:21" s="128" customFormat="1">
      <c r="B79" s="86" t="s">
        <v>447</v>
      </c>
      <c r="C79" s="80" t="s">
        <v>448</v>
      </c>
      <c r="D79" s="93" t="s">
        <v>123</v>
      </c>
      <c r="E79" s="93" t="s">
        <v>285</v>
      </c>
      <c r="F79" s="80" t="s">
        <v>449</v>
      </c>
      <c r="G79" s="93" t="s">
        <v>333</v>
      </c>
      <c r="H79" s="80" t="s">
        <v>434</v>
      </c>
      <c r="I79" s="80" t="s">
        <v>287</v>
      </c>
      <c r="J79" s="80"/>
      <c r="K79" s="87">
        <v>1.2699999999999996</v>
      </c>
      <c r="L79" s="93" t="s">
        <v>167</v>
      </c>
      <c r="M79" s="94">
        <v>4.8000000000000001E-2</v>
      </c>
      <c r="N79" s="94">
        <v>1.0999999999999998E-3</v>
      </c>
      <c r="O79" s="87">
        <v>0.17999999999999997</v>
      </c>
      <c r="P79" s="89">
        <v>112.94</v>
      </c>
      <c r="Q79" s="80"/>
      <c r="R79" s="87">
        <v>2.0000000000000001E-4</v>
      </c>
      <c r="S79" s="88">
        <v>1.5734265734265732E-9</v>
      </c>
      <c r="T79" s="88">
        <f t="shared" si="1"/>
        <v>8.7357325542619517E-9</v>
      </c>
      <c r="U79" s="88">
        <f>R79/'סכום נכסי הקרן'!$C$42</f>
        <v>1.647852052765939E-9</v>
      </c>
    </row>
    <row r="80" spans="2:21" s="128" customFormat="1">
      <c r="B80" s="86" t="s">
        <v>450</v>
      </c>
      <c r="C80" s="80" t="s">
        <v>451</v>
      </c>
      <c r="D80" s="93" t="s">
        <v>123</v>
      </c>
      <c r="E80" s="93" t="s">
        <v>285</v>
      </c>
      <c r="F80" s="80" t="s">
        <v>449</v>
      </c>
      <c r="G80" s="93" t="s">
        <v>333</v>
      </c>
      <c r="H80" s="80" t="s">
        <v>434</v>
      </c>
      <c r="I80" s="80" t="s">
        <v>287</v>
      </c>
      <c r="J80" s="80"/>
      <c r="K80" s="87">
        <v>3.72</v>
      </c>
      <c r="L80" s="93" t="s">
        <v>167</v>
      </c>
      <c r="M80" s="94">
        <v>3.2899999999999999E-2</v>
      </c>
      <c r="N80" s="94">
        <v>6.0000000000000001E-3</v>
      </c>
      <c r="O80" s="87">
        <v>0.28000000000000003</v>
      </c>
      <c r="P80" s="89">
        <v>112.7</v>
      </c>
      <c r="Q80" s="80"/>
      <c r="R80" s="87">
        <v>3.0999999999999995E-4</v>
      </c>
      <c r="S80" s="88">
        <v>1.4000000000000001E-9</v>
      </c>
      <c r="T80" s="88">
        <f t="shared" si="1"/>
        <v>1.3540385459106023E-8</v>
      </c>
      <c r="U80" s="88">
        <f>R80/'סכום נכסי הקרן'!$C$42</f>
        <v>2.554170681787205E-9</v>
      </c>
    </row>
    <row r="81" spans="2:21" s="128" customFormat="1">
      <c r="B81" s="86" t="s">
        <v>452</v>
      </c>
      <c r="C81" s="80" t="s">
        <v>453</v>
      </c>
      <c r="D81" s="93" t="s">
        <v>123</v>
      </c>
      <c r="E81" s="93" t="s">
        <v>285</v>
      </c>
      <c r="F81" s="80" t="s">
        <v>454</v>
      </c>
      <c r="G81" s="93" t="s">
        <v>333</v>
      </c>
      <c r="H81" s="80" t="s">
        <v>434</v>
      </c>
      <c r="I81" s="80" t="s">
        <v>163</v>
      </c>
      <c r="J81" s="80"/>
      <c r="K81" s="87">
        <v>0.99</v>
      </c>
      <c r="L81" s="93" t="s">
        <v>167</v>
      </c>
      <c r="M81" s="94">
        <v>6.5000000000000002E-2</v>
      </c>
      <c r="N81" s="94">
        <v>-2.3999999999999998E-3</v>
      </c>
      <c r="O81" s="87">
        <v>2861.05</v>
      </c>
      <c r="P81" s="89">
        <v>121</v>
      </c>
      <c r="Q81" s="80"/>
      <c r="R81" s="87">
        <v>3.4618699999999993</v>
      </c>
      <c r="S81" s="88">
        <v>1.451817382772083E-5</v>
      </c>
      <c r="T81" s="88">
        <f t="shared" si="1"/>
        <v>1.5120985228811408E-4</v>
      </c>
      <c r="U81" s="88">
        <f>R81/'סכום נכסי הקרן'!$C$42</f>
        <v>2.8523247929544101E-5</v>
      </c>
    </row>
    <row r="82" spans="2:21" s="128" customFormat="1">
      <c r="B82" s="86" t="s">
        <v>455</v>
      </c>
      <c r="C82" s="80" t="s">
        <v>456</v>
      </c>
      <c r="D82" s="93" t="s">
        <v>123</v>
      </c>
      <c r="E82" s="93" t="s">
        <v>285</v>
      </c>
      <c r="F82" s="80" t="s">
        <v>454</v>
      </c>
      <c r="G82" s="93" t="s">
        <v>333</v>
      </c>
      <c r="H82" s="80" t="s">
        <v>434</v>
      </c>
      <c r="I82" s="80" t="s">
        <v>163</v>
      </c>
      <c r="J82" s="80"/>
      <c r="K82" s="87">
        <v>6.4099999999999984</v>
      </c>
      <c r="L82" s="93" t="s">
        <v>167</v>
      </c>
      <c r="M82" s="94">
        <v>0.04</v>
      </c>
      <c r="N82" s="94">
        <v>2.3099999999999992E-2</v>
      </c>
      <c r="O82" s="87">
        <v>45636.999999999993</v>
      </c>
      <c r="P82" s="89">
        <v>112.32</v>
      </c>
      <c r="Q82" s="80"/>
      <c r="R82" s="87">
        <v>51.259480000000003</v>
      </c>
      <c r="S82" s="88">
        <v>1.5429367966269533E-5</v>
      </c>
      <c r="T82" s="88">
        <f t="shared" si="1"/>
        <v>2.2389455407526974E-3</v>
      </c>
      <c r="U82" s="88">
        <f>R82/'סכום נכסי הקרן'!$C$42</f>
        <v>4.2234019670857299E-4</v>
      </c>
    </row>
    <row r="83" spans="2:21" s="128" customFormat="1">
      <c r="B83" s="86" t="s">
        <v>457</v>
      </c>
      <c r="C83" s="80" t="s">
        <v>458</v>
      </c>
      <c r="D83" s="93" t="s">
        <v>123</v>
      </c>
      <c r="E83" s="93" t="s">
        <v>285</v>
      </c>
      <c r="F83" s="80" t="s">
        <v>454</v>
      </c>
      <c r="G83" s="93" t="s">
        <v>333</v>
      </c>
      <c r="H83" s="80" t="s">
        <v>434</v>
      </c>
      <c r="I83" s="80" t="s">
        <v>163</v>
      </c>
      <c r="J83" s="80"/>
      <c r="K83" s="87">
        <v>6.7</v>
      </c>
      <c r="L83" s="93" t="s">
        <v>167</v>
      </c>
      <c r="M83" s="94">
        <v>2.7799999999999998E-2</v>
      </c>
      <c r="N83" s="94">
        <v>2.53E-2</v>
      </c>
      <c r="O83" s="87">
        <v>93530.999999999985</v>
      </c>
      <c r="P83" s="89">
        <v>104.02</v>
      </c>
      <c r="Q83" s="80"/>
      <c r="R83" s="87">
        <v>97.290939999999992</v>
      </c>
      <c r="S83" s="88">
        <v>7.4203979823207102E-5</v>
      </c>
      <c r="T83" s="88">
        <f t="shared" si="1"/>
        <v>4.2495381589637308E-3</v>
      </c>
      <c r="U83" s="88">
        <f>R83/'סכום נכסי הקרן'!$C$42</f>
        <v>8.0160537597263892E-4</v>
      </c>
    </row>
    <row r="84" spans="2:21" s="128" customFormat="1">
      <c r="B84" s="86" t="s">
        <v>459</v>
      </c>
      <c r="C84" s="80" t="s">
        <v>460</v>
      </c>
      <c r="D84" s="93" t="s">
        <v>123</v>
      </c>
      <c r="E84" s="93" t="s">
        <v>285</v>
      </c>
      <c r="F84" s="80" t="s">
        <v>454</v>
      </c>
      <c r="G84" s="93" t="s">
        <v>333</v>
      </c>
      <c r="H84" s="80" t="s">
        <v>434</v>
      </c>
      <c r="I84" s="80" t="s">
        <v>163</v>
      </c>
      <c r="J84" s="80"/>
      <c r="K84" s="87">
        <v>1.57</v>
      </c>
      <c r="L84" s="93" t="s">
        <v>167</v>
      </c>
      <c r="M84" s="94">
        <v>5.0999999999999997E-2</v>
      </c>
      <c r="N84" s="94">
        <v>2.4000000000000002E-3</v>
      </c>
      <c r="O84" s="87">
        <v>7531.9999999999991</v>
      </c>
      <c r="P84" s="89">
        <v>131.21</v>
      </c>
      <c r="Q84" s="80"/>
      <c r="R84" s="87">
        <v>9.8827299999999969</v>
      </c>
      <c r="S84" s="88">
        <v>4.4319112390091595E-6</v>
      </c>
      <c r="T84" s="88">
        <f t="shared" si="1"/>
        <v>4.3166443092990591E-4</v>
      </c>
      <c r="U84" s="88">
        <f>R84/'סכום נכסי הקרן'!$C$42</f>
        <v>8.1426384587157615E-5</v>
      </c>
    </row>
    <row r="85" spans="2:21" s="128" customFormat="1">
      <c r="B85" s="86" t="s">
        <v>461</v>
      </c>
      <c r="C85" s="80" t="s">
        <v>462</v>
      </c>
      <c r="D85" s="93" t="s">
        <v>123</v>
      </c>
      <c r="E85" s="93" t="s">
        <v>285</v>
      </c>
      <c r="F85" s="80" t="s">
        <v>377</v>
      </c>
      <c r="G85" s="93" t="s">
        <v>291</v>
      </c>
      <c r="H85" s="80" t="s">
        <v>434</v>
      </c>
      <c r="I85" s="80" t="s">
        <v>287</v>
      </c>
      <c r="J85" s="80"/>
      <c r="K85" s="87">
        <v>1.4899999999999995</v>
      </c>
      <c r="L85" s="93" t="s">
        <v>167</v>
      </c>
      <c r="M85" s="94">
        <v>6.4000000000000001E-2</v>
      </c>
      <c r="N85" s="94">
        <v>-2.2999999999999995E-3</v>
      </c>
      <c r="O85" s="87">
        <v>234970.99999999997</v>
      </c>
      <c r="P85" s="89">
        <v>126.64</v>
      </c>
      <c r="Q85" s="80"/>
      <c r="R85" s="87">
        <v>297.56728000000004</v>
      </c>
      <c r="S85" s="88">
        <v>1.8767944069416413E-4</v>
      </c>
      <c r="T85" s="88">
        <f t="shared" si="1"/>
        <v>1.2997340874895909E-2</v>
      </c>
      <c r="U85" s="88">
        <f>R85/'סכום נכסי הקרן'!$C$42</f>
        <v>2.4517342659198852E-3</v>
      </c>
    </row>
    <row r="86" spans="2:21" s="128" customFormat="1">
      <c r="B86" s="86" t="s">
        <v>463</v>
      </c>
      <c r="C86" s="80" t="s">
        <v>464</v>
      </c>
      <c r="D86" s="93" t="s">
        <v>123</v>
      </c>
      <c r="E86" s="93" t="s">
        <v>285</v>
      </c>
      <c r="F86" s="80" t="s">
        <v>389</v>
      </c>
      <c r="G86" s="93" t="s">
        <v>390</v>
      </c>
      <c r="H86" s="80" t="s">
        <v>434</v>
      </c>
      <c r="I86" s="80" t="s">
        <v>287</v>
      </c>
      <c r="J86" s="80"/>
      <c r="K86" s="87">
        <v>4.3099999999999996</v>
      </c>
      <c r="L86" s="93" t="s">
        <v>167</v>
      </c>
      <c r="M86" s="94">
        <v>3.85E-2</v>
      </c>
      <c r="N86" s="94">
        <v>4.0000000000000001E-3</v>
      </c>
      <c r="O86" s="87">
        <v>62343.999999999993</v>
      </c>
      <c r="P86" s="89">
        <v>121.27</v>
      </c>
      <c r="Q86" s="80"/>
      <c r="R86" s="87">
        <v>75.604579999999984</v>
      </c>
      <c r="S86" s="88">
        <v>2.6025803383454625E-4</v>
      </c>
      <c r="T86" s="88">
        <f t="shared" si="1"/>
        <v>3.3023069537865095E-3</v>
      </c>
      <c r="U86" s="88">
        <f>R86/'סכום נכסי הקרן'!$C$42</f>
        <v>6.2292581175753313E-4</v>
      </c>
    </row>
    <row r="87" spans="2:21" s="128" customFormat="1">
      <c r="B87" s="86" t="s">
        <v>465</v>
      </c>
      <c r="C87" s="80" t="s">
        <v>466</v>
      </c>
      <c r="D87" s="93" t="s">
        <v>123</v>
      </c>
      <c r="E87" s="93" t="s">
        <v>285</v>
      </c>
      <c r="F87" s="80" t="s">
        <v>389</v>
      </c>
      <c r="G87" s="93" t="s">
        <v>390</v>
      </c>
      <c r="H87" s="80" t="s">
        <v>434</v>
      </c>
      <c r="I87" s="80" t="s">
        <v>287</v>
      </c>
      <c r="J87" s="80"/>
      <c r="K87" s="87">
        <v>2.54</v>
      </c>
      <c r="L87" s="93" t="s">
        <v>167</v>
      </c>
      <c r="M87" s="94">
        <v>3.9E-2</v>
      </c>
      <c r="N87" s="94">
        <v>1E-3</v>
      </c>
      <c r="O87" s="87">
        <v>61003.999999999993</v>
      </c>
      <c r="P87" s="89">
        <v>120.92</v>
      </c>
      <c r="Q87" s="80"/>
      <c r="R87" s="87">
        <v>73.766029999999986</v>
      </c>
      <c r="S87" s="88">
        <v>1.5287977796294786E-4</v>
      </c>
      <c r="T87" s="88">
        <f t="shared" si="1"/>
        <v>3.2220015483483181E-3</v>
      </c>
      <c r="U87" s="88">
        <f>R87/'סכום נכסי הקרן'!$C$42</f>
        <v>6.0777751979946908E-4</v>
      </c>
    </row>
    <row r="88" spans="2:21" s="128" customFormat="1">
      <c r="B88" s="86" t="s">
        <v>467</v>
      </c>
      <c r="C88" s="80" t="s">
        <v>468</v>
      </c>
      <c r="D88" s="93" t="s">
        <v>123</v>
      </c>
      <c r="E88" s="93" t="s">
        <v>285</v>
      </c>
      <c r="F88" s="80" t="s">
        <v>389</v>
      </c>
      <c r="G88" s="93" t="s">
        <v>390</v>
      </c>
      <c r="H88" s="80" t="s">
        <v>434</v>
      </c>
      <c r="I88" s="80" t="s">
        <v>287</v>
      </c>
      <c r="J88" s="80"/>
      <c r="K88" s="87">
        <v>5.1499999999999995</v>
      </c>
      <c r="L88" s="93" t="s">
        <v>167</v>
      </c>
      <c r="M88" s="94">
        <v>3.85E-2</v>
      </c>
      <c r="N88" s="94">
        <v>8.4000000000000012E-3</v>
      </c>
      <c r="O88" s="87">
        <v>44037.999999999993</v>
      </c>
      <c r="P88" s="89">
        <v>121.97</v>
      </c>
      <c r="Q88" s="80"/>
      <c r="R88" s="87">
        <v>53.713139999999996</v>
      </c>
      <c r="S88" s="88">
        <v>1.7615199999999998E-4</v>
      </c>
      <c r="T88" s="88">
        <f t="shared" si="1"/>
        <v>2.3461181284481487E-3</v>
      </c>
      <c r="U88" s="88">
        <f>R88/'סכום נכסי הקרן'!$C$42</f>
        <v>4.4255654004752128E-4</v>
      </c>
    </row>
    <row r="89" spans="2:21" s="128" customFormat="1">
      <c r="B89" s="86" t="s">
        <v>469</v>
      </c>
      <c r="C89" s="80" t="s">
        <v>470</v>
      </c>
      <c r="D89" s="93" t="s">
        <v>123</v>
      </c>
      <c r="E89" s="93" t="s">
        <v>285</v>
      </c>
      <c r="F89" s="80" t="s">
        <v>471</v>
      </c>
      <c r="G89" s="93" t="s">
        <v>333</v>
      </c>
      <c r="H89" s="80" t="s">
        <v>434</v>
      </c>
      <c r="I89" s="80" t="s">
        <v>163</v>
      </c>
      <c r="J89" s="80"/>
      <c r="K89" s="87">
        <v>6.26</v>
      </c>
      <c r="L89" s="93" t="s">
        <v>167</v>
      </c>
      <c r="M89" s="94">
        <v>1.5800000000000002E-2</v>
      </c>
      <c r="N89" s="94">
        <v>1.2900000000000002E-2</v>
      </c>
      <c r="O89" s="87">
        <v>77008.45</v>
      </c>
      <c r="P89" s="89">
        <v>103.65</v>
      </c>
      <c r="Q89" s="80"/>
      <c r="R89" s="87">
        <v>79.819259999999986</v>
      </c>
      <c r="S89" s="88">
        <v>1.9049992083988878E-4</v>
      </c>
      <c r="T89" s="88">
        <f t="shared" si="1"/>
        <v>3.4863985401954933E-3</v>
      </c>
      <c r="U89" s="88">
        <f>R89/'סכום נכסי הקרן'!$C$42</f>
        <v>6.5765165720629089E-4</v>
      </c>
    </row>
    <row r="90" spans="2:21" s="128" customFormat="1">
      <c r="B90" s="86" t="s">
        <v>472</v>
      </c>
      <c r="C90" s="80" t="s">
        <v>473</v>
      </c>
      <c r="D90" s="93" t="s">
        <v>123</v>
      </c>
      <c r="E90" s="93" t="s">
        <v>285</v>
      </c>
      <c r="F90" s="80" t="s">
        <v>471</v>
      </c>
      <c r="G90" s="93" t="s">
        <v>333</v>
      </c>
      <c r="H90" s="80" t="s">
        <v>434</v>
      </c>
      <c r="I90" s="80" t="s">
        <v>163</v>
      </c>
      <c r="J90" s="80"/>
      <c r="K90" s="87">
        <v>7.16</v>
      </c>
      <c r="L90" s="93" t="s">
        <v>167</v>
      </c>
      <c r="M90" s="94">
        <v>2.4E-2</v>
      </c>
      <c r="N90" s="94">
        <v>2.3000000000000003E-2</v>
      </c>
      <c r="O90" s="87">
        <v>102693.99999999999</v>
      </c>
      <c r="P90" s="89">
        <v>102.27</v>
      </c>
      <c r="Q90" s="80"/>
      <c r="R90" s="87">
        <v>105.02514999999998</v>
      </c>
      <c r="S90" s="88">
        <v>2.2291232946253879E-4</v>
      </c>
      <c r="T90" s="88">
        <f t="shared" si="1"/>
        <v>4.5873581093562226E-3</v>
      </c>
      <c r="U90" s="88">
        <f>R90/'סכום נכסי הקרן'!$C$42</f>
        <v>8.6532954509775314E-4</v>
      </c>
    </row>
    <row r="91" spans="2:21" s="128" customFormat="1">
      <c r="B91" s="86" t="s">
        <v>474</v>
      </c>
      <c r="C91" s="80" t="s">
        <v>475</v>
      </c>
      <c r="D91" s="93" t="s">
        <v>123</v>
      </c>
      <c r="E91" s="93" t="s">
        <v>285</v>
      </c>
      <c r="F91" s="80" t="s">
        <v>476</v>
      </c>
      <c r="G91" s="93" t="s">
        <v>390</v>
      </c>
      <c r="H91" s="80" t="s">
        <v>434</v>
      </c>
      <c r="I91" s="80" t="s">
        <v>163</v>
      </c>
      <c r="J91" s="80"/>
      <c r="K91" s="87">
        <v>2.72</v>
      </c>
      <c r="L91" s="93" t="s">
        <v>167</v>
      </c>
      <c r="M91" s="94">
        <v>3.7499999999999999E-2</v>
      </c>
      <c r="N91" s="94">
        <v>1.1000000000000001E-3</v>
      </c>
      <c r="O91" s="87">
        <v>390596.99999999994</v>
      </c>
      <c r="P91" s="89">
        <v>119.58</v>
      </c>
      <c r="Q91" s="80"/>
      <c r="R91" s="87">
        <v>467.0758899999999</v>
      </c>
      <c r="S91" s="88">
        <v>5.0419045053757845E-4</v>
      </c>
      <c r="T91" s="88">
        <f t="shared" si="1"/>
        <v>2.0401250287919368E-2</v>
      </c>
      <c r="U91" s="88">
        <f>R91/'סכום נכסי הקרן'!$C$42</f>
        <v>3.8483598206698888E-3</v>
      </c>
    </row>
    <row r="92" spans="2:21" s="128" customFormat="1">
      <c r="B92" s="86" t="s">
        <v>477</v>
      </c>
      <c r="C92" s="80" t="s">
        <v>478</v>
      </c>
      <c r="D92" s="93" t="s">
        <v>123</v>
      </c>
      <c r="E92" s="93" t="s">
        <v>285</v>
      </c>
      <c r="F92" s="80" t="s">
        <v>476</v>
      </c>
      <c r="G92" s="93" t="s">
        <v>390</v>
      </c>
      <c r="H92" s="80" t="s">
        <v>434</v>
      </c>
      <c r="I92" s="80" t="s">
        <v>163</v>
      </c>
      <c r="J92" s="80"/>
      <c r="K92" s="87">
        <v>6.34</v>
      </c>
      <c r="L92" s="93" t="s">
        <v>167</v>
      </c>
      <c r="M92" s="94">
        <v>2.4799999999999999E-2</v>
      </c>
      <c r="N92" s="94">
        <v>1.2799999999999999E-2</v>
      </c>
      <c r="O92" s="87">
        <v>57410.999999999993</v>
      </c>
      <c r="P92" s="89">
        <v>108.66</v>
      </c>
      <c r="Q92" s="80"/>
      <c r="R92" s="87">
        <v>62.382789999999993</v>
      </c>
      <c r="S92" s="88">
        <v>1.3556757813774483E-4</v>
      </c>
      <c r="T92" s="88">
        <f t="shared" si="1"/>
        <v>2.7247968471434342E-3</v>
      </c>
      <c r="U92" s="88">
        <f>R92/'סכום נכסי הקרן'!$C$42</f>
        <v>5.1398804279383244E-4</v>
      </c>
    </row>
    <row r="93" spans="2:21" s="128" customFormat="1">
      <c r="B93" s="86" t="s">
        <v>479</v>
      </c>
      <c r="C93" s="80" t="s">
        <v>480</v>
      </c>
      <c r="D93" s="93" t="s">
        <v>123</v>
      </c>
      <c r="E93" s="93" t="s">
        <v>285</v>
      </c>
      <c r="F93" s="80" t="s">
        <v>481</v>
      </c>
      <c r="G93" s="93" t="s">
        <v>333</v>
      </c>
      <c r="H93" s="80" t="s">
        <v>434</v>
      </c>
      <c r="I93" s="80" t="s">
        <v>287</v>
      </c>
      <c r="J93" s="80"/>
      <c r="K93" s="87">
        <v>4.8899999999999997</v>
      </c>
      <c r="L93" s="93" t="s">
        <v>167</v>
      </c>
      <c r="M93" s="94">
        <v>2.8500000000000001E-2</v>
      </c>
      <c r="N93" s="94">
        <v>1.04E-2</v>
      </c>
      <c r="O93" s="87">
        <v>50765.999999999993</v>
      </c>
      <c r="P93" s="89">
        <v>112.89</v>
      </c>
      <c r="Q93" s="80"/>
      <c r="R93" s="87">
        <v>57.309729999999988</v>
      </c>
      <c r="S93" s="88">
        <v>7.4327964860907745E-5</v>
      </c>
      <c r="T93" s="88">
        <f t="shared" si="1"/>
        <v>2.5032123701848132E-3</v>
      </c>
      <c r="U93" s="88">
        <f>R93/'סכום נכסי הקרן'!$C$42</f>
        <v>4.7218978111980846E-4</v>
      </c>
    </row>
    <row r="94" spans="2:21" s="128" customFormat="1">
      <c r="B94" s="86" t="s">
        <v>482</v>
      </c>
      <c r="C94" s="80" t="s">
        <v>483</v>
      </c>
      <c r="D94" s="93" t="s">
        <v>123</v>
      </c>
      <c r="E94" s="93" t="s">
        <v>285</v>
      </c>
      <c r="F94" s="80" t="s">
        <v>484</v>
      </c>
      <c r="G94" s="93" t="s">
        <v>333</v>
      </c>
      <c r="H94" s="80" t="s">
        <v>434</v>
      </c>
      <c r="I94" s="80" t="s">
        <v>287</v>
      </c>
      <c r="J94" s="80"/>
      <c r="K94" s="87">
        <v>6.9599999999999982</v>
      </c>
      <c r="L94" s="93" t="s">
        <v>167</v>
      </c>
      <c r="M94" s="94">
        <v>1.3999999999999999E-2</v>
      </c>
      <c r="N94" s="94">
        <v>1.4499999999999997E-2</v>
      </c>
      <c r="O94" s="87">
        <v>63999.999999999993</v>
      </c>
      <c r="P94" s="89">
        <v>100.34</v>
      </c>
      <c r="Q94" s="80"/>
      <c r="R94" s="87">
        <v>64.217609999999993</v>
      </c>
      <c r="S94" s="88">
        <v>2.5236593059936905E-4</v>
      </c>
      <c r="T94" s="88">
        <f t="shared" si="1"/>
        <v>2.8049393311694888E-3</v>
      </c>
      <c r="U94" s="88">
        <f>R94/'סכום נכסי הקרן'!$C$42</f>
        <v>5.2910560231111243E-4</v>
      </c>
    </row>
    <row r="95" spans="2:21" s="128" customFormat="1">
      <c r="B95" s="86" t="s">
        <v>485</v>
      </c>
      <c r="C95" s="80" t="s">
        <v>486</v>
      </c>
      <c r="D95" s="93" t="s">
        <v>123</v>
      </c>
      <c r="E95" s="93" t="s">
        <v>285</v>
      </c>
      <c r="F95" s="80" t="s">
        <v>294</v>
      </c>
      <c r="G95" s="93" t="s">
        <v>291</v>
      </c>
      <c r="H95" s="80" t="s">
        <v>434</v>
      </c>
      <c r="I95" s="80" t="s">
        <v>163</v>
      </c>
      <c r="J95" s="80"/>
      <c r="K95" s="87">
        <v>4.12</v>
      </c>
      <c r="L95" s="93" t="s">
        <v>167</v>
      </c>
      <c r="M95" s="94">
        <v>1.06E-2</v>
      </c>
      <c r="N95" s="94">
        <v>1.3700000000000004E-2</v>
      </c>
      <c r="O95" s="87">
        <f>100000/50000</f>
        <v>2</v>
      </c>
      <c r="P95" s="89">
        <v>5033000</v>
      </c>
      <c r="Q95" s="80"/>
      <c r="R95" s="87">
        <v>100.65999999999998</v>
      </c>
      <c r="S95" s="88">
        <f>736.431254142426%/50000</f>
        <v>1.4728625082848521E-4</v>
      </c>
      <c r="T95" s="88">
        <f t="shared" si="1"/>
        <v>4.3966941945600396E-3</v>
      </c>
      <c r="U95" s="88">
        <f>R95/'סכום נכסי הקרן'!$C$42</f>
        <v>8.2936393815709699E-4</v>
      </c>
    </row>
    <row r="96" spans="2:21" s="128" customFormat="1">
      <c r="B96" s="86" t="s">
        <v>487</v>
      </c>
      <c r="C96" s="80" t="s">
        <v>488</v>
      </c>
      <c r="D96" s="93" t="s">
        <v>123</v>
      </c>
      <c r="E96" s="93" t="s">
        <v>285</v>
      </c>
      <c r="F96" s="80" t="s">
        <v>408</v>
      </c>
      <c r="G96" s="93" t="s">
        <v>333</v>
      </c>
      <c r="H96" s="80" t="s">
        <v>434</v>
      </c>
      <c r="I96" s="80" t="s">
        <v>287</v>
      </c>
      <c r="J96" s="80"/>
      <c r="K96" s="87">
        <v>2.4299999999999997</v>
      </c>
      <c r="L96" s="93" t="s">
        <v>167</v>
      </c>
      <c r="M96" s="94">
        <v>4.9000000000000002E-2</v>
      </c>
      <c r="N96" s="94">
        <v>3.3999999999999998E-3</v>
      </c>
      <c r="O96" s="87">
        <v>55727.76999999999</v>
      </c>
      <c r="P96" s="89">
        <v>117.47</v>
      </c>
      <c r="Q96" s="80"/>
      <c r="R96" s="87">
        <v>65.463399999999993</v>
      </c>
      <c r="S96" s="88">
        <v>6.9832903775286128E-5</v>
      </c>
      <c r="T96" s="88">
        <f t="shared" si="1"/>
        <v>2.8593537724633587E-3</v>
      </c>
      <c r="U96" s="88">
        <f>R96/'סכום נכסי הקרן'!$C$42</f>
        <v>5.3936999035518875E-4</v>
      </c>
    </row>
    <row r="97" spans="2:21" s="128" customFormat="1">
      <c r="B97" s="86" t="s">
        <v>489</v>
      </c>
      <c r="C97" s="80" t="s">
        <v>490</v>
      </c>
      <c r="D97" s="93" t="s">
        <v>123</v>
      </c>
      <c r="E97" s="93" t="s">
        <v>285</v>
      </c>
      <c r="F97" s="80" t="s">
        <v>408</v>
      </c>
      <c r="G97" s="93" t="s">
        <v>333</v>
      </c>
      <c r="H97" s="80" t="s">
        <v>434</v>
      </c>
      <c r="I97" s="80" t="s">
        <v>287</v>
      </c>
      <c r="J97" s="80"/>
      <c r="K97" s="87">
        <v>5.870000000000001</v>
      </c>
      <c r="L97" s="93" t="s">
        <v>167</v>
      </c>
      <c r="M97" s="94">
        <v>2.3E-2</v>
      </c>
      <c r="N97" s="94">
        <v>1.8100000000000002E-2</v>
      </c>
      <c r="O97" s="87">
        <v>14684.809999999998</v>
      </c>
      <c r="P97" s="89">
        <v>105.3</v>
      </c>
      <c r="Q97" s="80"/>
      <c r="R97" s="87">
        <v>15.463109999999997</v>
      </c>
      <c r="S97" s="88">
        <v>1.041201825958528E-5</v>
      </c>
      <c r="T97" s="88">
        <f t="shared" si="1"/>
        <v>6.7540796708566745E-4</v>
      </c>
      <c r="U97" s="88">
        <f>R97/'סכום נכסי הקרן'!$C$42</f>
        <v>1.2740458777822755E-4</v>
      </c>
    </row>
    <row r="98" spans="2:21" s="128" customFormat="1">
      <c r="B98" s="86" t="s">
        <v>491</v>
      </c>
      <c r="C98" s="80" t="s">
        <v>492</v>
      </c>
      <c r="D98" s="93" t="s">
        <v>123</v>
      </c>
      <c r="E98" s="93" t="s">
        <v>285</v>
      </c>
      <c r="F98" s="80" t="s">
        <v>408</v>
      </c>
      <c r="G98" s="93" t="s">
        <v>333</v>
      </c>
      <c r="H98" s="80" t="s">
        <v>434</v>
      </c>
      <c r="I98" s="80" t="s">
        <v>287</v>
      </c>
      <c r="J98" s="80"/>
      <c r="K98" s="87">
        <v>2.3200000000000003</v>
      </c>
      <c r="L98" s="93" t="s">
        <v>167</v>
      </c>
      <c r="M98" s="94">
        <v>5.8499999999999996E-2</v>
      </c>
      <c r="N98" s="94">
        <v>3.4000000000000007E-3</v>
      </c>
      <c r="O98" s="87">
        <v>39536.429999999993</v>
      </c>
      <c r="P98" s="89">
        <v>125.02</v>
      </c>
      <c r="Q98" s="80"/>
      <c r="R98" s="87">
        <v>49.428439999999988</v>
      </c>
      <c r="S98" s="88">
        <v>3.3568649674276366E-5</v>
      </c>
      <c r="T98" s="88">
        <f t="shared" si="1"/>
        <v>2.1589681620719173E-3</v>
      </c>
      <c r="U98" s="88">
        <f>R98/'סכום נכסי הקרן'!$C$42</f>
        <v>4.0725378159509013E-4</v>
      </c>
    </row>
    <row r="99" spans="2:21" s="128" customFormat="1">
      <c r="B99" s="86" t="s">
        <v>493</v>
      </c>
      <c r="C99" s="80" t="s">
        <v>494</v>
      </c>
      <c r="D99" s="93" t="s">
        <v>123</v>
      </c>
      <c r="E99" s="93" t="s">
        <v>285</v>
      </c>
      <c r="F99" s="80" t="s">
        <v>408</v>
      </c>
      <c r="G99" s="93" t="s">
        <v>333</v>
      </c>
      <c r="H99" s="80" t="s">
        <v>434</v>
      </c>
      <c r="I99" s="80" t="s">
        <v>287</v>
      </c>
      <c r="J99" s="80"/>
      <c r="K99" s="87">
        <v>7.27</v>
      </c>
      <c r="L99" s="93" t="s">
        <v>167</v>
      </c>
      <c r="M99" s="94">
        <v>2.2499999999999999E-2</v>
      </c>
      <c r="N99" s="94">
        <v>2.41E-2</v>
      </c>
      <c r="O99" s="87">
        <v>48999.999999999993</v>
      </c>
      <c r="P99" s="89">
        <v>100.94</v>
      </c>
      <c r="Q99" s="80"/>
      <c r="R99" s="87">
        <v>49.460609999999996</v>
      </c>
      <c r="S99" s="88">
        <v>2.6059255556205554E-4</v>
      </c>
      <c r="T99" s="88">
        <f t="shared" si="1"/>
        <v>2.1603733046532711E-3</v>
      </c>
      <c r="U99" s="88">
        <f>R99/'סכום נכסי הקרן'!$C$42</f>
        <v>4.0751883859777759E-4</v>
      </c>
    </row>
    <row r="100" spans="2:21" s="128" customFormat="1">
      <c r="B100" s="86" t="s">
        <v>495</v>
      </c>
      <c r="C100" s="80" t="s">
        <v>496</v>
      </c>
      <c r="D100" s="93" t="s">
        <v>123</v>
      </c>
      <c r="E100" s="93" t="s">
        <v>285</v>
      </c>
      <c r="F100" s="80" t="s">
        <v>497</v>
      </c>
      <c r="G100" s="93" t="s">
        <v>390</v>
      </c>
      <c r="H100" s="80" t="s">
        <v>434</v>
      </c>
      <c r="I100" s="80" t="s">
        <v>163</v>
      </c>
      <c r="J100" s="80"/>
      <c r="K100" s="87">
        <v>2.2099999999999995</v>
      </c>
      <c r="L100" s="93" t="s">
        <v>167</v>
      </c>
      <c r="M100" s="94">
        <v>4.0500000000000001E-2</v>
      </c>
      <c r="N100" s="94">
        <v>3.0000000000000003E-4</v>
      </c>
      <c r="O100" s="87">
        <v>15545.459999999997</v>
      </c>
      <c r="P100" s="89">
        <v>132.85</v>
      </c>
      <c r="Q100" s="80"/>
      <c r="R100" s="87">
        <v>20.652139999999996</v>
      </c>
      <c r="S100" s="88">
        <v>1.0687485046901166E-4</v>
      </c>
      <c r="T100" s="88">
        <f t="shared" si="1"/>
        <v>9.0205785856587687E-4</v>
      </c>
      <c r="U100" s="88">
        <f>R100/'סכום נכסי הקרן'!$C$42</f>
        <v>1.7015835646504775E-4</v>
      </c>
    </row>
    <row r="101" spans="2:21" s="128" customFormat="1">
      <c r="B101" s="86" t="s">
        <v>498</v>
      </c>
      <c r="C101" s="80" t="s">
        <v>499</v>
      </c>
      <c r="D101" s="93" t="s">
        <v>123</v>
      </c>
      <c r="E101" s="93" t="s">
        <v>285</v>
      </c>
      <c r="F101" s="80" t="s">
        <v>500</v>
      </c>
      <c r="G101" s="93" t="s">
        <v>333</v>
      </c>
      <c r="H101" s="80" t="s">
        <v>434</v>
      </c>
      <c r="I101" s="80" t="s">
        <v>163</v>
      </c>
      <c r="J101" s="80"/>
      <c r="K101" s="87">
        <v>6.8999999999999995</v>
      </c>
      <c r="L101" s="93" t="s">
        <v>167</v>
      </c>
      <c r="M101" s="94">
        <v>1.9599999999999999E-2</v>
      </c>
      <c r="N101" s="94">
        <v>1.8500000000000003E-2</v>
      </c>
      <c r="O101" s="87">
        <v>57960.44999999999</v>
      </c>
      <c r="P101" s="89">
        <v>102.53</v>
      </c>
      <c r="Q101" s="80"/>
      <c r="R101" s="87">
        <v>59.426859999999991</v>
      </c>
      <c r="S101" s="88">
        <v>8.9987759524018729E-5</v>
      </c>
      <c r="T101" s="88">
        <f t="shared" si="1"/>
        <v>2.5956857774978364E-3</v>
      </c>
      <c r="U101" s="88">
        <f>R101/'סכום נכסי הקרן'!$C$42</f>
        <v>4.8963336620217032E-4</v>
      </c>
    </row>
    <row r="102" spans="2:21" s="128" customFormat="1">
      <c r="B102" s="86" t="s">
        <v>501</v>
      </c>
      <c r="C102" s="80" t="s">
        <v>502</v>
      </c>
      <c r="D102" s="93" t="s">
        <v>123</v>
      </c>
      <c r="E102" s="93" t="s">
        <v>285</v>
      </c>
      <c r="F102" s="80" t="s">
        <v>500</v>
      </c>
      <c r="G102" s="93" t="s">
        <v>333</v>
      </c>
      <c r="H102" s="80" t="s">
        <v>434</v>
      </c>
      <c r="I102" s="80" t="s">
        <v>163</v>
      </c>
      <c r="J102" s="80"/>
      <c r="K102" s="87">
        <v>4.1199999999999992</v>
      </c>
      <c r="L102" s="93" t="s">
        <v>167</v>
      </c>
      <c r="M102" s="94">
        <v>2.75E-2</v>
      </c>
      <c r="N102" s="94">
        <v>7.9000000000000008E-3</v>
      </c>
      <c r="O102" s="87">
        <v>26478.269999999997</v>
      </c>
      <c r="P102" s="89">
        <v>108.86</v>
      </c>
      <c r="Q102" s="80"/>
      <c r="R102" s="87">
        <v>28.824249999999996</v>
      </c>
      <c r="S102" s="88">
        <v>5.692097172485043E-5</v>
      </c>
      <c r="T102" s="88">
        <f t="shared" si="1"/>
        <v>1.259004695385925E-3</v>
      </c>
      <c r="U102" s="88">
        <f>R102/'סכום נכסי הקרן'!$C$42</f>
        <v>2.3749049765969306E-4</v>
      </c>
    </row>
    <row r="103" spans="2:21" s="128" customFormat="1">
      <c r="B103" s="86" t="s">
        <v>503</v>
      </c>
      <c r="C103" s="80" t="s">
        <v>504</v>
      </c>
      <c r="D103" s="93" t="s">
        <v>123</v>
      </c>
      <c r="E103" s="93" t="s">
        <v>285</v>
      </c>
      <c r="F103" s="80" t="s">
        <v>309</v>
      </c>
      <c r="G103" s="93" t="s">
        <v>291</v>
      </c>
      <c r="H103" s="80" t="s">
        <v>434</v>
      </c>
      <c r="I103" s="80" t="s">
        <v>163</v>
      </c>
      <c r="J103" s="80"/>
      <c r="K103" s="87">
        <v>4.46</v>
      </c>
      <c r="L103" s="93" t="s">
        <v>167</v>
      </c>
      <c r="M103" s="94">
        <v>1.4199999999999999E-2</v>
      </c>
      <c r="N103" s="94">
        <v>1.4399999999999998E-2</v>
      </c>
      <c r="O103" s="87">
        <f>150000/50000</f>
        <v>3</v>
      </c>
      <c r="P103" s="89">
        <v>5070000</v>
      </c>
      <c r="Q103" s="80"/>
      <c r="R103" s="87">
        <v>152.10000999999997</v>
      </c>
      <c r="S103" s="88">
        <f>707.780871042325%/50000</f>
        <v>1.4155617420846499E-4</v>
      </c>
      <c r="T103" s="88">
        <f t="shared" si="1"/>
        <v>6.6435250443028409E-3</v>
      </c>
      <c r="U103" s="88">
        <f>R103/'סכום נכסי הקרן'!$C$42</f>
        <v>1.253191568521099E-3</v>
      </c>
    </row>
    <row r="104" spans="2:21" s="128" customFormat="1">
      <c r="B104" s="86" t="s">
        <v>505</v>
      </c>
      <c r="C104" s="80" t="s">
        <v>506</v>
      </c>
      <c r="D104" s="93" t="s">
        <v>123</v>
      </c>
      <c r="E104" s="93" t="s">
        <v>285</v>
      </c>
      <c r="F104" s="80" t="s">
        <v>309</v>
      </c>
      <c r="G104" s="93" t="s">
        <v>291</v>
      </c>
      <c r="H104" s="80" t="s">
        <v>434</v>
      </c>
      <c r="I104" s="80" t="s">
        <v>163</v>
      </c>
      <c r="J104" s="80"/>
      <c r="K104" s="87">
        <v>5.07</v>
      </c>
      <c r="L104" s="93" t="s">
        <v>167</v>
      </c>
      <c r="M104" s="94">
        <v>1.5900000000000001E-2</v>
      </c>
      <c r="N104" s="94">
        <v>1.5599999999999998E-2</v>
      </c>
      <c r="O104" s="87">
        <f>100000/50000</f>
        <v>2</v>
      </c>
      <c r="P104" s="89">
        <v>5039000</v>
      </c>
      <c r="Q104" s="80"/>
      <c r="R104" s="87">
        <v>100.77999999999999</v>
      </c>
      <c r="S104" s="88">
        <f>668.002672010688%/50000</f>
        <v>1.3360053440213758E-4</v>
      </c>
      <c r="T104" s="88">
        <f t="shared" si="1"/>
        <v>4.4019356340925971E-3</v>
      </c>
      <c r="U104" s="88">
        <f>R104/'סכום נכסי הקרן'!$C$42</f>
        <v>8.3035264938875655E-4</v>
      </c>
    </row>
    <row r="105" spans="2:21" s="128" customFormat="1">
      <c r="B105" s="86" t="s">
        <v>507</v>
      </c>
      <c r="C105" s="80" t="s">
        <v>508</v>
      </c>
      <c r="D105" s="93" t="s">
        <v>123</v>
      </c>
      <c r="E105" s="93" t="s">
        <v>285</v>
      </c>
      <c r="F105" s="80" t="s">
        <v>509</v>
      </c>
      <c r="G105" s="93" t="s">
        <v>510</v>
      </c>
      <c r="H105" s="80" t="s">
        <v>434</v>
      </c>
      <c r="I105" s="80" t="s">
        <v>287</v>
      </c>
      <c r="J105" s="80"/>
      <c r="K105" s="87">
        <v>4.9400000000000004</v>
      </c>
      <c r="L105" s="93" t="s">
        <v>167</v>
      </c>
      <c r="M105" s="94">
        <v>1.9400000000000001E-2</v>
      </c>
      <c r="N105" s="94">
        <v>8.8999999999999999E-3</v>
      </c>
      <c r="O105" s="87">
        <v>102302.79999999999</v>
      </c>
      <c r="P105" s="89">
        <v>106.94</v>
      </c>
      <c r="Q105" s="80"/>
      <c r="R105" s="87">
        <v>109.40260999999998</v>
      </c>
      <c r="S105" s="88">
        <v>1.5444004812443612E-4</v>
      </c>
      <c r="T105" s="88">
        <f t="shared" si="1"/>
        <v>4.7785597084911199E-3</v>
      </c>
      <c r="U105" s="88">
        <f>R105/'סכום נכסי הקרן'!$C$42</f>
        <v>9.0139657733225703E-4</v>
      </c>
    </row>
    <row r="106" spans="2:21" s="128" customFormat="1">
      <c r="B106" s="86" t="s">
        <v>511</v>
      </c>
      <c r="C106" s="80" t="s">
        <v>512</v>
      </c>
      <c r="D106" s="93" t="s">
        <v>123</v>
      </c>
      <c r="E106" s="93" t="s">
        <v>285</v>
      </c>
      <c r="F106" s="80" t="s">
        <v>509</v>
      </c>
      <c r="G106" s="93" t="s">
        <v>510</v>
      </c>
      <c r="H106" s="80" t="s">
        <v>434</v>
      </c>
      <c r="I106" s="80" t="s">
        <v>287</v>
      </c>
      <c r="J106" s="80"/>
      <c r="K106" s="87">
        <v>6.84</v>
      </c>
      <c r="L106" s="93" t="s">
        <v>167</v>
      </c>
      <c r="M106" s="94">
        <v>1.23E-2</v>
      </c>
      <c r="N106" s="94">
        <v>1.3999999999999999E-2</v>
      </c>
      <c r="O106" s="87">
        <v>118459.99999999999</v>
      </c>
      <c r="P106" s="89">
        <v>100.07</v>
      </c>
      <c r="Q106" s="80"/>
      <c r="R106" s="87">
        <v>118.54291999999998</v>
      </c>
      <c r="S106" s="88">
        <v>1.117989091914634E-4</v>
      </c>
      <c r="T106" s="88">
        <f t="shared" si="1"/>
        <v>5.1777962266063501E-3</v>
      </c>
      <c r="U106" s="88">
        <f>R106/'סכום נכסי הקרן'!$C$42</f>
        <v>9.7670597031434235E-4</v>
      </c>
    </row>
    <row r="107" spans="2:21" s="128" customFormat="1">
      <c r="B107" s="86" t="s">
        <v>513</v>
      </c>
      <c r="C107" s="80" t="s">
        <v>514</v>
      </c>
      <c r="D107" s="93" t="s">
        <v>123</v>
      </c>
      <c r="E107" s="93" t="s">
        <v>285</v>
      </c>
      <c r="F107" s="80" t="s">
        <v>515</v>
      </c>
      <c r="G107" s="93" t="s">
        <v>390</v>
      </c>
      <c r="H107" s="80" t="s">
        <v>434</v>
      </c>
      <c r="I107" s="80" t="s">
        <v>163</v>
      </c>
      <c r="J107" s="80"/>
      <c r="K107" s="87">
        <v>1</v>
      </c>
      <c r="L107" s="93" t="s">
        <v>167</v>
      </c>
      <c r="M107" s="94">
        <v>3.6000000000000004E-2</v>
      </c>
      <c r="N107" s="94">
        <v>-9.7999999999999997E-3</v>
      </c>
      <c r="O107" s="87">
        <v>56397.999999999993</v>
      </c>
      <c r="P107" s="89">
        <v>111.75</v>
      </c>
      <c r="Q107" s="80"/>
      <c r="R107" s="87">
        <v>63.02476999999999</v>
      </c>
      <c r="S107" s="88">
        <v>1.3632188575627487E-4</v>
      </c>
      <c r="T107" s="88">
        <f t="shared" si="1"/>
        <v>2.7528376750693595E-3</v>
      </c>
      <c r="U107" s="88">
        <f>R107/'סכום נכסי הקרן'!$C$42</f>
        <v>5.1927748309800578E-4</v>
      </c>
    </row>
    <row r="108" spans="2:21" s="128" customFormat="1">
      <c r="B108" s="86" t="s">
        <v>516</v>
      </c>
      <c r="C108" s="80" t="s">
        <v>517</v>
      </c>
      <c r="D108" s="93" t="s">
        <v>123</v>
      </c>
      <c r="E108" s="93" t="s">
        <v>285</v>
      </c>
      <c r="F108" s="80" t="s">
        <v>515</v>
      </c>
      <c r="G108" s="93" t="s">
        <v>390</v>
      </c>
      <c r="H108" s="80" t="s">
        <v>434</v>
      </c>
      <c r="I108" s="80" t="s">
        <v>163</v>
      </c>
      <c r="J108" s="80"/>
      <c r="K108" s="87">
        <v>7.410000000000001</v>
      </c>
      <c r="L108" s="93" t="s">
        <v>167</v>
      </c>
      <c r="M108" s="94">
        <v>2.2499999999999999E-2</v>
      </c>
      <c r="N108" s="94">
        <v>1.4700000000000001E-2</v>
      </c>
      <c r="O108" s="87">
        <v>31080.999999999996</v>
      </c>
      <c r="P108" s="89">
        <v>108.5</v>
      </c>
      <c r="Q108" s="80"/>
      <c r="R108" s="87">
        <v>33.722879999999989</v>
      </c>
      <c r="S108" s="88">
        <v>7.5971093146937356E-5</v>
      </c>
      <c r="T108" s="88">
        <f t="shared" si="1"/>
        <v>1.472970303197346E-3</v>
      </c>
      <c r="U108" s="88">
        <f>R108/'סכום נכסי הקרן'!$C$42</f>
        <v>2.7785158516589704E-4</v>
      </c>
    </row>
    <row r="109" spans="2:21" s="128" customFormat="1">
      <c r="B109" s="86" t="s">
        <v>518</v>
      </c>
      <c r="C109" s="80" t="s">
        <v>519</v>
      </c>
      <c r="D109" s="93" t="s">
        <v>123</v>
      </c>
      <c r="E109" s="93" t="s">
        <v>285</v>
      </c>
      <c r="F109" s="80" t="s">
        <v>520</v>
      </c>
      <c r="G109" s="93" t="s">
        <v>291</v>
      </c>
      <c r="H109" s="80" t="s">
        <v>521</v>
      </c>
      <c r="I109" s="80" t="s">
        <v>163</v>
      </c>
      <c r="J109" s="80"/>
      <c r="K109" s="87">
        <v>1.7400000000000002</v>
      </c>
      <c r="L109" s="93" t="s">
        <v>167</v>
      </c>
      <c r="M109" s="94">
        <v>4.1500000000000002E-2</v>
      </c>
      <c r="N109" s="94">
        <v>2.0000000000000004E-4</v>
      </c>
      <c r="O109" s="87">
        <v>2499.9999999999995</v>
      </c>
      <c r="P109" s="89">
        <v>112.45</v>
      </c>
      <c r="Q109" s="80"/>
      <c r="R109" s="87">
        <v>2.8112399999999993</v>
      </c>
      <c r="S109" s="88">
        <v>8.3085461705910678E-6</v>
      </c>
      <c r="T109" s="88">
        <f t="shared" si="1"/>
        <v>1.227912039292168E-4</v>
      </c>
      <c r="U109" s="88">
        <f>R109/'סכום נכסי הקרן'!$C$42</f>
        <v>2.3162538024088585E-5</v>
      </c>
    </row>
    <row r="110" spans="2:21" s="128" customFormat="1">
      <c r="B110" s="86" t="s">
        <v>522</v>
      </c>
      <c r="C110" s="80" t="s">
        <v>523</v>
      </c>
      <c r="D110" s="93" t="s">
        <v>123</v>
      </c>
      <c r="E110" s="93" t="s">
        <v>285</v>
      </c>
      <c r="F110" s="80" t="s">
        <v>318</v>
      </c>
      <c r="G110" s="93" t="s">
        <v>291</v>
      </c>
      <c r="H110" s="80" t="s">
        <v>521</v>
      </c>
      <c r="I110" s="80" t="s">
        <v>163</v>
      </c>
      <c r="J110" s="80"/>
      <c r="K110" s="87">
        <v>2.6700000000000004</v>
      </c>
      <c r="L110" s="93" t="s">
        <v>167</v>
      </c>
      <c r="M110" s="94">
        <v>2.7999999999999997E-2</v>
      </c>
      <c r="N110" s="94">
        <v>1.0200000000000001E-2</v>
      </c>
      <c r="O110" s="87">
        <f>200000/50000</f>
        <v>4</v>
      </c>
      <c r="P110" s="89">
        <v>5355000</v>
      </c>
      <c r="Q110" s="80"/>
      <c r="R110" s="87">
        <v>214.20000999999996</v>
      </c>
      <c r="S110" s="88">
        <f>1130.77401481314%/50000</f>
        <v>2.2615480296262798E-4</v>
      </c>
      <c r="T110" s="88">
        <f t="shared" si="1"/>
        <v>9.3559700024011764E-3</v>
      </c>
      <c r="U110" s="88">
        <f>R110/'סכום נכסי הקרן'!$C$42</f>
        <v>1.7648496309049229E-3</v>
      </c>
    </row>
    <row r="111" spans="2:21" s="128" customFormat="1">
      <c r="B111" s="86" t="s">
        <v>524</v>
      </c>
      <c r="C111" s="80" t="s">
        <v>525</v>
      </c>
      <c r="D111" s="93" t="s">
        <v>123</v>
      </c>
      <c r="E111" s="93" t="s">
        <v>285</v>
      </c>
      <c r="F111" s="80" t="s">
        <v>318</v>
      </c>
      <c r="G111" s="93" t="s">
        <v>291</v>
      </c>
      <c r="H111" s="80" t="s">
        <v>521</v>
      </c>
      <c r="I111" s="80" t="s">
        <v>163</v>
      </c>
      <c r="J111" s="80"/>
      <c r="K111" s="87">
        <v>3.9300000000000006</v>
      </c>
      <c r="L111" s="93" t="s">
        <v>167</v>
      </c>
      <c r="M111" s="94">
        <v>1.49E-2</v>
      </c>
      <c r="N111" s="94">
        <v>1.3399999999999999E-2</v>
      </c>
      <c r="O111" s="87">
        <f>50000/50000</f>
        <v>1</v>
      </c>
      <c r="P111" s="89">
        <v>5089000</v>
      </c>
      <c r="Q111" s="87">
        <v>0.76217999999999986</v>
      </c>
      <c r="R111" s="87">
        <v>51.65218999999999</v>
      </c>
      <c r="S111" s="88">
        <f>826.719576719577%/50000</f>
        <v>1.6534391534391542E-4</v>
      </c>
      <c r="T111" s="88">
        <f t="shared" si="1"/>
        <v>2.2560985884096177E-3</v>
      </c>
      <c r="U111" s="88">
        <f>R111/'סכום נכסי הקרן'!$C$42</f>
        <v>4.2557583660678144E-4</v>
      </c>
    </row>
    <row r="112" spans="2:21" s="128" customFormat="1">
      <c r="B112" s="86" t="s">
        <v>526</v>
      </c>
      <c r="C112" s="80" t="s">
        <v>527</v>
      </c>
      <c r="D112" s="93" t="s">
        <v>123</v>
      </c>
      <c r="E112" s="93" t="s">
        <v>285</v>
      </c>
      <c r="F112" s="80" t="s">
        <v>318</v>
      </c>
      <c r="G112" s="93" t="s">
        <v>291</v>
      </c>
      <c r="H112" s="80" t="s">
        <v>521</v>
      </c>
      <c r="I112" s="80" t="s">
        <v>163</v>
      </c>
      <c r="J112" s="80"/>
      <c r="K112" s="87">
        <v>5.4799999999999995</v>
      </c>
      <c r="L112" s="93" t="s">
        <v>167</v>
      </c>
      <c r="M112" s="94">
        <v>2.2000000000000002E-2</v>
      </c>
      <c r="N112" s="94">
        <v>1.67E-2</v>
      </c>
      <c r="O112" s="87">
        <f>50000/50000</f>
        <v>1</v>
      </c>
      <c r="P112" s="89">
        <v>5177777</v>
      </c>
      <c r="Q112" s="80"/>
      <c r="R112" s="87">
        <v>51.77776999999999</v>
      </c>
      <c r="S112" s="88">
        <f>993.245927691696%/50000</f>
        <v>1.9864918553833921E-4</v>
      </c>
      <c r="T112" s="88">
        <f t="shared" si="1"/>
        <v>2.2615837548804387E-3</v>
      </c>
      <c r="U112" s="88">
        <f>R112/'סכום נכסי הקרן'!$C$42</f>
        <v>4.2661052291071317E-4</v>
      </c>
    </row>
    <row r="113" spans="2:21" s="128" customFormat="1">
      <c r="B113" s="86" t="s">
        <v>528</v>
      </c>
      <c r="C113" s="80" t="s">
        <v>529</v>
      </c>
      <c r="D113" s="93" t="s">
        <v>123</v>
      </c>
      <c r="E113" s="93" t="s">
        <v>285</v>
      </c>
      <c r="F113" s="80" t="s">
        <v>530</v>
      </c>
      <c r="G113" s="93" t="s">
        <v>333</v>
      </c>
      <c r="H113" s="80" t="s">
        <v>521</v>
      </c>
      <c r="I113" s="80" t="s">
        <v>163</v>
      </c>
      <c r="J113" s="80"/>
      <c r="K113" s="87">
        <v>1.74</v>
      </c>
      <c r="L113" s="93" t="s">
        <v>167</v>
      </c>
      <c r="M113" s="94">
        <v>4.5999999999999999E-2</v>
      </c>
      <c r="N113" s="94">
        <v>4.0000000000000002E-4</v>
      </c>
      <c r="O113" s="87">
        <v>17393.069999999996</v>
      </c>
      <c r="P113" s="89">
        <v>131.72999999999999</v>
      </c>
      <c r="Q113" s="80"/>
      <c r="R113" s="87">
        <v>22.911889999999996</v>
      </c>
      <c r="S113" s="88">
        <v>6.0372737133970831E-5</v>
      </c>
      <c r="T113" s="88">
        <f t="shared" si="1"/>
        <v>1.0007607167633441E-3</v>
      </c>
      <c r="U113" s="88">
        <f>R113/'סכום נכסי הקרן'!$C$42</f>
        <v>1.8877702484623691E-4</v>
      </c>
    </row>
    <row r="114" spans="2:21" s="128" customFormat="1">
      <c r="B114" s="86" t="s">
        <v>531</v>
      </c>
      <c r="C114" s="80" t="s">
        <v>532</v>
      </c>
      <c r="D114" s="93" t="s">
        <v>123</v>
      </c>
      <c r="E114" s="93" t="s">
        <v>285</v>
      </c>
      <c r="F114" s="80" t="s">
        <v>481</v>
      </c>
      <c r="G114" s="93" t="s">
        <v>333</v>
      </c>
      <c r="H114" s="80" t="s">
        <v>521</v>
      </c>
      <c r="I114" s="80" t="s">
        <v>287</v>
      </c>
      <c r="J114" s="80"/>
      <c r="K114" s="87">
        <v>7.0600000000000005</v>
      </c>
      <c r="L114" s="93" t="s">
        <v>167</v>
      </c>
      <c r="M114" s="94">
        <v>2.81E-2</v>
      </c>
      <c r="N114" s="94">
        <v>2.5099999999999997E-2</v>
      </c>
      <c r="O114" s="87">
        <v>1718.9999999999998</v>
      </c>
      <c r="P114" s="89">
        <v>104.36</v>
      </c>
      <c r="Q114" s="80"/>
      <c r="R114" s="87">
        <v>1.7939399999999996</v>
      </c>
      <c r="S114" s="88">
        <v>3.2835359040038504E-6</v>
      </c>
      <c r="T114" s="88">
        <f t="shared" si="1"/>
        <v>7.8356900291963409E-5</v>
      </c>
      <c r="U114" s="88">
        <f>R114/'סכום נכסי הקרן'!$C$42</f>
        <v>1.478073855769464E-5</v>
      </c>
    </row>
    <row r="115" spans="2:21" s="128" customFormat="1">
      <c r="B115" s="86" t="s">
        <v>533</v>
      </c>
      <c r="C115" s="80" t="s">
        <v>534</v>
      </c>
      <c r="D115" s="93" t="s">
        <v>123</v>
      </c>
      <c r="E115" s="93" t="s">
        <v>285</v>
      </c>
      <c r="F115" s="80" t="s">
        <v>481</v>
      </c>
      <c r="G115" s="93" t="s">
        <v>333</v>
      </c>
      <c r="H115" s="80" t="s">
        <v>521</v>
      </c>
      <c r="I115" s="80" t="s">
        <v>287</v>
      </c>
      <c r="J115" s="80"/>
      <c r="K115" s="87">
        <v>5.1899999999999995</v>
      </c>
      <c r="L115" s="93" t="s">
        <v>167</v>
      </c>
      <c r="M115" s="94">
        <v>3.7000000000000005E-2</v>
      </c>
      <c r="N115" s="94">
        <v>1.6799999999999995E-2</v>
      </c>
      <c r="O115" s="87">
        <v>59822.26999999999</v>
      </c>
      <c r="P115" s="89">
        <v>112.06</v>
      </c>
      <c r="Q115" s="80"/>
      <c r="R115" s="87">
        <v>67.036839999999998</v>
      </c>
      <c r="S115" s="88">
        <v>8.8406114713398781E-5</v>
      </c>
      <c r="T115" s="88">
        <f t="shared" si="1"/>
        <v>2.9280795276142488E-3</v>
      </c>
      <c r="U115" s="88">
        <f>R115/'סכום נכסי הקרן'!$C$42</f>
        <v>5.52333972024709E-4</v>
      </c>
    </row>
    <row r="116" spans="2:21" s="128" customFormat="1">
      <c r="B116" s="86" t="s">
        <v>535</v>
      </c>
      <c r="C116" s="80" t="s">
        <v>536</v>
      </c>
      <c r="D116" s="93" t="s">
        <v>123</v>
      </c>
      <c r="E116" s="93" t="s">
        <v>285</v>
      </c>
      <c r="F116" s="80" t="s">
        <v>294</v>
      </c>
      <c r="G116" s="93" t="s">
        <v>291</v>
      </c>
      <c r="H116" s="80" t="s">
        <v>521</v>
      </c>
      <c r="I116" s="80" t="s">
        <v>287</v>
      </c>
      <c r="J116" s="80"/>
      <c r="K116" s="87">
        <v>3.07</v>
      </c>
      <c r="L116" s="93" t="s">
        <v>167</v>
      </c>
      <c r="M116" s="94">
        <v>4.4999999999999998E-2</v>
      </c>
      <c r="N116" s="94">
        <v>6.6999999999999994E-3</v>
      </c>
      <c r="O116" s="87">
        <v>80168.999999999985</v>
      </c>
      <c r="P116" s="89">
        <v>135.66999999999999</v>
      </c>
      <c r="Q116" s="87">
        <v>1.0895999999999997</v>
      </c>
      <c r="R116" s="87">
        <v>109.85488999999998</v>
      </c>
      <c r="S116" s="88">
        <v>4.7103254657398121E-5</v>
      </c>
      <c r="T116" s="88">
        <f t="shared" si="1"/>
        <v>4.7983146940893274E-3</v>
      </c>
      <c r="U116" s="88">
        <f>R116/'סכום נכסי הקרן'!$C$42</f>
        <v>9.0512302996438197E-4</v>
      </c>
    </row>
    <row r="117" spans="2:21" s="128" customFormat="1">
      <c r="B117" s="86" t="s">
        <v>537</v>
      </c>
      <c r="C117" s="80" t="s">
        <v>538</v>
      </c>
      <c r="D117" s="93" t="s">
        <v>123</v>
      </c>
      <c r="E117" s="93" t="s">
        <v>285</v>
      </c>
      <c r="F117" s="80" t="s">
        <v>539</v>
      </c>
      <c r="G117" s="93" t="s">
        <v>333</v>
      </c>
      <c r="H117" s="80" t="s">
        <v>521</v>
      </c>
      <c r="I117" s="80" t="s">
        <v>163</v>
      </c>
      <c r="J117" s="80"/>
      <c r="K117" s="87">
        <v>2.6500000000000004</v>
      </c>
      <c r="L117" s="93" t="s">
        <v>167</v>
      </c>
      <c r="M117" s="94">
        <v>4.9500000000000002E-2</v>
      </c>
      <c r="N117" s="94">
        <v>4.6999999999999993E-3</v>
      </c>
      <c r="O117" s="87">
        <v>3295.03</v>
      </c>
      <c r="P117" s="89">
        <v>115.71</v>
      </c>
      <c r="Q117" s="80"/>
      <c r="R117" s="87">
        <v>3.8126799999999994</v>
      </c>
      <c r="S117" s="88">
        <v>4.4407995149122329E-6</v>
      </c>
      <c r="T117" s="88">
        <f t="shared" si="1"/>
        <v>1.6653276397491726E-4</v>
      </c>
      <c r="U117" s="88">
        <f>R117/'סכום נכסי הקרן'!$C$42</f>
        <v>3.1413662822698195E-5</v>
      </c>
    </row>
    <row r="118" spans="2:21" s="128" customFormat="1">
      <c r="B118" s="86" t="s">
        <v>540</v>
      </c>
      <c r="C118" s="80" t="s">
        <v>541</v>
      </c>
      <c r="D118" s="93" t="s">
        <v>123</v>
      </c>
      <c r="E118" s="93" t="s">
        <v>285</v>
      </c>
      <c r="F118" s="80" t="s">
        <v>542</v>
      </c>
      <c r="G118" s="93" t="s">
        <v>362</v>
      </c>
      <c r="H118" s="80" t="s">
        <v>521</v>
      </c>
      <c r="I118" s="80" t="s">
        <v>287</v>
      </c>
      <c r="J118" s="80"/>
      <c r="K118" s="87">
        <v>0.7699999999999998</v>
      </c>
      <c r="L118" s="93" t="s">
        <v>167</v>
      </c>
      <c r="M118" s="94">
        <v>4.5999999999999999E-2</v>
      </c>
      <c r="N118" s="88">
        <v>0</v>
      </c>
      <c r="O118" s="87">
        <v>5288.3999999999987</v>
      </c>
      <c r="P118" s="89">
        <v>108.23</v>
      </c>
      <c r="Q118" s="80"/>
      <c r="R118" s="87">
        <v>5.7236400000000005</v>
      </c>
      <c r="S118" s="88">
        <v>1.2330687379162339E-5</v>
      </c>
      <c r="T118" s="88">
        <f t="shared" si="1"/>
        <v>2.5000094138437942E-4</v>
      </c>
      <c r="U118" s="88">
        <f>R118/'סכום נכסי הקרן'!$C$42</f>
        <v>4.7158559616466202E-5</v>
      </c>
    </row>
    <row r="119" spans="2:21" s="128" customFormat="1">
      <c r="B119" s="86" t="s">
        <v>543</v>
      </c>
      <c r="C119" s="80" t="s">
        <v>544</v>
      </c>
      <c r="D119" s="93" t="s">
        <v>123</v>
      </c>
      <c r="E119" s="93" t="s">
        <v>285</v>
      </c>
      <c r="F119" s="80" t="s">
        <v>542</v>
      </c>
      <c r="G119" s="93" t="s">
        <v>362</v>
      </c>
      <c r="H119" s="80" t="s">
        <v>521</v>
      </c>
      <c r="I119" s="80" t="s">
        <v>287</v>
      </c>
      <c r="J119" s="80"/>
      <c r="K119" s="87">
        <v>3.35</v>
      </c>
      <c r="L119" s="93" t="s">
        <v>167</v>
      </c>
      <c r="M119" s="94">
        <v>1.9799999999999998E-2</v>
      </c>
      <c r="N119" s="94">
        <v>5.5000000000000005E-3</v>
      </c>
      <c r="O119" s="87">
        <v>184401.35999999996</v>
      </c>
      <c r="P119" s="89">
        <v>105.63</v>
      </c>
      <c r="Q119" s="80"/>
      <c r="R119" s="87">
        <v>194.78314999999998</v>
      </c>
      <c r="S119" s="88">
        <v>2.2066319849540778E-4</v>
      </c>
      <c r="T119" s="88">
        <f t="shared" si="1"/>
        <v>8.5078675223834426E-3</v>
      </c>
      <c r="U119" s="88">
        <f>R119/'סכום נכסי הקרן'!$C$42</f>
        <v>1.6048690678585789E-3</v>
      </c>
    </row>
    <row r="120" spans="2:21" s="128" customFormat="1">
      <c r="B120" s="86" t="s">
        <v>545</v>
      </c>
      <c r="C120" s="80" t="s">
        <v>546</v>
      </c>
      <c r="D120" s="93" t="s">
        <v>123</v>
      </c>
      <c r="E120" s="93" t="s">
        <v>285</v>
      </c>
      <c r="F120" s="80" t="s">
        <v>515</v>
      </c>
      <c r="G120" s="93" t="s">
        <v>390</v>
      </c>
      <c r="H120" s="80" t="s">
        <v>521</v>
      </c>
      <c r="I120" s="80" t="s">
        <v>287</v>
      </c>
      <c r="J120" s="80"/>
      <c r="K120" s="87">
        <v>0.49000000000000005</v>
      </c>
      <c r="L120" s="93" t="s">
        <v>167</v>
      </c>
      <c r="M120" s="94">
        <v>4.4999999999999998E-2</v>
      </c>
      <c r="N120" s="94">
        <v>6.1000000000000013E-3</v>
      </c>
      <c r="O120" s="87">
        <v>297.49999999999994</v>
      </c>
      <c r="P120" s="89">
        <v>126.67</v>
      </c>
      <c r="Q120" s="80"/>
      <c r="R120" s="87">
        <v>0.3768399999999999</v>
      </c>
      <c r="S120" s="88">
        <v>5.7029390973644858E-6</v>
      </c>
      <c r="T120" s="88">
        <f t="shared" si="1"/>
        <v>1.6459867278740363E-5</v>
      </c>
      <c r="U120" s="88">
        <f>R120/'סכום נכסי הקרן'!$C$42</f>
        <v>3.1048828378215813E-6</v>
      </c>
    </row>
    <row r="121" spans="2:21" s="128" customFormat="1">
      <c r="B121" s="86" t="s">
        <v>547</v>
      </c>
      <c r="C121" s="80" t="s">
        <v>548</v>
      </c>
      <c r="D121" s="93" t="s">
        <v>123</v>
      </c>
      <c r="E121" s="93" t="s">
        <v>285</v>
      </c>
      <c r="F121" s="80" t="s">
        <v>549</v>
      </c>
      <c r="G121" s="93" t="s">
        <v>362</v>
      </c>
      <c r="H121" s="80" t="s">
        <v>521</v>
      </c>
      <c r="I121" s="80" t="s">
        <v>287</v>
      </c>
      <c r="J121" s="80"/>
      <c r="K121" s="87">
        <v>0.25</v>
      </c>
      <c r="L121" s="93" t="s">
        <v>167</v>
      </c>
      <c r="M121" s="94">
        <v>3.3500000000000002E-2</v>
      </c>
      <c r="N121" s="94">
        <v>1.03E-2</v>
      </c>
      <c r="O121" s="87">
        <v>18758.659999999996</v>
      </c>
      <c r="P121" s="89">
        <v>111.01</v>
      </c>
      <c r="Q121" s="80"/>
      <c r="R121" s="87">
        <v>20.823979999999995</v>
      </c>
      <c r="S121" s="88">
        <v>9.548337920536281E-5</v>
      </c>
      <c r="T121" s="88">
        <f t="shared" si="1"/>
        <v>9.0956359997649877E-4</v>
      </c>
      <c r="U121" s="88">
        <f>R121/'סכום נכסי הקרן'!$C$42</f>
        <v>1.7157419094878426E-4</v>
      </c>
    </row>
    <row r="122" spans="2:21" s="128" customFormat="1">
      <c r="B122" s="86" t="s">
        <v>550</v>
      </c>
      <c r="C122" s="80" t="s">
        <v>551</v>
      </c>
      <c r="D122" s="93" t="s">
        <v>123</v>
      </c>
      <c r="E122" s="93" t="s">
        <v>285</v>
      </c>
      <c r="F122" s="80" t="s">
        <v>552</v>
      </c>
      <c r="G122" s="93" t="s">
        <v>333</v>
      </c>
      <c r="H122" s="80" t="s">
        <v>521</v>
      </c>
      <c r="I122" s="80" t="s">
        <v>163</v>
      </c>
      <c r="J122" s="80"/>
      <c r="K122" s="87">
        <v>1.23</v>
      </c>
      <c r="L122" s="93" t="s">
        <v>167</v>
      </c>
      <c r="M122" s="94">
        <v>4.4999999999999998E-2</v>
      </c>
      <c r="N122" s="94">
        <v>-4.0000000000000007E-4</v>
      </c>
      <c r="O122" s="87">
        <v>10999.999999999998</v>
      </c>
      <c r="P122" s="89">
        <v>115.48</v>
      </c>
      <c r="Q122" s="80"/>
      <c r="R122" s="87">
        <v>12.702799999999998</v>
      </c>
      <c r="S122" s="88">
        <v>3.16546762589928E-5</v>
      </c>
      <c r="T122" s="88">
        <f t="shared" si="1"/>
        <v>5.5484131745139355E-4</v>
      </c>
      <c r="U122" s="88">
        <f>R122/'סכום נכסי הקרן'!$C$42</f>
        <v>1.0466167527937583E-4</v>
      </c>
    </row>
    <row r="123" spans="2:21" s="128" customFormat="1">
      <c r="B123" s="86" t="s">
        <v>553</v>
      </c>
      <c r="C123" s="80" t="s">
        <v>554</v>
      </c>
      <c r="D123" s="93" t="s">
        <v>123</v>
      </c>
      <c r="E123" s="93" t="s">
        <v>285</v>
      </c>
      <c r="F123" s="80" t="s">
        <v>552</v>
      </c>
      <c r="G123" s="93" t="s">
        <v>333</v>
      </c>
      <c r="H123" s="80" t="s">
        <v>521</v>
      </c>
      <c r="I123" s="80" t="s">
        <v>163</v>
      </c>
      <c r="J123" s="80"/>
      <c r="K123" s="87">
        <v>9.0000000000000011E-2</v>
      </c>
      <c r="L123" s="93" t="s">
        <v>167</v>
      </c>
      <c r="M123" s="94">
        <v>4.2000000000000003E-2</v>
      </c>
      <c r="N123" s="94">
        <v>2.2199999999999998E-2</v>
      </c>
      <c r="O123" s="87">
        <v>1939.8799999999997</v>
      </c>
      <c r="P123" s="89">
        <v>110.8</v>
      </c>
      <c r="Q123" s="80"/>
      <c r="R123" s="87">
        <v>2.1493899999999999</v>
      </c>
      <c r="S123" s="88">
        <v>2.3513696969696966E-5</v>
      </c>
      <c r="T123" s="88">
        <f t="shared" si="1"/>
        <v>9.388248097402548E-5</v>
      </c>
      <c r="U123" s="88">
        <f>R123/'סכום נכסי הקרן'!$C$42</f>
        <v>1.7709383618472908E-5</v>
      </c>
    </row>
    <row r="124" spans="2:21" s="128" customFormat="1">
      <c r="B124" s="86" t="s">
        <v>555</v>
      </c>
      <c r="C124" s="80" t="s">
        <v>556</v>
      </c>
      <c r="D124" s="93" t="s">
        <v>123</v>
      </c>
      <c r="E124" s="93" t="s">
        <v>285</v>
      </c>
      <c r="F124" s="80" t="s">
        <v>552</v>
      </c>
      <c r="G124" s="93" t="s">
        <v>333</v>
      </c>
      <c r="H124" s="80" t="s">
        <v>521</v>
      </c>
      <c r="I124" s="80" t="s">
        <v>163</v>
      </c>
      <c r="J124" s="80"/>
      <c r="K124" s="87">
        <v>3.38</v>
      </c>
      <c r="L124" s="93" t="s">
        <v>167</v>
      </c>
      <c r="M124" s="94">
        <v>3.3000000000000002E-2</v>
      </c>
      <c r="N124" s="94">
        <v>9.1999999999999998E-3</v>
      </c>
      <c r="O124" s="87">
        <v>74.489999999999981</v>
      </c>
      <c r="P124" s="89">
        <v>109.38</v>
      </c>
      <c r="Q124" s="80"/>
      <c r="R124" s="87">
        <v>8.1479999999999983E-2</v>
      </c>
      <c r="S124" s="88">
        <v>1.2414572214532439E-7</v>
      </c>
      <c r="T124" s="88">
        <f t="shared" si="1"/>
        <v>3.5589374426063185E-6</v>
      </c>
      <c r="U124" s="88">
        <f>R124/'סכום נכסי הקרן'!$C$42</f>
        <v>6.7133492629684343E-7</v>
      </c>
    </row>
    <row r="125" spans="2:21" s="128" customFormat="1">
      <c r="B125" s="86" t="s">
        <v>557</v>
      </c>
      <c r="C125" s="80" t="s">
        <v>558</v>
      </c>
      <c r="D125" s="93" t="s">
        <v>123</v>
      </c>
      <c r="E125" s="93" t="s">
        <v>285</v>
      </c>
      <c r="F125" s="80" t="s">
        <v>552</v>
      </c>
      <c r="G125" s="93" t="s">
        <v>333</v>
      </c>
      <c r="H125" s="80" t="s">
        <v>521</v>
      </c>
      <c r="I125" s="80" t="s">
        <v>163</v>
      </c>
      <c r="J125" s="80"/>
      <c r="K125" s="87">
        <v>5.42</v>
      </c>
      <c r="L125" s="93" t="s">
        <v>167</v>
      </c>
      <c r="M125" s="94">
        <v>1.6E-2</v>
      </c>
      <c r="N125" s="94">
        <v>1.1200000000000002E-2</v>
      </c>
      <c r="O125" s="87">
        <v>39399.999999999993</v>
      </c>
      <c r="P125" s="89">
        <v>104.12</v>
      </c>
      <c r="Q125" s="80"/>
      <c r="R125" s="87">
        <v>41.023279999999993</v>
      </c>
      <c r="S125" s="88">
        <v>2.9056041840700244E-4</v>
      </c>
      <c r="T125" s="88">
        <f t="shared" si="1"/>
        <v>1.7918420128930157E-3</v>
      </c>
      <c r="U125" s="88">
        <f>R125/'סכום נכסי הקרן'!$C$42</f>
        <v>3.3800148079595941E-4</v>
      </c>
    </row>
    <row r="126" spans="2:21" s="128" customFormat="1">
      <c r="B126" s="86" t="s">
        <v>559</v>
      </c>
      <c r="C126" s="80" t="s">
        <v>560</v>
      </c>
      <c r="D126" s="93" t="s">
        <v>123</v>
      </c>
      <c r="E126" s="93" t="s">
        <v>285</v>
      </c>
      <c r="F126" s="80" t="s">
        <v>520</v>
      </c>
      <c r="G126" s="93" t="s">
        <v>291</v>
      </c>
      <c r="H126" s="80" t="s">
        <v>561</v>
      </c>
      <c r="I126" s="80" t="s">
        <v>163</v>
      </c>
      <c r="J126" s="80"/>
      <c r="K126" s="87">
        <v>1.8699999999999999</v>
      </c>
      <c r="L126" s="93" t="s">
        <v>167</v>
      </c>
      <c r="M126" s="94">
        <v>5.2999999999999999E-2</v>
      </c>
      <c r="N126" s="94">
        <v>2.9999999999999997E-4</v>
      </c>
      <c r="O126" s="87">
        <v>13266.999999999998</v>
      </c>
      <c r="P126" s="89">
        <v>120.78</v>
      </c>
      <c r="Q126" s="80"/>
      <c r="R126" s="87">
        <v>16.023879999999998</v>
      </c>
      <c r="S126" s="88">
        <v>5.1025745559717845E-5</v>
      </c>
      <c r="T126" s="88">
        <f t="shared" si="1"/>
        <v>6.9990165080793495E-4</v>
      </c>
      <c r="U126" s="88">
        <f>R126/'סכום נכסי הקרן'!$C$42</f>
        <v>1.3202491775637535E-4</v>
      </c>
    </row>
    <row r="127" spans="2:21" s="128" customFormat="1">
      <c r="B127" s="86" t="s">
        <v>562</v>
      </c>
      <c r="C127" s="80" t="s">
        <v>563</v>
      </c>
      <c r="D127" s="93" t="s">
        <v>123</v>
      </c>
      <c r="E127" s="93" t="s">
        <v>285</v>
      </c>
      <c r="F127" s="80" t="s">
        <v>564</v>
      </c>
      <c r="G127" s="93" t="s">
        <v>333</v>
      </c>
      <c r="H127" s="80" t="s">
        <v>561</v>
      </c>
      <c r="I127" s="80" t="s">
        <v>163</v>
      </c>
      <c r="J127" s="80"/>
      <c r="K127" s="87">
        <v>1.7099999999999997</v>
      </c>
      <c r="L127" s="93" t="s">
        <v>167</v>
      </c>
      <c r="M127" s="94">
        <v>5.3499999999999999E-2</v>
      </c>
      <c r="N127" s="94">
        <v>6.7000000000000002E-3</v>
      </c>
      <c r="O127" s="87">
        <v>970.49999999999989</v>
      </c>
      <c r="P127" s="89">
        <v>111.61</v>
      </c>
      <c r="Q127" s="80"/>
      <c r="R127" s="87">
        <v>1.0831600000000001</v>
      </c>
      <c r="S127" s="88">
        <v>4.1308682910634055E-6</v>
      </c>
      <c r="T127" s="88">
        <f t="shared" si="1"/>
        <v>4.7310980367371884E-5</v>
      </c>
      <c r="U127" s="88">
        <f>R127/'סכום נכסי הקרן'!$C$42</f>
        <v>8.9244371473697737E-6</v>
      </c>
    </row>
    <row r="128" spans="2:21" s="128" customFormat="1">
      <c r="B128" s="86" t="s">
        <v>565</v>
      </c>
      <c r="C128" s="80" t="s">
        <v>566</v>
      </c>
      <c r="D128" s="93" t="s">
        <v>123</v>
      </c>
      <c r="E128" s="93" t="s">
        <v>285</v>
      </c>
      <c r="F128" s="80" t="s">
        <v>567</v>
      </c>
      <c r="G128" s="93" t="s">
        <v>333</v>
      </c>
      <c r="H128" s="80" t="s">
        <v>561</v>
      </c>
      <c r="I128" s="80" t="s">
        <v>287</v>
      </c>
      <c r="J128" s="80"/>
      <c r="K128" s="87">
        <v>1.48</v>
      </c>
      <c r="L128" s="93" t="s">
        <v>167</v>
      </c>
      <c r="M128" s="94">
        <v>4.2500000000000003E-2</v>
      </c>
      <c r="N128" s="94">
        <v>1.2999999999999999E-3</v>
      </c>
      <c r="O128" s="87">
        <v>273.66000000000003</v>
      </c>
      <c r="P128" s="89">
        <v>115.61</v>
      </c>
      <c r="Q128" s="80"/>
      <c r="R128" s="87">
        <v>0.31637999999999994</v>
      </c>
      <c r="S128" s="88">
        <v>1.7776205523231919E-6</v>
      </c>
      <c r="T128" s="88">
        <f t="shared" si="1"/>
        <v>1.3819055327586978E-5</v>
      </c>
      <c r="U128" s="88">
        <f>R128/'סכום נכסי הקרן'!$C$42</f>
        <v>2.6067371622704384E-6</v>
      </c>
    </row>
    <row r="129" spans="2:21" s="128" customFormat="1">
      <c r="B129" s="86" t="s">
        <v>568</v>
      </c>
      <c r="C129" s="80" t="s">
        <v>569</v>
      </c>
      <c r="D129" s="93" t="s">
        <v>123</v>
      </c>
      <c r="E129" s="93" t="s">
        <v>285</v>
      </c>
      <c r="F129" s="80" t="s">
        <v>567</v>
      </c>
      <c r="G129" s="93" t="s">
        <v>333</v>
      </c>
      <c r="H129" s="80" t="s">
        <v>561</v>
      </c>
      <c r="I129" s="80" t="s">
        <v>287</v>
      </c>
      <c r="J129" s="80"/>
      <c r="K129" s="87">
        <v>2.1</v>
      </c>
      <c r="L129" s="93" t="s">
        <v>167</v>
      </c>
      <c r="M129" s="94">
        <v>4.5999999999999999E-2</v>
      </c>
      <c r="N129" s="94">
        <v>4.7999999999999996E-3</v>
      </c>
      <c r="O129" s="87">
        <v>0.56000000000000005</v>
      </c>
      <c r="P129" s="89">
        <v>112.06</v>
      </c>
      <c r="Q129" s="80"/>
      <c r="R129" s="87">
        <v>6.2999999999999992E-4</v>
      </c>
      <c r="S129" s="88">
        <v>1.5860559399664234E-9</v>
      </c>
      <c r="T129" s="88">
        <f t="shared" si="1"/>
        <v>2.7517557545925142E-8</v>
      </c>
      <c r="U129" s="88">
        <f>R129/'סכום נכסי הקרן'!$C$42</f>
        <v>5.1907339662127073E-9</v>
      </c>
    </row>
    <row r="130" spans="2:21" s="128" customFormat="1">
      <c r="B130" s="86" t="s">
        <v>570</v>
      </c>
      <c r="C130" s="80" t="s">
        <v>571</v>
      </c>
      <c r="D130" s="93" t="s">
        <v>123</v>
      </c>
      <c r="E130" s="93" t="s">
        <v>285</v>
      </c>
      <c r="F130" s="80" t="s">
        <v>572</v>
      </c>
      <c r="G130" s="93" t="s">
        <v>333</v>
      </c>
      <c r="H130" s="80" t="s">
        <v>561</v>
      </c>
      <c r="I130" s="80" t="s">
        <v>163</v>
      </c>
      <c r="J130" s="80"/>
      <c r="K130" s="87">
        <v>7.1499999999999995</v>
      </c>
      <c r="L130" s="93" t="s">
        <v>167</v>
      </c>
      <c r="M130" s="94">
        <v>1.9E-2</v>
      </c>
      <c r="N130" s="94">
        <v>2.5899999999999999E-2</v>
      </c>
      <c r="O130" s="87">
        <v>67804.999999999985</v>
      </c>
      <c r="P130" s="89">
        <v>96.48</v>
      </c>
      <c r="Q130" s="80"/>
      <c r="R130" s="87">
        <v>65.418259999999989</v>
      </c>
      <c r="S130" s="88">
        <v>2.5726589770830164E-4</v>
      </c>
      <c r="T130" s="88">
        <f t="shared" si="1"/>
        <v>2.8573821176258616E-3</v>
      </c>
      <c r="U130" s="88">
        <f>R130/'סכום נכסי הקרן'!$C$42</f>
        <v>5.3899807014687947E-4</v>
      </c>
    </row>
    <row r="131" spans="2:21" s="128" customFormat="1">
      <c r="B131" s="86" t="s">
        <v>573</v>
      </c>
      <c r="C131" s="80" t="s">
        <v>574</v>
      </c>
      <c r="D131" s="93" t="s">
        <v>123</v>
      </c>
      <c r="E131" s="93" t="s">
        <v>285</v>
      </c>
      <c r="F131" s="80" t="s">
        <v>377</v>
      </c>
      <c r="G131" s="93" t="s">
        <v>291</v>
      </c>
      <c r="H131" s="80" t="s">
        <v>561</v>
      </c>
      <c r="I131" s="80" t="s">
        <v>287</v>
      </c>
      <c r="J131" s="80"/>
      <c r="K131" s="87">
        <v>3.0500000000000003</v>
      </c>
      <c r="L131" s="93" t="s">
        <v>167</v>
      </c>
      <c r="M131" s="94">
        <v>5.0999999999999997E-2</v>
      </c>
      <c r="N131" s="94">
        <v>5.6000000000000008E-3</v>
      </c>
      <c r="O131" s="87">
        <v>439867.99999999994</v>
      </c>
      <c r="P131" s="89">
        <v>138.74</v>
      </c>
      <c r="Q131" s="87">
        <v>6.7886499999999987</v>
      </c>
      <c r="R131" s="87">
        <v>617.06150999999988</v>
      </c>
      <c r="S131" s="88">
        <v>3.834133084843677E-4</v>
      </c>
      <c r="T131" s="88">
        <f t="shared" si="1"/>
        <v>2.6952421604445179E-2</v>
      </c>
      <c r="U131" s="88">
        <f>R131/'סכום נכסי הקרן'!$C$42</f>
        <v>5.0841303796817488E-3</v>
      </c>
    </row>
    <row r="132" spans="2:21" s="128" customFormat="1">
      <c r="B132" s="86" t="s">
        <v>575</v>
      </c>
      <c r="C132" s="80" t="s">
        <v>576</v>
      </c>
      <c r="D132" s="93" t="s">
        <v>123</v>
      </c>
      <c r="E132" s="93" t="s">
        <v>285</v>
      </c>
      <c r="F132" s="80" t="s">
        <v>577</v>
      </c>
      <c r="G132" s="93" t="s">
        <v>333</v>
      </c>
      <c r="H132" s="80" t="s">
        <v>561</v>
      </c>
      <c r="I132" s="80" t="s">
        <v>287</v>
      </c>
      <c r="J132" s="80"/>
      <c r="K132" s="87">
        <v>1.2499999999999998</v>
      </c>
      <c r="L132" s="93" t="s">
        <v>167</v>
      </c>
      <c r="M132" s="94">
        <v>5.4000000000000006E-2</v>
      </c>
      <c r="N132" s="94">
        <v>1.7000000000000001E-3</v>
      </c>
      <c r="O132" s="87">
        <v>11006.979999999998</v>
      </c>
      <c r="P132" s="89">
        <v>130.19999999999999</v>
      </c>
      <c r="Q132" s="80"/>
      <c r="R132" s="87">
        <v>14.331079999999998</v>
      </c>
      <c r="S132" s="88">
        <v>7.2018618276296169E-5</v>
      </c>
      <c r="T132" s="88">
        <f t="shared" si="1"/>
        <v>6.2596241046866175E-4</v>
      </c>
      <c r="U132" s="88">
        <f>R132/'סכום נכסי הקרן'!$C$42</f>
        <v>1.1807749798176445E-4</v>
      </c>
    </row>
    <row r="133" spans="2:21" s="128" customFormat="1">
      <c r="B133" s="86" t="s">
        <v>578</v>
      </c>
      <c r="C133" s="80" t="s">
        <v>579</v>
      </c>
      <c r="D133" s="93" t="s">
        <v>123</v>
      </c>
      <c r="E133" s="93" t="s">
        <v>285</v>
      </c>
      <c r="F133" s="80" t="s">
        <v>580</v>
      </c>
      <c r="G133" s="93" t="s">
        <v>333</v>
      </c>
      <c r="H133" s="80" t="s">
        <v>561</v>
      </c>
      <c r="I133" s="80" t="s">
        <v>163</v>
      </c>
      <c r="J133" s="80"/>
      <c r="K133" s="87">
        <v>7.0300000000000011</v>
      </c>
      <c r="L133" s="93" t="s">
        <v>167</v>
      </c>
      <c r="M133" s="94">
        <v>2.6000000000000002E-2</v>
      </c>
      <c r="N133" s="94">
        <v>2.4100000000000007E-2</v>
      </c>
      <c r="O133" s="87">
        <v>154999.99999999997</v>
      </c>
      <c r="P133" s="89">
        <v>102.8</v>
      </c>
      <c r="Q133" s="80"/>
      <c r="R133" s="87">
        <v>159.33998999999997</v>
      </c>
      <c r="S133" s="88">
        <v>2.5293320931446935E-4</v>
      </c>
      <c r="T133" s="88">
        <f t="shared" si="1"/>
        <v>6.9597576891938673E-3</v>
      </c>
      <c r="U133" s="88">
        <f>R133/'סכום נכסי הקרן'!$C$42</f>
        <v>1.3128436480460207E-3</v>
      </c>
    </row>
    <row r="134" spans="2:21" s="128" customFormat="1">
      <c r="B134" s="86" t="s">
        <v>581</v>
      </c>
      <c r="C134" s="80" t="s">
        <v>582</v>
      </c>
      <c r="D134" s="93" t="s">
        <v>123</v>
      </c>
      <c r="E134" s="93" t="s">
        <v>285</v>
      </c>
      <c r="F134" s="80" t="s">
        <v>580</v>
      </c>
      <c r="G134" s="93" t="s">
        <v>333</v>
      </c>
      <c r="H134" s="80" t="s">
        <v>561</v>
      </c>
      <c r="I134" s="80" t="s">
        <v>163</v>
      </c>
      <c r="J134" s="80"/>
      <c r="K134" s="87">
        <v>3.8699999999999997</v>
      </c>
      <c r="L134" s="93" t="s">
        <v>167</v>
      </c>
      <c r="M134" s="94">
        <v>4.4000000000000004E-2</v>
      </c>
      <c r="N134" s="94">
        <v>1.3100000000000001E-2</v>
      </c>
      <c r="O134" s="87">
        <v>2193.6</v>
      </c>
      <c r="P134" s="89">
        <v>113.83</v>
      </c>
      <c r="Q134" s="80"/>
      <c r="R134" s="87">
        <v>2.4969799999999998</v>
      </c>
      <c r="S134" s="88">
        <v>1.6069858758717692E-5</v>
      </c>
      <c r="T134" s="88">
        <f t="shared" si="1"/>
        <v>1.0906474736670503E-4</v>
      </c>
      <c r="U134" s="88">
        <f>R134/'סכום נכסי הקרן'!$C$42</f>
        <v>2.057326809357747E-5</v>
      </c>
    </row>
    <row r="135" spans="2:21" s="128" customFormat="1">
      <c r="B135" s="86" t="s">
        <v>583</v>
      </c>
      <c r="C135" s="80" t="s">
        <v>584</v>
      </c>
      <c r="D135" s="93" t="s">
        <v>123</v>
      </c>
      <c r="E135" s="93" t="s">
        <v>285</v>
      </c>
      <c r="F135" s="80" t="s">
        <v>484</v>
      </c>
      <c r="G135" s="93" t="s">
        <v>333</v>
      </c>
      <c r="H135" s="80" t="s">
        <v>561</v>
      </c>
      <c r="I135" s="80" t="s">
        <v>287</v>
      </c>
      <c r="J135" s="80"/>
      <c r="K135" s="87">
        <v>4.88</v>
      </c>
      <c r="L135" s="93" t="s">
        <v>167</v>
      </c>
      <c r="M135" s="94">
        <v>2.0499999999999997E-2</v>
      </c>
      <c r="N135" s="94">
        <v>1.5400000000000002E-2</v>
      </c>
      <c r="O135" s="87">
        <v>4668.9999999999991</v>
      </c>
      <c r="P135" s="89">
        <v>104.55</v>
      </c>
      <c r="Q135" s="80"/>
      <c r="R135" s="87">
        <v>4.8814399999999987</v>
      </c>
      <c r="S135" s="88">
        <v>1.0005121490760957E-5</v>
      </c>
      <c r="T135" s="88">
        <f t="shared" si="1"/>
        <v>2.1321477159838226E-4</v>
      </c>
      <c r="U135" s="88">
        <f>R135/'סכום נכסי הקרן'!$C$42</f>
        <v>4.0219454622268815E-5</v>
      </c>
    </row>
    <row r="136" spans="2:21" s="128" customFormat="1">
      <c r="B136" s="86" t="s">
        <v>585</v>
      </c>
      <c r="C136" s="80" t="s">
        <v>586</v>
      </c>
      <c r="D136" s="93" t="s">
        <v>123</v>
      </c>
      <c r="E136" s="93" t="s">
        <v>285</v>
      </c>
      <c r="F136" s="80" t="s">
        <v>587</v>
      </c>
      <c r="G136" s="93" t="s">
        <v>333</v>
      </c>
      <c r="H136" s="80" t="s">
        <v>561</v>
      </c>
      <c r="I136" s="80" t="s">
        <v>163</v>
      </c>
      <c r="J136" s="80"/>
      <c r="K136" s="87">
        <v>4.120000000000001</v>
      </c>
      <c r="L136" s="93" t="s">
        <v>167</v>
      </c>
      <c r="M136" s="94">
        <v>4.3400000000000001E-2</v>
      </c>
      <c r="N136" s="94">
        <v>2.4000000000000004E-2</v>
      </c>
      <c r="O136" s="87">
        <v>2.3299999999999996</v>
      </c>
      <c r="P136" s="89">
        <v>108.3</v>
      </c>
      <c r="Q136" s="80"/>
      <c r="R136" s="87">
        <v>2.5699999999999994E-3</v>
      </c>
      <c r="S136" s="88">
        <v>1.4460937114950393E-9</v>
      </c>
      <c r="T136" s="88">
        <f t="shared" si="1"/>
        <v>1.1225416332226605E-7</v>
      </c>
      <c r="U136" s="88">
        <f>R136/'סכום נכסי הקרן'!$C$42</f>
        <v>2.1174898878042311E-8</v>
      </c>
    </row>
    <row r="137" spans="2:21" s="128" customFormat="1">
      <c r="B137" s="86" t="s">
        <v>588</v>
      </c>
      <c r="C137" s="80" t="s">
        <v>589</v>
      </c>
      <c r="D137" s="93" t="s">
        <v>123</v>
      </c>
      <c r="E137" s="93" t="s">
        <v>285</v>
      </c>
      <c r="F137" s="80" t="s">
        <v>590</v>
      </c>
      <c r="G137" s="93" t="s">
        <v>333</v>
      </c>
      <c r="H137" s="80" t="s">
        <v>591</v>
      </c>
      <c r="I137" s="80" t="s">
        <v>163</v>
      </c>
      <c r="J137" s="80"/>
      <c r="K137" s="87">
        <v>0.74999999999999989</v>
      </c>
      <c r="L137" s="93" t="s">
        <v>167</v>
      </c>
      <c r="M137" s="94">
        <v>5.5999999999999994E-2</v>
      </c>
      <c r="N137" s="94">
        <v>7.4999999999999989E-3</v>
      </c>
      <c r="O137" s="87">
        <v>27425.929999999997</v>
      </c>
      <c r="P137" s="89">
        <v>111.42</v>
      </c>
      <c r="Q137" s="80"/>
      <c r="R137" s="87">
        <v>30.557969999999994</v>
      </c>
      <c r="S137" s="88">
        <v>2.1660714285714282E-4</v>
      </c>
      <c r="T137" s="88">
        <f t="shared" si="1"/>
        <v>1.3347312666058002E-3</v>
      </c>
      <c r="U137" s="88">
        <f>R137/'סכום נכסי הקרן'!$C$42</f>
        <v>2.5177506796429986E-4</v>
      </c>
    </row>
    <row r="138" spans="2:21" s="128" customFormat="1">
      <c r="B138" s="86" t="s">
        <v>592</v>
      </c>
      <c r="C138" s="80" t="s">
        <v>593</v>
      </c>
      <c r="D138" s="93" t="s">
        <v>123</v>
      </c>
      <c r="E138" s="93" t="s">
        <v>285</v>
      </c>
      <c r="F138" s="80" t="s">
        <v>594</v>
      </c>
      <c r="G138" s="93" t="s">
        <v>595</v>
      </c>
      <c r="H138" s="80" t="s">
        <v>591</v>
      </c>
      <c r="I138" s="80" t="s">
        <v>163</v>
      </c>
      <c r="J138" s="80"/>
      <c r="K138" s="87">
        <v>0.28999999999999992</v>
      </c>
      <c r="L138" s="93" t="s">
        <v>167</v>
      </c>
      <c r="M138" s="94">
        <v>4.2000000000000003E-2</v>
      </c>
      <c r="N138" s="94">
        <v>1.4099999999999996E-2</v>
      </c>
      <c r="O138" s="87">
        <v>6619.5399999999991</v>
      </c>
      <c r="P138" s="89">
        <v>103.52</v>
      </c>
      <c r="Q138" s="80"/>
      <c r="R138" s="87">
        <v>6.852549999999999</v>
      </c>
      <c r="S138" s="88">
        <v>4.9119721583724523E-5</v>
      </c>
      <c r="T138" s="88">
        <f t="shared" si="1"/>
        <v>2.9931022057353866E-4</v>
      </c>
      <c r="U138" s="88">
        <f>R138/'סכום נכסי הקרן'!$C$42</f>
        <v>5.6459942920906166E-5</v>
      </c>
    </row>
    <row r="139" spans="2:21" s="128" customFormat="1">
      <c r="B139" s="86" t="s">
        <v>596</v>
      </c>
      <c r="C139" s="80" t="s">
        <v>597</v>
      </c>
      <c r="D139" s="93" t="s">
        <v>123</v>
      </c>
      <c r="E139" s="93" t="s">
        <v>285</v>
      </c>
      <c r="F139" s="80" t="s">
        <v>598</v>
      </c>
      <c r="G139" s="93" t="s">
        <v>333</v>
      </c>
      <c r="H139" s="80" t="s">
        <v>591</v>
      </c>
      <c r="I139" s="80" t="s">
        <v>163</v>
      </c>
      <c r="J139" s="80"/>
      <c r="K139" s="87">
        <v>1.33</v>
      </c>
      <c r="L139" s="93" t="s">
        <v>167</v>
      </c>
      <c r="M139" s="94">
        <v>4.8000000000000001E-2</v>
      </c>
      <c r="N139" s="94">
        <v>2.9999999999999997E-4</v>
      </c>
      <c r="O139" s="87">
        <v>6499.9999999999991</v>
      </c>
      <c r="P139" s="89">
        <v>107.73</v>
      </c>
      <c r="Q139" s="80"/>
      <c r="R139" s="87">
        <v>7.0024599999999992</v>
      </c>
      <c r="S139" s="88">
        <v>3.2115513077436921E-5</v>
      </c>
      <c r="T139" s="88">
        <f t="shared" si="1"/>
        <v>3.0585808890958569E-4</v>
      </c>
      <c r="U139" s="88">
        <f>R139/'סכום נכסי הקרן'!$C$42</f>
        <v>5.7695090427056877E-5</v>
      </c>
    </row>
    <row r="140" spans="2:21" s="128" customFormat="1">
      <c r="B140" s="86" t="s">
        <v>599</v>
      </c>
      <c r="C140" s="80" t="s">
        <v>600</v>
      </c>
      <c r="D140" s="93" t="s">
        <v>123</v>
      </c>
      <c r="E140" s="93" t="s">
        <v>285</v>
      </c>
      <c r="F140" s="80" t="s">
        <v>601</v>
      </c>
      <c r="G140" s="93" t="s">
        <v>433</v>
      </c>
      <c r="H140" s="80" t="s">
        <v>591</v>
      </c>
      <c r="I140" s="80" t="s">
        <v>287</v>
      </c>
      <c r="J140" s="80"/>
      <c r="K140" s="87">
        <v>0.9900000000000001</v>
      </c>
      <c r="L140" s="93" t="s">
        <v>167</v>
      </c>
      <c r="M140" s="94">
        <v>4.8000000000000001E-2</v>
      </c>
      <c r="N140" s="94">
        <v>-1E-4</v>
      </c>
      <c r="O140" s="87">
        <v>13996.309999999998</v>
      </c>
      <c r="P140" s="89">
        <v>125.33</v>
      </c>
      <c r="Q140" s="80"/>
      <c r="R140" s="87">
        <v>17.541569999999997</v>
      </c>
      <c r="S140" s="88">
        <v>3.4206493979086535E-5</v>
      </c>
      <c r="T140" s="88">
        <f t="shared" ref="T140:T149" si="2">R140/$R$11</f>
        <v>7.661923205093239E-4</v>
      </c>
      <c r="U140" s="88">
        <f>R140/'סכום נכסי הקרן'!$C$42</f>
        <v>1.4452956066618705E-4</v>
      </c>
    </row>
    <row r="141" spans="2:21" s="128" customFormat="1">
      <c r="B141" s="86" t="s">
        <v>602</v>
      </c>
      <c r="C141" s="80" t="s">
        <v>603</v>
      </c>
      <c r="D141" s="93" t="s">
        <v>123</v>
      </c>
      <c r="E141" s="93" t="s">
        <v>285</v>
      </c>
      <c r="F141" s="80" t="s">
        <v>604</v>
      </c>
      <c r="G141" s="93" t="s">
        <v>333</v>
      </c>
      <c r="H141" s="80" t="s">
        <v>591</v>
      </c>
      <c r="I141" s="80" t="s">
        <v>287</v>
      </c>
      <c r="J141" s="80"/>
      <c r="K141" s="87">
        <v>1.57</v>
      </c>
      <c r="L141" s="93" t="s">
        <v>167</v>
      </c>
      <c r="M141" s="94">
        <v>5.4000000000000006E-2</v>
      </c>
      <c r="N141" s="94">
        <v>2.2099999999999998E-2</v>
      </c>
      <c r="O141" s="87">
        <v>3433.5399999999995</v>
      </c>
      <c r="P141" s="89">
        <v>107.24</v>
      </c>
      <c r="Q141" s="80"/>
      <c r="R141" s="87">
        <v>3.682129999999999</v>
      </c>
      <c r="S141" s="88">
        <v>6.9364444444444432E-5</v>
      </c>
      <c r="T141" s="88">
        <f t="shared" si="2"/>
        <v>1.6083051455012274E-4</v>
      </c>
      <c r="U141" s="88">
        <f>R141/'סכום נכסי הקרן'!$C$42</f>
        <v>3.0338027395255227E-5</v>
      </c>
    </row>
    <row r="142" spans="2:21" s="128" customFormat="1">
      <c r="B142" s="86" t="s">
        <v>605</v>
      </c>
      <c r="C142" s="80" t="s">
        <v>606</v>
      </c>
      <c r="D142" s="93" t="s">
        <v>123</v>
      </c>
      <c r="E142" s="93" t="s">
        <v>285</v>
      </c>
      <c r="F142" s="80" t="s">
        <v>604</v>
      </c>
      <c r="G142" s="93" t="s">
        <v>333</v>
      </c>
      <c r="H142" s="80" t="s">
        <v>591</v>
      </c>
      <c r="I142" s="80" t="s">
        <v>287</v>
      </c>
      <c r="J142" s="80"/>
      <c r="K142" s="87">
        <v>0.67</v>
      </c>
      <c r="L142" s="93" t="s">
        <v>167</v>
      </c>
      <c r="M142" s="94">
        <v>6.4000000000000001E-2</v>
      </c>
      <c r="N142" s="94">
        <v>2.1000000000000005E-2</v>
      </c>
      <c r="O142" s="87">
        <v>1899.9799999999998</v>
      </c>
      <c r="P142" s="89">
        <v>114.97</v>
      </c>
      <c r="Q142" s="80"/>
      <c r="R142" s="87">
        <v>2.1844099999999993</v>
      </c>
      <c r="S142" s="88">
        <v>5.5369111870096863E-5</v>
      </c>
      <c r="T142" s="88">
        <f t="shared" si="2"/>
        <v>9.5412107744276717E-5</v>
      </c>
      <c r="U142" s="88">
        <f>R142/'סכום נכסי הקרן'!$C$42</f>
        <v>1.7997922512912218E-5</v>
      </c>
    </row>
    <row r="143" spans="2:21" s="128" customFormat="1">
      <c r="B143" s="86" t="s">
        <v>607</v>
      </c>
      <c r="C143" s="80" t="s">
        <v>608</v>
      </c>
      <c r="D143" s="93" t="s">
        <v>123</v>
      </c>
      <c r="E143" s="93" t="s">
        <v>285</v>
      </c>
      <c r="F143" s="80" t="s">
        <v>604</v>
      </c>
      <c r="G143" s="93" t="s">
        <v>333</v>
      </c>
      <c r="H143" s="80" t="s">
        <v>591</v>
      </c>
      <c r="I143" s="80" t="s">
        <v>287</v>
      </c>
      <c r="J143" s="80"/>
      <c r="K143" s="87">
        <v>2.44</v>
      </c>
      <c r="L143" s="93" t="s">
        <v>167</v>
      </c>
      <c r="M143" s="94">
        <v>2.5000000000000001E-2</v>
      </c>
      <c r="N143" s="94">
        <v>4.370000000000001E-2</v>
      </c>
      <c r="O143" s="87">
        <v>39598.829999999994</v>
      </c>
      <c r="P143" s="89">
        <v>97.15</v>
      </c>
      <c r="Q143" s="80"/>
      <c r="R143" s="87">
        <v>38.470269999999992</v>
      </c>
      <c r="S143" s="88">
        <v>8.1332645189530979E-5</v>
      </c>
      <c r="T143" s="88">
        <f t="shared" si="2"/>
        <v>1.6803299500512342E-3</v>
      </c>
      <c r="U143" s="88">
        <f>R143/'סכום נכסי הקרן'!$C$42</f>
        <v>3.1696656694979951E-4</v>
      </c>
    </row>
    <row r="144" spans="2:21" s="128" customFormat="1">
      <c r="B144" s="86" t="s">
        <v>609</v>
      </c>
      <c r="C144" s="80" t="s">
        <v>610</v>
      </c>
      <c r="D144" s="93" t="s">
        <v>123</v>
      </c>
      <c r="E144" s="93" t="s">
        <v>285</v>
      </c>
      <c r="F144" s="80" t="s">
        <v>611</v>
      </c>
      <c r="G144" s="93" t="s">
        <v>510</v>
      </c>
      <c r="H144" s="80" t="s">
        <v>591</v>
      </c>
      <c r="I144" s="80" t="s">
        <v>287</v>
      </c>
      <c r="J144" s="80"/>
      <c r="K144" s="87">
        <v>1.47</v>
      </c>
      <c r="L144" s="93" t="s">
        <v>167</v>
      </c>
      <c r="M144" s="94">
        <v>0.05</v>
      </c>
      <c r="N144" s="94">
        <v>7.8000000000000005E-3</v>
      </c>
      <c r="O144" s="87">
        <v>8.9999999999999982</v>
      </c>
      <c r="P144" s="89">
        <v>106.37</v>
      </c>
      <c r="Q144" s="80"/>
      <c r="R144" s="87">
        <v>9.5699999999999986E-3</v>
      </c>
      <c r="S144" s="88">
        <v>5.8323491244185867E-8</v>
      </c>
      <c r="T144" s="88">
        <f t="shared" si="2"/>
        <v>4.1800480272143433E-7</v>
      </c>
      <c r="U144" s="88">
        <f>R144/'סכום נכסי הקרן'!$C$42</f>
        <v>7.8849720724850163E-8</v>
      </c>
    </row>
    <row r="145" spans="2:21" s="128" customFormat="1">
      <c r="B145" s="86" t="s">
        <v>612</v>
      </c>
      <c r="C145" s="80" t="s">
        <v>613</v>
      </c>
      <c r="D145" s="93" t="s">
        <v>123</v>
      </c>
      <c r="E145" s="93" t="s">
        <v>285</v>
      </c>
      <c r="F145" s="80" t="s">
        <v>614</v>
      </c>
      <c r="G145" s="93" t="s">
        <v>291</v>
      </c>
      <c r="H145" s="80" t="s">
        <v>591</v>
      </c>
      <c r="I145" s="80" t="s">
        <v>287</v>
      </c>
      <c r="J145" s="80"/>
      <c r="K145" s="87">
        <v>1.7299999999999998</v>
      </c>
      <c r="L145" s="93" t="s">
        <v>167</v>
      </c>
      <c r="M145" s="94">
        <v>2.4E-2</v>
      </c>
      <c r="N145" s="94">
        <v>1.8999999999999998E-3</v>
      </c>
      <c r="O145" s="87">
        <v>12155.999999999998</v>
      </c>
      <c r="P145" s="89">
        <v>106.54</v>
      </c>
      <c r="Q145" s="80"/>
      <c r="R145" s="87">
        <v>12.951009999999998</v>
      </c>
      <c r="S145" s="88">
        <v>9.3113036284670351E-5</v>
      </c>
      <c r="T145" s="88">
        <f t="shared" si="2"/>
        <v>5.6568279833786031E-4</v>
      </c>
      <c r="U145" s="88">
        <f>R145/'סכום נכסי הקרן'!$C$42</f>
        <v>1.0670674206946101E-4</v>
      </c>
    </row>
    <row r="146" spans="2:21" s="128" customFormat="1">
      <c r="B146" s="86" t="s">
        <v>615</v>
      </c>
      <c r="C146" s="80" t="s">
        <v>616</v>
      </c>
      <c r="D146" s="93" t="s">
        <v>123</v>
      </c>
      <c r="E146" s="93" t="s">
        <v>285</v>
      </c>
      <c r="F146" s="80" t="s">
        <v>617</v>
      </c>
      <c r="G146" s="93" t="s">
        <v>595</v>
      </c>
      <c r="H146" s="80" t="s">
        <v>618</v>
      </c>
      <c r="I146" s="80" t="s">
        <v>163</v>
      </c>
      <c r="J146" s="80"/>
      <c r="K146" s="87">
        <v>2</v>
      </c>
      <c r="L146" s="93" t="s">
        <v>167</v>
      </c>
      <c r="M146" s="94">
        <v>2.8500000000000001E-2</v>
      </c>
      <c r="N146" s="94">
        <v>2.6800000000000001E-2</v>
      </c>
      <c r="O146" s="87">
        <v>36129.999999999993</v>
      </c>
      <c r="P146" s="89">
        <v>102.85</v>
      </c>
      <c r="Q146" s="80"/>
      <c r="R146" s="87">
        <v>37.15970999999999</v>
      </c>
      <c r="S146" s="88">
        <v>9.9110746452326279E-5</v>
      </c>
      <c r="T146" s="88">
        <f t="shared" si="2"/>
        <v>1.6230864417696664E-3</v>
      </c>
      <c r="U146" s="88">
        <f>R146/'סכום נכסי הקרן'!$C$42</f>
        <v>3.0616852201843488E-4</v>
      </c>
    </row>
    <row r="147" spans="2:21" s="128" customFormat="1">
      <c r="B147" s="86" t="s">
        <v>619</v>
      </c>
      <c r="C147" s="80" t="s">
        <v>620</v>
      </c>
      <c r="D147" s="93" t="s">
        <v>123</v>
      </c>
      <c r="E147" s="93" t="s">
        <v>285</v>
      </c>
      <c r="F147" s="80" t="s">
        <v>621</v>
      </c>
      <c r="G147" s="93" t="s">
        <v>390</v>
      </c>
      <c r="H147" s="80" t="s">
        <v>622</v>
      </c>
      <c r="I147" s="80" t="s">
        <v>163</v>
      </c>
      <c r="J147" s="80"/>
      <c r="K147" s="87">
        <v>0.40999999999999992</v>
      </c>
      <c r="L147" s="93" t="s">
        <v>167</v>
      </c>
      <c r="M147" s="94">
        <v>3.85E-2</v>
      </c>
      <c r="N147" s="94">
        <v>1.3499999999999998E-2</v>
      </c>
      <c r="O147" s="87">
        <v>1074.9999999999998</v>
      </c>
      <c r="P147" s="89">
        <v>101.41</v>
      </c>
      <c r="Q147" s="80"/>
      <c r="R147" s="87">
        <v>1.0901599999999998</v>
      </c>
      <c r="S147" s="88">
        <v>2.6874999999999996E-5</v>
      </c>
      <c r="T147" s="88">
        <f t="shared" si="2"/>
        <v>4.7616731006771038E-5</v>
      </c>
      <c r="U147" s="88">
        <f>R147/'סכום נכסי הקרן'!$C$42</f>
        <v>8.9821119692165792E-6</v>
      </c>
    </row>
    <row r="148" spans="2:21" s="128" customFormat="1">
      <c r="B148" s="86" t="s">
        <v>623</v>
      </c>
      <c r="C148" s="80" t="s">
        <v>624</v>
      </c>
      <c r="D148" s="93" t="s">
        <v>123</v>
      </c>
      <c r="E148" s="93" t="s">
        <v>285</v>
      </c>
      <c r="F148" s="80" t="s">
        <v>625</v>
      </c>
      <c r="G148" s="93" t="s">
        <v>333</v>
      </c>
      <c r="H148" s="80" t="s">
        <v>626</v>
      </c>
      <c r="I148" s="80" t="s">
        <v>287</v>
      </c>
      <c r="J148" s="80"/>
      <c r="K148" s="87">
        <v>0.03</v>
      </c>
      <c r="L148" s="93" t="s">
        <v>167</v>
      </c>
      <c r="M148" s="94">
        <v>5.3499999999999999E-2</v>
      </c>
      <c r="N148" s="94">
        <v>3.427</v>
      </c>
      <c r="O148" s="87">
        <v>4509.8399999999992</v>
      </c>
      <c r="P148" s="89">
        <v>100.89</v>
      </c>
      <c r="Q148" s="80"/>
      <c r="R148" s="87">
        <v>4.5499699999999992</v>
      </c>
      <c r="S148" s="88">
        <v>5.221623038053157E-5</v>
      </c>
      <c r="T148" s="88">
        <f t="shared" si="2"/>
        <v>1.9873660524957621E-4</v>
      </c>
      <c r="U148" s="88">
        <f>R148/'סכום נכסי הקרן'!$C$42</f>
        <v>3.7488387022617192E-5</v>
      </c>
    </row>
    <row r="149" spans="2:21" s="128" customFormat="1">
      <c r="B149" s="86" t="s">
        <v>627</v>
      </c>
      <c r="C149" s="80" t="s">
        <v>628</v>
      </c>
      <c r="D149" s="93" t="s">
        <v>123</v>
      </c>
      <c r="E149" s="93" t="s">
        <v>285</v>
      </c>
      <c r="F149" s="80" t="s">
        <v>629</v>
      </c>
      <c r="G149" s="93" t="s">
        <v>510</v>
      </c>
      <c r="H149" s="80" t="s">
        <v>626</v>
      </c>
      <c r="I149" s="80" t="s">
        <v>287</v>
      </c>
      <c r="J149" s="80"/>
      <c r="K149" s="87">
        <v>0.55999999999999994</v>
      </c>
      <c r="L149" s="93" t="s">
        <v>167</v>
      </c>
      <c r="M149" s="94">
        <v>4.9000000000000002E-2</v>
      </c>
      <c r="N149" s="94">
        <v>2.5298000000000003</v>
      </c>
      <c r="O149" s="87">
        <v>8667.4299999999985</v>
      </c>
      <c r="P149" s="89">
        <v>56.27</v>
      </c>
      <c r="Q149" s="80"/>
      <c r="R149" s="87">
        <v>4.8771599999999999</v>
      </c>
      <c r="S149" s="88">
        <v>1.1370589110014117E-5</v>
      </c>
      <c r="T149" s="88">
        <f t="shared" si="2"/>
        <v>2.1302782692172109E-4</v>
      </c>
      <c r="U149" s="88">
        <f>R149/'סכום נכסי הקרן'!$C$42</f>
        <v>4.0184190588339632E-5</v>
      </c>
    </row>
    <row r="150" spans="2:21" s="128" customFormat="1">
      <c r="B150" s="83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7"/>
      <c r="P150" s="89"/>
      <c r="Q150" s="80"/>
      <c r="R150" s="80"/>
      <c r="S150" s="80"/>
      <c r="T150" s="88"/>
      <c r="U150" s="80"/>
    </row>
    <row r="151" spans="2:21" s="128" customFormat="1">
      <c r="B151" s="100" t="s">
        <v>46</v>
      </c>
      <c r="C151" s="82"/>
      <c r="D151" s="82"/>
      <c r="E151" s="82"/>
      <c r="F151" s="82"/>
      <c r="G151" s="82"/>
      <c r="H151" s="82"/>
      <c r="I151" s="82"/>
      <c r="J151" s="82"/>
      <c r="K151" s="90">
        <v>4.0817741875249363</v>
      </c>
      <c r="L151" s="82"/>
      <c r="M151" s="82"/>
      <c r="N151" s="105">
        <v>2.2874409071547981E-2</v>
      </c>
      <c r="O151" s="90"/>
      <c r="P151" s="92"/>
      <c r="Q151" s="90">
        <f>SUM(Q152:Q221)</f>
        <v>11.16502</v>
      </c>
      <c r="R151" s="90">
        <v>4019.7725999999989</v>
      </c>
      <c r="S151" s="82"/>
      <c r="T151" s="91">
        <f t="shared" ref="T151:T214" si="3">R151/$R$11</f>
        <v>0.17557829181275098</v>
      </c>
      <c r="U151" s="91">
        <f>R151/'סכום נכסי הקרן'!$C$42</f>
        <v>3.3119952652811369E-2</v>
      </c>
    </row>
    <row r="152" spans="2:21" s="128" customFormat="1">
      <c r="B152" s="86" t="s">
        <v>630</v>
      </c>
      <c r="C152" s="80" t="s">
        <v>631</v>
      </c>
      <c r="D152" s="93" t="s">
        <v>123</v>
      </c>
      <c r="E152" s="93" t="s">
        <v>285</v>
      </c>
      <c r="F152" s="80" t="s">
        <v>294</v>
      </c>
      <c r="G152" s="93" t="s">
        <v>291</v>
      </c>
      <c r="H152" s="80" t="s">
        <v>286</v>
      </c>
      <c r="I152" s="80" t="s">
        <v>163</v>
      </c>
      <c r="J152" s="80"/>
      <c r="K152" s="87">
        <v>6.13</v>
      </c>
      <c r="L152" s="93" t="s">
        <v>167</v>
      </c>
      <c r="M152" s="94">
        <v>2.98E-2</v>
      </c>
      <c r="N152" s="94">
        <v>2.4399999999999998E-2</v>
      </c>
      <c r="O152" s="87">
        <v>123796.99999999999</v>
      </c>
      <c r="P152" s="89">
        <v>104.22</v>
      </c>
      <c r="Q152" s="80"/>
      <c r="R152" s="87">
        <v>129.02122999999997</v>
      </c>
      <c r="S152" s="88">
        <v>4.8698502937125872E-5</v>
      </c>
      <c r="T152" s="88">
        <f t="shared" si="3"/>
        <v>5.6354747955095928E-3</v>
      </c>
      <c r="U152" s="88">
        <f>R152/'סכום נכסי הקרן'!$C$42</f>
        <v>1.0630394935294315E-3</v>
      </c>
    </row>
    <row r="153" spans="2:21" s="128" customFormat="1">
      <c r="B153" s="86" t="s">
        <v>632</v>
      </c>
      <c r="C153" s="80" t="s">
        <v>633</v>
      </c>
      <c r="D153" s="93" t="s">
        <v>123</v>
      </c>
      <c r="E153" s="93" t="s">
        <v>285</v>
      </c>
      <c r="F153" s="80" t="s">
        <v>294</v>
      </c>
      <c r="G153" s="93" t="s">
        <v>291</v>
      </c>
      <c r="H153" s="80" t="s">
        <v>286</v>
      </c>
      <c r="I153" s="80" t="s">
        <v>163</v>
      </c>
      <c r="J153" s="80"/>
      <c r="K153" s="87">
        <v>3.5500000000000003</v>
      </c>
      <c r="L153" s="93" t="s">
        <v>167</v>
      </c>
      <c r="M153" s="94">
        <v>2.4700000000000003E-2</v>
      </c>
      <c r="N153" s="94">
        <v>1.5599999999999998E-2</v>
      </c>
      <c r="O153" s="87">
        <v>45072.999999999993</v>
      </c>
      <c r="P153" s="89">
        <v>104.01</v>
      </c>
      <c r="Q153" s="80"/>
      <c r="R153" s="87">
        <v>46.88042999999999</v>
      </c>
      <c r="S153" s="88">
        <v>1.3530437706192605E-5</v>
      </c>
      <c r="T153" s="88">
        <f t="shared" si="3"/>
        <v>2.0476744925439928E-3</v>
      </c>
      <c r="U153" s="88">
        <f>R153/'סכום נכסי הקרן'!$C$42</f>
        <v>3.8626006405024946E-4</v>
      </c>
    </row>
    <row r="154" spans="2:21" s="128" customFormat="1">
      <c r="B154" s="86" t="s">
        <v>634</v>
      </c>
      <c r="C154" s="80" t="s">
        <v>635</v>
      </c>
      <c r="D154" s="93" t="s">
        <v>123</v>
      </c>
      <c r="E154" s="93" t="s">
        <v>285</v>
      </c>
      <c r="F154" s="80" t="s">
        <v>636</v>
      </c>
      <c r="G154" s="93" t="s">
        <v>333</v>
      </c>
      <c r="H154" s="80" t="s">
        <v>286</v>
      </c>
      <c r="I154" s="80" t="s">
        <v>163</v>
      </c>
      <c r="J154" s="80"/>
      <c r="K154" s="87">
        <v>4.78</v>
      </c>
      <c r="L154" s="93" t="s">
        <v>167</v>
      </c>
      <c r="M154" s="94">
        <v>1.44E-2</v>
      </c>
      <c r="N154" s="94">
        <v>1.8000000000000002E-2</v>
      </c>
      <c r="O154" s="87">
        <v>89147.999999999985</v>
      </c>
      <c r="P154" s="89">
        <v>98.35</v>
      </c>
      <c r="Q154" s="80"/>
      <c r="R154" s="87">
        <v>87.677059999999983</v>
      </c>
      <c r="S154" s="88">
        <v>9.3839999999999982E-5</v>
      </c>
      <c r="T154" s="88">
        <f t="shared" si="3"/>
        <v>3.8296167365198912E-3</v>
      </c>
      <c r="U154" s="88">
        <f>R154/'סכום נכסי הקרן'!$C$42</f>
        <v>7.223941165074118E-4</v>
      </c>
    </row>
    <row r="155" spans="2:21" s="128" customFormat="1">
      <c r="B155" s="86" t="s">
        <v>637</v>
      </c>
      <c r="C155" s="80" t="s">
        <v>638</v>
      </c>
      <c r="D155" s="93" t="s">
        <v>123</v>
      </c>
      <c r="E155" s="93" t="s">
        <v>285</v>
      </c>
      <c r="F155" s="80" t="s">
        <v>309</v>
      </c>
      <c r="G155" s="93" t="s">
        <v>291</v>
      </c>
      <c r="H155" s="80" t="s">
        <v>286</v>
      </c>
      <c r="I155" s="80" t="s">
        <v>163</v>
      </c>
      <c r="J155" s="80"/>
      <c r="K155" s="87">
        <v>0.64999999999999991</v>
      </c>
      <c r="L155" s="93" t="s">
        <v>167</v>
      </c>
      <c r="M155" s="94">
        <v>5.9000000000000004E-2</v>
      </c>
      <c r="N155" s="94">
        <v>2.5999999999999994E-3</v>
      </c>
      <c r="O155" s="87">
        <v>37552.999999999993</v>
      </c>
      <c r="P155" s="89">
        <v>105.72</v>
      </c>
      <c r="Q155" s="80"/>
      <c r="R155" s="87">
        <v>39.701029999999996</v>
      </c>
      <c r="S155" s="88">
        <v>6.9616363505969553E-5</v>
      </c>
      <c r="T155" s="88">
        <f t="shared" si="3"/>
        <v>1.7340879010436516E-3</v>
      </c>
      <c r="U155" s="88">
        <f>R155/'סכום נכסי הקרן'!$C$42</f>
        <v>3.2710711891211061E-4</v>
      </c>
    </row>
    <row r="156" spans="2:21" s="128" customFormat="1">
      <c r="B156" s="86" t="s">
        <v>639</v>
      </c>
      <c r="C156" s="80" t="s">
        <v>640</v>
      </c>
      <c r="D156" s="93" t="s">
        <v>123</v>
      </c>
      <c r="E156" s="93" t="s">
        <v>285</v>
      </c>
      <c r="F156" s="80" t="s">
        <v>641</v>
      </c>
      <c r="G156" s="93" t="s">
        <v>642</v>
      </c>
      <c r="H156" s="80" t="s">
        <v>319</v>
      </c>
      <c r="I156" s="80" t="s">
        <v>163</v>
      </c>
      <c r="J156" s="80"/>
      <c r="K156" s="87">
        <v>1.22</v>
      </c>
      <c r="L156" s="93" t="s">
        <v>167</v>
      </c>
      <c r="M156" s="94">
        <v>4.8399999999999999E-2</v>
      </c>
      <c r="N156" s="94">
        <v>6.5000000000000006E-3</v>
      </c>
      <c r="O156" s="87">
        <v>7982.2499999999991</v>
      </c>
      <c r="P156" s="89">
        <v>106.41</v>
      </c>
      <c r="Q156" s="80"/>
      <c r="R156" s="87">
        <v>8.4939099999999979</v>
      </c>
      <c r="S156" s="88">
        <v>1.900535714285714E-5</v>
      </c>
      <c r="T156" s="88">
        <f t="shared" si="3"/>
        <v>3.7100263049985555E-4</v>
      </c>
      <c r="U156" s="88">
        <f>R156/'סכום נכסי הקרן'!$C$42</f>
        <v>6.9983535147545673E-5</v>
      </c>
    </row>
    <row r="157" spans="2:21" s="128" customFormat="1">
      <c r="B157" s="86" t="s">
        <v>643</v>
      </c>
      <c r="C157" s="80" t="s">
        <v>644</v>
      </c>
      <c r="D157" s="93" t="s">
        <v>123</v>
      </c>
      <c r="E157" s="93" t="s">
        <v>285</v>
      </c>
      <c r="F157" s="80" t="s">
        <v>318</v>
      </c>
      <c r="G157" s="93" t="s">
        <v>291</v>
      </c>
      <c r="H157" s="80" t="s">
        <v>319</v>
      </c>
      <c r="I157" s="80" t="s">
        <v>163</v>
      </c>
      <c r="J157" s="80"/>
      <c r="K157" s="87">
        <v>1.2799999999999998</v>
      </c>
      <c r="L157" s="93" t="s">
        <v>167</v>
      </c>
      <c r="M157" s="94">
        <v>1.95E-2</v>
      </c>
      <c r="N157" s="94">
        <v>6.6999999999999994E-3</v>
      </c>
      <c r="O157" s="87">
        <v>59999.999999999993</v>
      </c>
      <c r="P157" s="89">
        <v>103.01</v>
      </c>
      <c r="Q157" s="80"/>
      <c r="R157" s="87">
        <v>61.80599999999999</v>
      </c>
      <c r="S157" s="88">
        <v>8.7591240875912392E-5</v>
      </c>
      <c r="T157" s="88">
        <f t="shared" si="3"/>
        <v>2.6996034312435704E-3</v>
      </c>
      <c r="U157" s="88">
        <f>R157/'סכום נכסי הקרן'!$C$42</f>
        <v>5.0923571986625799E-4</v>
      </c>
    </row>
    <row r="158" spans="2:21" s="128" customFormat="1">
      <c r="B158" s="86" t="s">
        <v>645</v>
      </c>
      <c r="C158" s="80" t="s">
        <v>646</v>
      </c>
      <c r="D158" s="93" t="s">
        <v>123</v>
      </c>
      <c r="E158" s="93" t="s">
        <v>285</v>
      </c>
      <c r="F158" s="80" t="s">
        <v>647</v>
      </c>
      <c r="G158" s="93" t="s">
        <v>291</v>
      </c>
      <c r="H158" s="80" t="s">
        <v>319</v>
      </c>
      <c r="I158" s="80" t="s">
        <v>287</v>
      </c>
      <c r="J158" s="80"/>
      <c r="K158" s="87">
        <v>3.39</v>
      </c>
      <c r="L158" s="93" t="s">
        <v>167</v>
      </c>
      <c r="M158" s="94">
        <v>2.07E-2</v>
      </c>
      <c r="N158" s="94">
        <v>1.4999999999999999E-2</v>
      </c>
      <c r="O158" s="87">
        <v>59999.999999999993</v>
      </c>
      <c r="P158" s="89">
        <v>102.94</v>
      </c>
      <c r="Q158" s="80"/>
      <c r="R158" s="87">
        <v>61.763989999999993</v>
      </c>
      <c r="S158" s="88">
        <v>2.3672094151809138E-4</v>
      </c>
      <c r="T158" s="88">
        <f t="shared" si="3"/>
        <v>2.6977684906205478E-3</v>
      </c>
      <c r="U158" s="88">
        <f>R158/'סכום נכסי הקרן'!$C$42</f>
        <v>5.0888958854257459E-4</v>
      </c>
    </row>
    <row r="159" spans="2:21" s="128" customFormat="1">
      <c r="B159" s="86" t="s">
        <v>648</v>
      </c>
      <c r="C159" s="80" t="s">
        <v>649</v>
      </c>
      <c r="D159" s="93" t="s">
        <v>123</v>
      </c>
      <c r="E159" s="93" t="s">
        <v>285</v>
      </c>
      <c r="F159" s="80" t="s">
        <v>326</v>
      </c>
      <c r="G159" s="93" t="s">
        <v>327</v>
      </c>
      <c r="H159" s="80" t="s">
        <v>319</v>
      </c>
      <c r="I159" s="80" t="s">
        <v>163</v>
      </c>
      <c r="J159" s="80"/>
      <c r="K159" s="87">
        <v>4.5599999999999987</v>
      </c>
      <c r="L159" s="93" t="s">
        <v>167</v>
      </c>
      <c r="M159" s="94">
        <v>1.6299999999999999E-2</v>
      </c>
      <c r="N159" s="94">
        <v>1.8099999999999995E-2</v>
      </c>
      <c r="O159" s="87">
        <v>105999.99999999999</v>
      </c>
      <c r="P159" s="89">
        <v>99.86</v>
      </c>
      <c r="Q159" s="80"/>
      <c r="R159" s="87">
        <v>105.8516</v>
      </c>
      <c r="S159" s="88">
        <v>1.9447578684719889E-4</v>
      </c>
      <c r="T159" s="88">
        <f t="shared" si="3"/>
        <v>4.6234563402035725E-3</v>
      </c>
      <c r="U159" s="88">
        <f>R159/'סכום נכסי הקרן'!$C$42</f>
        <v>8.7213888174279537E-4</v>
      </c>
    </row>
    <row r="160" spans="2:21" s="128" customFormat="1">
      <c r="B160" s="86" t="s">
        <v>650</v>
      </c>
      <c r="C160" s="80" t="s">
        <v>651</v>
      </c>
      <c r="D160" s="93" t="s">
        <v>123</v>
      </c>
      <c r="E160" s="93" t="s">
        <v>285</v>
      </c>
      <c r="F160" s="80" t="s">
        <v>352</v>
      </c>
      <c r="G160" s="93" t="s">
        <v>333</v>
      </c>
      <c r="H160" s="80" t="s">
        <v>345</v>
      </c>
      <c r="I160" s="80" t="s">
        <v>163</v>
      </c>
      <c r="J160" s="80"/>
      <c r="K160" s="87">
        <v>4.7100000000000009</v>
      </c>
      <c r="L160" s="93" t="s">
        <v>167</v>
      </c>
      <c r="M160" s="94">
        <v>3.39E-2</v>
      </c>
      <c r="N160" s="94">
        <v>2.5899999999999999E-2</v>
      </c>
      <c r="O160" s="87">
        <v>80861.999999999985</v>
      </c>
      <c r="P160" s="89">
        <v>106.27</v>
      </c>
      <c r="Q160" s="80"/>
      <c r="R160" s="87">
        <v>85.932039999999972</v>
      </c>
      <c r="S160" s="88">
        <v>7.4512567994722498E-5</v>
      </c>
      <c r="T160" s="88">
        <f t="shared" si="3"/>
        <v>3.7533965964106999E-3</v>
      </c>
      <c r="U160" s="88">
        <f>R160/'סכום נכסי הקרן'!$C$42</f>
        <v>7.0801644256182367E-4</v>
      </c>
    </row>
    <row r="161" spans="2:21" s="128" customFormat="1">
      <c r="B161" s="86" t="s">
        <v>652</v>
      </c>
      <c r="C161" s="80" t="s">
        <v>653</v>
      </c>
      <c r="D161" s="93" t="s">
        <v>123</v>
      </c>
      <c r="E161" s="93" t="s">
        <v>285</v>
      </c>
      <c r="F161" s="80" t="s">
        <v>361</v>
      </c>
      <c r="G161" s="93" t="s">
        <v>362</v>
      </c>
      <c r="H161" s="80" t="s">
        <v>345</v>
      </c>
      <c r="I161" s="80" t="s">
        <v>163</v>
      </c>
      <c r="J161" s="80"/>
      <c r="K161" s="87">
        <v>5.38</v>
      </c>
      <c r="L161" s="93" t="s">
        <v>167</v>
      </c>
      <c r="M161" s="94">
        <v>3.6499999999999998E-2</v>
      </c>
      <c r="N161" s="94">
        <v>2.75E-2</v>
      </c>
      <c r="O161" s="87">
        <v>111454.99999999999</v>
      </c>
      <c r="P161" s="89">
        <v>106.22</v>
      </c>
      <c r="Q161" s="80"/>
      <c r="R161" s="87">
        <v>118.38748999999997</v>
      </c>
      <c r="S161" s="88">
        <v>6.9879144910744279E-5</v>
      </c>
      <c r="T161" s="88">
        <f t="shared" si="3"/>
        <v>5.1710072520518048E-3</v>
      </c>
      <c r="U161" s="88">
        <f>R161/'סכום נכסי הקרן'!$C$42</f>
        <v>9.7542534209153515E-4</v>
      </c>
    </row>
    <row r="162" spans="2:21" s="128" customFormat="1">
      <c r="B162" s="86" t="s">
        <v>654</v>
      </c>
      <c r="C162" s="80" t="s">
        <v>655</v>
      </c>
      <c r="D162" s="93" t="s">
        <v>123</v>
      </c>
      <c r="E162" s="93" t="s">
        <v>285</v>
      </c>
      <c r="F162" s="80" t="s">
        <v>290</v>
      </c>
      <c r="G162" s="93" t="s">
        <v>291</v>
      </c>
      <c r="H162" s="80" t="s">
        <v>345</v>
      </c>
      <c r="I162" s="80" t="s">
        <v>163</v>
      </c>
      <c r="J162" s="80"/>
      <c r="K162" s="87">
        <v>2.31</v>
      </c>
      <c r="L162" s="93" t="s">
        <v>167</v>
      </c>
      <c r="M162" s="94">
        <v>1.5900000000000001E-2</v>
      </c>
      <c r="N162" s="94">
        <v>6.3E-3</v>
      </c>
      <c r="O162" s="87">
        <v>98552.999999999985</v>
      </c>
      <c r="P162" s="89">
        <v>102.48</v>
      </c>
      <c r="Q162" s="80"/>
      <c r="R162" s="87">
        <v>100.99710999999999</v>
      </c>
      <c r="S162" s="88">
        <v>1.0373999999999998E-4</v>
      </c>
      <c r="T162" s="88">
        <f t="shared" si="3"/>
        <v>4.4114187085668765E-3</v>
      </c>
      <c r="U162" s="88">
        <f>R162/'סכום נכסי הקרן'!$C$42</f>
        <v>8.3214147518463665E-4</v>
      </c>
    </row>
    <row r="163" spans="2:21" s="128" customFormat="1">
      <c r="B163" s="86" t="s">
        <v>656</v>
      </c>
      <c r="C163" s="80" t="s">
        <v>657</v>
      </c>
      <c r="D163" s="93" t="s">
        <v>123</v>
      </c>
      <c r="E163" s="93" t="s">
        <v>285</v>
      </c>
      <c r="F163" s="80" t="s">
        <v>374</v>
      </c>
      <c r="G163" s="93" t="s">
        <v>333</v>
      </c>
      <c r="H163" s="80" t="s">
        <v>345</v>
      </c>
      <c r="I163" s="80" t="s">
        <v>287</v>
      </c>
      <c r="J163" s="80"/>
      <c r="K163" s="87">
        <v>5.9799999999999995</v>
      </c>
      <c r="L163" s="93" t="s">
        <v>167</v>
      </c>
      <c r="M163" s="94">
        <v>2.5499999999999998E-2</v>
      </c>
      <c r="N163" s="94">
        <v>3.0800000000000001E-2</v>
      </c>
      <c r="O163" s="87">
        <v>201999.99999999997</v>
      </c>
      <c r="P163" s="89">
        <v>97.6</v>
      </c>
      <c r="Q163" s="80"/>
      <c r="R163" s="87">
        <v>197.15200999999996</v>
      </c>
      <c r="S163" s="88">
        <v>1.9352143872651393E-4</v>
      </c>
      <c r="T163" s="88">
        <f t="shared" si="3"/>
        <v>8.611336159475888E-3</v>
      </c>
      <c r="U163" s="88">
        <f>R163/'סכום נכסי הקרן'!$C$42</f>
        <v>1.6243867219271544E-3</v>
      </c>
    </row>
    <row r="164" spans="2:21" s="128" customFormat="1">
      <c r="B164" s="86" t="s">
        <v>658</v>
      </c>
      <c r="C164" s="80" t="s">
        <v>659</v>
      </c>
      <c r="D164" s="93" t="s">
        <v>123</v>
      </c>
      <c r="E164" s="93" t="s">
        <v>285</v>
      </c>
      <c r="F164" s="80" t="s">
        <v>660</v>
      </c>
      <c r="G164" s="93" t="s">
        <v>333</v>
      </c>
      <c r="H164" s="80" t="s">
        <v>345</v>
      </c>
      <c r="I164" s="80" t="s">
        <v>287</v>
      </c>
      <c r="J164" s="80"/>
      <c r="K164" s="87">
        <v>4.919999999999999</v>
      </c>
      <c r="L164" s="93" t="s">
        <v>167</v>
      </c>
      <c r="M164" s="94">
        <v>3.15E-2</v>
      </c>
      <c r="N164" s="94">
        <v>3.3299999999999989E-2</v>
      </c>
      <c r="O164" s="87">
        <v>11476.999999999998</v>
      </c>
      <c r="P164" s="89">
        <v>99.55</v>
      </c>
      <c r="Q164" s="80"/>
      <c r="R164" s="87">
        <v>11.425360000000001</v>
      </c>
      <c r="S164" s="88">
        <v>4.8173745157782017E-5</v>
      </c>
      <c r="T164" s="88">
        <f t="shared" si="3"/>
        <v>4.9904444648081166E-4</v>
      </c>
      <c r="U164" s="88">
        <f>R164/'סכום נכסי הקרן'!$C$42</f>
        <v>9.4136514647949251E-5</v>
      </c>
    </row>
    <row r="165" spans="2:21" s="128" customFormat="1">
      <c r="B165" s="86" t="s">
        <v>661</v>
      </c>
      <c r="C165" s="80" t="s">
        <v>662</v>
      </c>
      <c r="D165" s="93" t="s">
        <v>123</v>
      </c>
      <c r="E165" s="93" t="s">
        <v>285</v>
      </c>
      <c r="F165" s="80" t="s">
        <v>377</v>
      </c>
      <c r="G165" s="93" t="s">
        <v>291</v>
      </c>
      <c r="H165" s="80" t="s">
        <v>345</v>
      </c>
      <c r="I165" s="80" t="s">
        <v>163</v>
      </c>
      <c r="J165" s="80"/>
      <c r="K165" s="87">
        <v>2.08</v>
      </c>
      <c r="L165" s="93" t="s">
        <v>167</v>
      </c>
      <c r="M165" s="94">
        <v>6.4000000000000001E-2</v>
      </c>
      <c r="N165" s="94">
        <v>9.7000000000000003E-3</v>
      </c>
      <c r="O165" s="87">
        <v>7146.9999999999991</v>
      </c>
      <c r="P165" s="89">
        <v>113.68</v>
      </c>
      <c r="Q165" s="80"/>
      <c r="R165" s="87">
        <v>8.1247099999999985</v>
      </c>
      <c r="S165" s="88">
        <v>2.1962657029771122E-5</v>
      </c>
      <c r="T165" s="88">
        <f t="shared" si="3"/>
        <v>3.5487646820468803E-4</v>
      </c>
      <c r="U165" s="88">
        <f>R165/'סכום נכסי הקרן'!$C$42</f>
        <v>6.6941600258139751E-5</v>
      </c>
    </row>
    <row r="166" spans="2:21" s="128" customFormat="1">
      <c r="B166" s="86" t="s">
        <v>663</v>
      </c>
      <c r="C166" s="80" t="s">
        <v>664</v>
      </c>
      <c r="D166" s="93" t="s">
        <v>123</v>
      </c>
      <c r="E166" s="93" t="s">
        <v>285</v>
      </c>
      <c r="F166" s="80" t="s">
        <v>382</v>
      </c>
      <c r="G166" s="93" t="s">
        <v>291</v>
      </c>
      <c r="H166" s="80" t="s">
        <v>345</v>
      </c>
      <c r="I166" s="80" t="s">
        <v>287</v>
      </c>
      <c r="J166" s="80"/>
      <c r="K166" s="87">
        <v>1.4999999999999998</v>
      </c>
      <c r="L166" s="93" t="s">
        <v>167</v>
      </c>
      <c r="M166" s="94">
        <v>1.0500000000000001E-2</v>
      </c>
      <c r="N166" s="94">
        <v>4.0999999999999995E-3</v>
      </c>
      <c r="O166" s="87">
        <v>21799.999999999996</v>
      </c>
      <c r="P166" s="89">
        <v>100.95</v>
      </c>
      <c r="Q166" s="80">
        <v>0.06</v>
      </c>
      <c r="R166" s="87">
        <v>22.064799999999995</v>
      </c>
      <c r="S166" s="88">
        <v>7.2666666666666653E-5</v>
      </c>
      <c r="T166" s="88">
        <f t="shared" si="3"/>
        <v>9.6376095831639534E-4</v>
      </c>
      <c r="U166" s="88">
        <f>R166/'סכום נכסי הקרן'!$C$42</f>
        <v>1.8179762986934942E-4</v>
      </c>
    </row>
    <row r="167" spans="2:21" s="128" customFormat="1">
      <c r="B167" s="86" t="s">
        <v>665</v>
      </c>
      <c r="C167" s="80" t="s">
        <v>666</v>
      </c>
      <c r="D167" s="93" t="s">
        <v>123</v>
      </c>
      <c r="E167" s="93" t="s">
        <v>285</v>
      </c>
      <c r="F167" s="80" t="s">
        <v>396</v>
      </c>
      <c r="G167" s="93" t="s">
        <v>397</v>
      </c>
      <c r="H167" s="80" t="s">
        <v>345</v>
      </c>
      <c r="I167" s="80" t="s">
        <v>163</v>
      </c>
      <c r="J167" s="80"/>
      <c r="K167" s="87">
        <v>3.48</v>
      </c>
      <c r="L167" s="93" t="s">
        <v>167</v>
      </c>
      <c r="M167" s="94">
        <v>4.8000000000000001E-2</v>
      </c>
      <c r="N167" s="94">
        <v>1.6200000000000003E-2</v>
      </c>
      <c r="O167" s="87">
        <v>4195.4999999999991</v>
      </c>
      <c r="P167" s="89">
        <v>113.88</v>
      </c>
      <c r="Q167" s="80"/>
      <c r="R167" s="87">
        <v>4.7778399999999994</v>
      </c>
      <c r="S167" s="88">
        <v>1.975436763394685E-6</v>
      </c>
      <c r="T167" s="88">
        <f t="shared" si="3"/>
        <v>2.0868966213527458E-4</v>
      </c>
      <c r="U167" s="88">
        <f>R167/'סכום נכסי הקרן'!$C$42</f>
        <v>3.9365867258936066E-5</v>
      </c>
    </row>
    <row r="168" spans="2:21" s="128" customFormat="1">
      <c r="B168" s="86" t="s">
        <v>667</v>
      </c>
      <c r="C168" s="80" t="s">
        <v>668</v>
      </c>
      <c r="D168" s="93" t="s">
        <v>123</v>
      </c>
      <c r="E168" s="93" t="s">
        <v>285</v>
      </c>
      <c r="F168" s="80" t="s">
        <v>669</v>
      </c>
      <c r="G168" s="93" t="s">
        <v>433</v>
      </c>
      <c r="H168" s="80" t="s">
        <v>345</v>
      </c>
      <c r="I168" s="80" t="s">
        <v>287</v>
      </c>
      <c r="J168" s="80"/>
      <c r="K168" s="87">
        <v>3.8300000000000005</v>
      </c>
      <c r="L168" s="93" t="s">
        <v>167</v>
      </c>
      <c r="M168" s="94">
        <v>2.4500000000000001E-2</v>
      </c>
      <c r="N168" s="94">
        <v>1.9399999999999997E-2</v>
      </c>
      <c r="O168" s="87">
        <v>14410.999999999998</v>
      </c>
      <c r="P168" s="89">
        <v>101.96</v>
      </c>
      <c r="Q168" s="80"/>
      <c r="R168" s="87">
        <v>14.693459999999998</v>
      </c>
      <c r="S168" s="88">
        <v>9.1868101605062134E-6</v>
      </c>
      <c r="T168" s="88">
        <f t="shared" si="3"/>
        <v>6.4179068428372901E-4</v>
      </c>
      <c r="U168" s="88">
        <f>R168/'סכום נכסי הקרן'!$C$42</f>
        <v>1.2106324111617106E-4</v>
      </c>
    </row>
    <row r="169" spans="2:21" s="128" customFormat="1">
      <c r="B169" s="86" t="s">
        <v>670</v>
      </c>
      <c r="C169" s="80" t="s">
        <v>671</v>
      </c>
      <c r="D169" s="93" t="s">
        <v>123</v>
      </c>
      <c r="E169" s="93" t="s">
        <v>285</v>
      </c>
      <c r="F169" s="80" t="s">
        <v>377</v>
      </c>
      <c r="G169" s="93" t="s">
        <v>291</v>
      </c>
      <c r="H169" s="80" t="s">
        <v>345</v>
      </c>
      <c r="I169" s="80" t="s">
        <v>163</v>
      </c>
      <c r="J169" s="80"/>
      <c r="K169" s="87">
        <v>0.44</v>
      </c>
      <c r="L169" s="93" t="s">
        <v>167</v>
      </c>
      <c r="M169" s="94">
        <v>6.0999999999999999E-2</v>
      </c>
      <c r="N169" s="94">
        <v>3.3999999999999998E-3</v>
      </c>
      <c r="O169" s="87">
        <v>471.39999999999992</v>
      </c>
      <c r="P169" s="89">
        <v>105.94</v>
      </c>
      <c r="Q169" s="80"/>
      <c r="R169" s="87">
        <v>0.49940999999999991</v>
      </c>
      <c r="S169" s="88">
        <v>3.1426666666666662E-6</v>
      </c>
      <c r="T169" s="88">
        <f t="shared" si="3"/>
        <v>2.18135609746198E-5</v>
      </c>
      <c r="U169" s="88">
        <f>R169/'סכום נכסי הקרן'!$C$42</f>
        <v>4.1147689683591869E-6</v>
      </c>
    </row>
    <row r="170" spans="2:21" s="128" customFormat="1">
      <c r="B170" s="86" t="s">
        <v>672</v>
      </c>
      <c r="C170" s="80" t="s">
        <v>673</v>
      </c>
      <c r="D170" s="93" t="s">
        <v>123</v>
      </c>
      <c r="E170" s="93" t="s">
        <v>285</v>
      </c>
      <c r="F170" s="80" t="s">
        <v>290</v>
      </c>
      <c r="G170" s="93" t="s">
        <v>291</v>
      </c>
      <c r="H170" s="80" t="s">
        <v>345</v>
      </c>
      <c r="I170" s="80" t="s">
        <v>287</v>
      </c>
      <c r="J170" s="80"/>
      <c r="K170" s="87">
        <v>2.2400000000000002</v>
      </c>
      <c r="L170" s="93" t="s">
        <v>167</v>
      </c>
      <c r="M170" s="94">
        <v>3.2500000000000001E-2</v>
      </c>
      <c r="N170" s="94">
        <v>1.7399999999999999E-2</v>
      </c>
      <c r="O170" s="87">
        <f>100000/50000</f>
        <v>2</v>
      </c>
      <c r="P170" s="89">
        <v>5171003</v>
      </c>
      <c r="Q170" s="80"/>
      <c r="R170" s="87">
        <v>103.42005999999998</v>
      </c>
      <c r="S170" s="88">
        <f>540.102619497704%/50000</f>
        <v>1.0802052389954081E-4</v>
      </c>
      <c r="T170" s="88">
        <f t="shared" si="3"/>
        <v>4.5172499245286204E-3</v>
      </c>
      <c r="U170" s="88">
        <f>R170/'סכום נכסי הקרן'!$C$42</f>
        <v>8.521047908408827E-4</v>
      </c>
    </row>
    <row r="171" spans="2:21" s="128" customFormat="1">
      <c r="B171" s="86" t="s">
        <v>674</v>
      </c>
      <c r="C171" s="80" t="s">
        <v>675</v>
      </c>
      <c r="D171" s="93" t="s">
        <v>123</v>
      </c>
      <c r="E171" s="93" t="s">
        <v>285</v>
      </c>
      <c r="F171" s="80" t="s">
        <v>676</v>
      </c>
      <c r="G171" s="93" t="s">
        <v>333</v>
      </c>
      <c r="H171" s="80" t="s">
        <v>345</v>
      </c>
      <c r="I171" s="80" t="s">
        <v>287</v>
      </c>
      <c r="J171" s="80"/>
      <c r="K171" s="87">
        <v>4.3599999999999994</v>
      </c>
      <c r="L171" s="93" t="s">
        <v>167</v>
      </c>
      <c r="M171" s="94">
        <v>3.3799999999999997E-2</v>
      </c>
      <c r="N171" s="94">
        <v>3.4199999999999987E-2</v>
      </c>
      <c r="O171" s="87">
        <v>42146.999999999993</v>
      </c>
      <c r="P171" s="89">
        <v>101.28</v>
      </c>
      <c r="Q171" s="80"/>
      <c r="R171" s="87">
        <v>42.686480000000003</v>
      </c>
      <c r="S171" s="88">
        <v>6.6527341289822556E-5</v>
      </c>
      <c r="T171" s="88">
        <f t="shared" si="3"/>
        <v>1.8644883648142587E-3</v>
      </c>
      <c r="U171" s="88">
        <f>R171/'סכום נכסי הקרן'!$C$42</f>
        <v>3.5170501846676101E-4</v>
      </c>
    </row>
    <row r="172" spans="2:21" s="128" customFormat="1">
      <c r="B172" s="86" t="s">
        <v>677</v>
      </c>
      <c r="C172" s="80" t="s">
        <v>678</v>
      </c>
      <c r="D172" s="93" t="s">
        <v>123</v>
      </c>
      <c r="E172" s="93" t="s">
        <v>285</v>
      </c>
      <c r="F172" s="80" t="s">
        <v>679</v>
      </c>
      <c r="G172" s="93" t="s">
        <v>154</v>
      </c>
      <c r="H172" s="80" t="s">
        <v>345</v>
      </c>
      <c r="I172" s="80" t="s">
        <v>287</v>
      </c>
      <c r="J172" s="80"/>
      <c r="K172" s="87">
        <v>5.39</v>
      </c>
      <c r="L172" s="93" t="s">
        <v>167</v>
      </c>
      <c r="M172" s="94">
        <v>5.0900000000000001E-2</v>
      </c>
      <c r="N172" s="94">
        <v>2.6200000000000001E-2</v>
      </c>
      <c r="O172" s="87">
        <v>5791.4999999999991</v>
      </c>
      <c r="P172" s="89">
        <v>113.16</v>
      </c>
      <c r="Q172" s="87">
        <v>0.92</v>
      </c>
      <c r="R172" s="87">
        <v>7.4710399999999995</v>
      </c>
      <c r="S172" s="88">
        <v>5.5632146615907209E-6</v>
      </c>
      <c r="T172" s="88">
        <f t="shared" si="3"/>
        <v>3.26325036710966E-4</v>
      </c>
      <c r="U172" s="88">
        <f>R172/'סכום נכסי הקרן'!$C$42</f>
        <v>6.1555843001482195E-5</v>
      </c>
    </row>
    <row r="173" spans="2:21" s="128" customFormat="1">
      <c r="B173" s="86" t="s">
        <v>680</v>
      </c>
      <c r="C173" s="80" t="s">
        <v>681</v>
      </c>
      <c r="D173" s="93" t="s">
        <v>123</v>
      </c>
      <c r="E173" s="93" t="s">
        <v>285</v>
      </c>
      <c r="F173" s="80" t="s">
        <v>682</v>
      </c>
      <c r="G173" s="93" t="s">
        <v>683</v>
      </c>
      <c r="H173" s="80" t="s">
        <v>345</v>
      </c>
      <c r="I173" s="80" t="s">
        <v>163</v>
      </c>
      <c r="J173" s="80"/>
      <c r="K173" s="87">
        <v>5.919999999999999</v>
      </c>
      <c r="L173" s="93" t="s">
        <v>167</v>
      </c>
      <c r="M173" s="94">
        <v>2.6099999999999998E-2</v>
      </c>
      <c r="N173" s="94">
        <v>2.3300000000000001E-2</v>
      </c>
      <c r="O173" s="87">
        <v>117999.99999999999</v>
      </c>
      <c r="P173" s="89">
        <v>102.36</v>
      </c>
      <c r="Q173" s="80"/>
      <c r="R173" s="87">
        <v>120.78479999999999</v>
      </c>
      <c r="S173" s="88">
        <v>2.9272261803171324E-4</v>
      </c>
      <c r="T173" s="88">
        <f t="shared" si="3"/>
        <v>5.2757185471000939E-3</v>
      </c>
      <c r="U173" s="88">
        <f>R173/'סכום נכסי הקרן'!$C$42</f>
        <v>9.9517740311461686E-4</v>
      </c>
    </row>
    <row r="174" spans="2:21" s="128" customFormat="1">
      <c r="B174" s="86" t="s">
        <v>684</v>
      </c>
      <c r="C174" s="80" t="s">
        <v>685</v>
      </c>
      <c r="D174" s="93" t="s">
        <v>123</v>
      </c>
      <c r="E174" s="93" t="s">
        <v>285</v>
      </c>
      <c r="F174" s="80" t="s">
        <v>686</v>
      </c>
      <c r="G174" s="93" t="s">
        <v>642</v>
      </c>
      <c r="H174" s="80" t="s">
        <v>345</v>
      </c>
      <c r="I174" s="80" t="s">
        <v>287</v>
      </c>
      <c r="J174" s="80"/>
      <c r="K174" s="87">
        <v>4.09</v>
      </c>
      <c r="L174" s="93" t="s">
        <v>167</v>
      </c>
      <c r="M174" s="94">
        <v>1.0500000000000001E-2</v>
      </c>
      <c r="N174" s="94">
        <v>6.6E-3</v>
      </c>
      <c r="O174" s="87">
        <v>34689.999999999993</v>
      </c>
      <c r="P174" s="89">
        <v>101.93</v>
      </c>
      <c r="Q174" s="80"/>
      <c r="R174" s="87">
        <v>35.359509999999993</v>
      </c>
      <c r="S174" s="88">
        <v>7.4869103167854404E-5</v>
      </c>
      <c r="T174" s="88">
        <f t="shared" si="3"/>
        <v>1.5444561130487549E-3</v>
      </c>
      <c r="U174" s="88">
        <f>R174/'סכום נכסי הקרן'!$C$42</f>
        <v>2.9133620569148869E-4</v>
      </c>
    </row>
    <row r="175" spans="2:21" s="128" customFormat="1">
      <c r="B175" s="86" t="s">
        <v>687</v>
      </c>
      <c r="C175" s="80" t="s">
        <v>688</v>
      </c>
      <c r="D175" s="93" t="s">
        <v>123</v>
      </c>
      <c r="E175" s="93" t="s">
        <v>285</v>
      </c>
      <c r="F175" s="80" t="s">
        <v>367</v>
      </c>
      <c r="G175" s="93" t="s">
        <v>333</v>
      </c>
      <c r="H175" s="80" t="s">
        <v>434</v>
      </c>
      <c r="I175" s="80" t="s">
        <v>163</v>
      </c>
      <c r="J175" s="80"/>
      <c r="K175" s="87">
        <v>3.8600000000000008</v>
      </c>
      <c r="L175" s="93" t="s">
        <v>167</v>
      </c>
      <c r="M175" s="94">
        <v>3.5000000000000003E-2</v>
      </c>
      <c r="N175" s="94">
        <v>2.0700000000000003E-2</v>
      </c>
      <c r="O175" s="87">
        <v>17599.999999999996</v>
      </c>
      <c r="P175" s="89">
        <v>106.5</v>
      </c>
      <c r="Q175" s="80"/>
      <c r="R175" s="87">
        <v>18.743999999999996</v>
      </c>
      <c r="S175" s="88">
        <v>1.1578236449468531E-4</v>
      </c>
      <c r="T175" s="88">
        <f t="shared" si="3"/>
        <v>8.1871285498542987E-4</v>
      </c>
      <c r="U175" s="88">
        <f>R175/'סכום נכסי הקרן'!$C$42</f>
        <v>1.5443669438522378E-4</v>
      </c>
    </row>
    <row r="176" spans="2:21" s="128" customFormat="1">
      <c r="B176" s="86" t="s">
        <v>689</v>
      </c>
      <c r="C176" s="80" t="s">
        <v>690</v>
      </c>
      <c r="D176" s="93" t="s">
        <v>123</v>
      </c>
      <c r="E176" s="93" t="s">
        <v>285</v>
      </c>
      <c r="F176" s="80" t="s">
        <v>660</v>
      </c>
      <c r="G176" s="93" t="s">
        <v>333</v>
      </c>
      <c r="H176" s="80" t="s">
        <v>434</v>
      </c>
      <c r="I176" s="80" t="s">
        <v>163</v>
      </c>
      <c r="J176" s="80"/>
      <c r="K176" s="87">
        <v>4.29</v>
      </c>
      <c r="L176" s="93" t="s">
        <v>167</v>
      </c>
      <c r="M176" s="94">
        <v>4.3499999999999997E-2</v>
      </c>
      <c r="N176" s="94">
        <v>3.9900000000000005E-2</v>
      </c>
      <c r="O176" s="87">
        <v>79460.999999999985</v>
      </c>
      <c r="P176" s="89">
        <v>103.32</v>
      </c>
      <c r="Q176" s="80"/>
      <c r="R176" s="87">
        <v>82.099109999999982</v>
      </c>
      <c r="S176" s="88">
        <v>4.2352726722283449E-5</v>
      </c>
      <c r="T176" s="88">
        <f t="shared" si="3"/>
        <v>3.5859793395146638E-3</v>
      </c>
      <c r="U176" s="88">
        <f>R176/'סכום נכסי הקרן'!$C$42</f>
        <v>6.7643593471878303E-4</v>
      </c>
    </row>
    <row r="177" spans="2:21" s="128" customFormat="1">
      <c r="B177" s="86" t="s">
        <v>691</v>
      </c>
      <c r="C177" s="80" t="s">
        <v>692</v>
      </c>
      <c r="D177" s="93" t="s">
        <v>123</v>
      </c>
      <c r="E177" s="93" t="s">
        <v>285</v>
      </c>
      <c r="F177" s="80" t="s">
        <v>515</v>
      </c>
      <c r="G177" s="93" t="s">
        <v>390</v>
      </c>
      <c r="H177" s="80" t="s">
        <v>434</v>
      </c>
      <c r="I177" s="80" t="s">
        <v>163</v>
      </c>
      <c r="J177" s="80"/>
      <c r="K177" s="87">
        <v>6.1199999999999983</v>
      </c>
      <c r="L177" s="93" t="s">
        <v>167</v>
      </c>
      <c r="M177" s="94">
        <v>3.61E-2</v>
      </c>
      <c r="N177" s="94">
        <v>2.7799999999999995E-2</v>
      </c>
      <c r="O177" s="87">
        <v>129314.99999999999</v>
      </c>
      <c r="P177" s="89">
        <v>105.85</v>
      </c>
      <c r="Q177" s="80"/>
      <c r="R177" s="87">
        <v>136.87993</v>
      </c>
      <c r="S177" s="88">
        <v>1.6848859934853419E-4</v>
      </c>
      <c r="T177" s="88">
        <f t="shared" si="3"/>
        <v>5.9787323026304854E-3</v>
      </c>
      <c r="U177" s="88">
        <f>R177/'סכום נכסי הקרן'!$C$42</f>
        <v>1.1277893681647902E-3</v>
      </c>
    </row>
    <row r="178" spans="2:21" s="128" customFormat="1">
      <c r="B178" s="86" t="s">
        <v>693</v>
      </c>
      <c r="C178" s="80" t="s">
        <v>694</v>
      </c>
      <c r="D178" s="93" t="s">
        <v>123</v>
      </c>
      <c r="E178" s="93" t="s">
        <v>285</v>
      </c>
      <c r="F178" s="80" t="s">
        <v>389</v>
      </c>
      <c r="G178" s="93" t="s">
        <v>390</v>
      </c>
      <c r="H178" s="80" t="s">
        <v>434</v>
      </c>
      <c r="I178" s="80" t="s">
        <v>287</v>
      </c>
      <c r="J178" s="80"/>
      <c r="K178" s="87">
        <v>8.51</v>
      </c>
      <c r="L178" s="93" t="s">
        <v>167</v>
      </c>
      <c r="M178" s="94">
        <v>3.95E-2</v>
      </c>
      <c r="N178" s="94">
        <v>3.4700000000000002E-2</v>
      </c>
      <c r="O178" s="87">
        <v>43919.999999999993</v>
      </c>
      <c r="P178" s="89">
        <v>105.32</v>
      </c>
      <c r="Q178" s="80"/>
      <c r="R178" s="87">
        <v>46.256539999999994</v>
      </c>
      <c r="S178" s="88">
        <v>1.8299239590348186E-4</v>
      </c>
      <c r="T178" s="88">
        <f t="shared" si="3"/>
        <v>2.0204238116276006E-3</v>
      </c>
      <c r="U178" s="88">
        <f>R178/'סכום נכסי הקרן'!$C$42</f>
        <v>3.8111967196424881E-4</v>
      </c>
    </row>
    <row r="179" spans="2:21" s="128" customFormat="1">
      <c r="B179" s="86" t="s">
        <v>695</v>
      </c>
      <c r="C179" s="80" t="s">
        <v>696</v>
      </c>
      <c r="D179" s="93" t="s">
        <v>123</v>
      </c>
      <c r="E179" s="93" t="s">
        <v>285</v>
      </c>
      <c r="F179" s="80" t="s">
        <v>389</v>
      </c>
      <c r="G179" s="93" t="s">
        <v>390</v>
      </c>
      <c r="H179" s="80" t="s">
        <v>434</v>
      </c>
      <c r="I179" s="80" t="s">
        <v>287</v>
      </c>
      <c r="J179" s="80"/>
      <c r="K179" s="87">
        <v>9.1600000000000019</v>
      </c>
      <c r="L179" s="93" t="s">
        <v>167</v>
      </c>
      <c r="M179" s="94">
        <v>3.95E-2</v>
      </c>
      <c r="N179" s="94">
        <v>3.6300000000000006E-2</v>
      </c>
      <c r="O179" s="87">
        <v>8107.9999999999991</v>
      </c>
      <c r="P179" s="89">
        <v>104.18</v>
      </c>
      <c r="Q179" s="80"/>
      <c r="R179" s="87">
        <v>8.4469099999999973</v>
      </c>
      <c r="S179" s="88">
        <v>3.3781929553402344E-5</v>
      </c>
      <c r="T179" s="88">
        <f t="shared" si="3"/>
        <v>3.6894973334960401E-4</v>
      </c>
      <c r="U179" s="88">
        <f>R179/'סכום נכסי הקרן'!$C$42</f>
        <v>6.9596289915145672E-5</v>
      </c>
    </row>
    <row r="180" spans="2:21" s="128" customFormat="1">
      <c r="B180" s="86" t="s">
        <v>697</v>
      </c>
      <c r="C180" s="80" t="s">
        <v>698</v>
      </c>
      <c r="D180" s="93" t="s">
        <v>123</v>
      </c>
      <c r="E180" s="93" t="s">
        <v>285</v>
      </c>
      <c r="F180" s="80" t="s">
        <v>699</v>
      </c>
      <c r="G180" s="93" t="s">
        <v>333</v>
      </c>
      <c r="H180" s="80" t="s">
        <v>434</v>
      </c>
      <c r="I180" s="80" t="s">
        <v>163</v>
      </c>
      <c r="J180" s="80"/>
      <c r="K180" s="87">
        <v>3.1300000000000003</v>
      </c>
      <c r="L180" s="93" t="s">
        <v>167</v>
      </c>
      <c r="M180" s="94">
        <v>3.9E-2</v>
      </c>
      <c r="N180" s="94">
        <v>4.4800000000000006E-2</v>
      </c>
      <c r="O180" s="87">
        <v>88768.999999999985</v>
      </c>
      <c r="P180" s="89">
        <v>98.72</v>
      </c>
      <c r="Q180" s="80"/>
      <c r="R180" s="87">
        <v>87.632759999999976</v>
      </c>
      <c r="S180" s="88">
        <v>9.8835934064098771E-5</v>
      </c>
      <c r="T180" s="88">
        <f t="shared" si="3"/>
        <v>3.8276817717591218E-3</v>
      </c>
      <c r="U180" s="88">
        <f>R180/'סכום נכסי הקרן'!$C$42</f>
        <v>7.2202911727772411E-4</v>
      </c>
    </row>
    <row r="181" spans="2:21" s="128" customFormat="1">
      <c r="B181" s="86" t="s">
        <v>700</v>
      </c>
      <c r="C181" s="80" t="s">
        <v>701</v>
      </c>
      <c r="D181" s="93" t="s">
        <v>123</v>
      </c>
      <c r="E181" s="93" t="s">
        <v>285</v>
      </c>
      <c r="F181" s="80" t="s">
        <v>471</v>
      </c>
      <c r="G181" s="93" t="s">
        <v>333</v>
      </c>
      <c r="H181" s="80" t="s">
        <v>434</v>
      </c>
      <c r="I181" s="80" t="s">
        <v>163</v>
      </c>
      <c r="J181" s="80"/>
      <c r="K181" s="87">
        <v>4.3500000000000005</v>
      </c>
      <c r="L181" s="93" t="s">
        <v>167</v>
      </c>
      <c r="M181" s="94">
        <v>5.0499999999999996E-2</v>
      </c>
      <c r="N181" s="94">
        <v>2.8200000000000003E-2</v>
      </c>
      <c r="O181" s="87">
        <v>9237.9999999999982</v>
      </c>
      <c r="P181" s="89">
        <v>110.34</v>
      </c>
      <c r="Q181" s="80"/>
      <c r="R181" s="87">
        <v>10.193209999999997</v>
      </c>
      <c r="S181" s="88">
        <v>1.6635566518878496E-5</v>
      </c>
      <c r="T181" s="88">
        <f t="shared" si="3"/>
        <v>4.4522578214714219E-4</v>
      </c>
      <c r="U181" s="88">
        <f>R181/'סכום נכסי הקרן'!$C$42</f>
        <v>8.398451011387146E-5</v>
      </c>
    </row>
    <row r="182" spans="2:21" s="128" customFormat="1">
      <c r="B182" s="86" t="s">
        <v>702</v>
      </c>
      <c r="C182" s="80" t="s">
        <v>703</v>
      </c>
      <c r="D182" s="93" t="s">
        <v>123</v>
      </c>
      <c r="E182" s="93" t="s">
        <v>285</v>
      </c>
      <c r="F182" s="80" t="s">
        <v>476</v>
      </c>
      <c r="G182" s="93" t="s">
        <v>390</v>
      </c>
      <c r="H182" s="80" t="s">
        <v>434</v>
      </c>
      <c r="I182" s="80" t="s">
        <v>163</v>
      </c>
      <c r="J182" s="80"/>
      <c r="K182" s="87">
        <v>5.27</v>
      </c>
      <c r="L182" s="93" t="s">
        <v>167</v>
      </c>
      <c r="M182" s="94">
        <v>3.9199999999999999E-2</v>
      </c>
      <c r="N182" s="94">
        <v>2.6200000000000001E-2</v>
      </c>
      <c r="O182" s="87">
        <v>0.97999999999999987</v>
      </c>
      <c r="P182" s="89">
        <v>107.68</v>
      </c>
      <c r="Q182" s="80"/>
      <c r="R182" s="87">
        <v>1.0599999999999997E-3</v>
      </c>
      <c r="S182" s="88">
        <v>1.0209886086842373E-9</v>
      </c>
      <c r="T182" s="88">
        <f t="shared" si="3"/>
        <v>4.6299382537588332E-8</v>
      </c>
      <c r="U182" s="88">
        <f>R182/'סכום נכסי הקרן'!$C$42</f>
        <v>8.7336158796594739E-9</v>
      </c>
    </row>
    <row r="183" spans="2:21" s="128" customFormat="1">
      <c r="B183" s="86" t="s">
        <v>704</v>
      </c>
      <c r="C183" s="80" t="s">
        <v>705</v>
      </c>
      <c r="D183" s="93" t="s">
        <v>123</v>
      </c>
      <c r="E183" s="93" t="s">
        <v>285</v>
      </c>
      <c r="F183" s="80" t="s">
        <v>509</v>
      </c>
      <c r="G183" s="93" t="s">
        <v>510</v>
      </c>
      <c r="H183" s="80" t="s">
        <v>434</v>
      </c>
      <c r="I183" s="80" t="s">
        <v>287</v>
      </c>
      <c r="J183" s="80"/>
      <c r="K183" s="87">
        <v>0.65</v>
      </c>
      <c r="L183" s="93" t="s">
        <v>167</v>
      </c>
      <c r="M183" s="94">
        <v>2.3E-2</v>
      </c>
      <c r="N183" s="94">
        <v>5.8999999999999999E-3</v>
      </c>
      <c r="O183" s="87">
        <v>263183.99999999994</v>
      </c>
      <c r="P183" s="89">
        <v>101.1</v>
      </c>
      <c r="Q183" s="80"/>
      <c r="R183" s="87">
        <v>266.07901999999996</v>
      </c>
      <c r="S183" s="88">
        <v>8.8438547482102482E-5</v>
      </c>
      <c r="T183" s="88">
        <f t="shared" si="3"/>
        <v>1.1621975785100583E-2</v>
      </c>
      <c r="U183" s="88">
        <f>R183/'סכום נכסי הקרן'!$C$42</f>
        <v>2.1922942965247462E-3</v>
      </c>
    </row>
    <row r="184" spans="2:21" s="128" customFormat="1">
      <c r="B184" s="86" t="s">
        <v>706</v>
      </c>
      <c r="C184" s="80" t="s">
        <v>707</v>
      </c>
      <c r="D184" s="93" t="s">
        <v>123</v>
      </c>
      <c r="E184" s="93" t="s">
        <v>285</v>
      </c>
      <c r="F184" s="80" t="s">
        <v>509</v>
      </c>
      <c r="G184" s="93" t="s">
        <v>510</v>
      </c>
      <c r="H184" s="80" t="s">
        <v>434</v>
      </c>
      <c r="I184" s="80" t="s">
        <v>287</v>
      </c>
      <c r="J184" s="80"/>
      <c r="K184" s="87">
        <v>5.4099999999999975</v>
      </c>
      <c r="L184" s="93" t="s">
        <v>167</v>
      </c>
      <c r="M184" s="94">
        <v>1.7500000000000002E-2</v>
      </c>
      <c r="N184" s="94">
        <v>1.2299999999999998E-2</v>
      </c>
      <c r="O184" s="87">
        <v>519568.99999999994</v>
      </c>
      <c r="P184" s="89">
        <v>102.98</v>
      </c>
      <c r="Q184" s="80"/>
      <c r="R184" s="87">
        <v>535.05217000000005</v>
      </c>
      <c r="S184" s="88">
        <v>3.5966338040063734E-4</v>
      </c>
      <c r="T184" s="88">
        <f t="shared" si="3"/>
        <v>2.33703632984875E-2</v>
      </c>
      <c r="U184" s="88">
        <f>R184/'סכום נכסי הקרן'!$C$42</f>
        <v>4.4084340833568511E-3</v>
      </c>
    </row>
    <row r="185" spans="2:21" s="128" customFormat="1">
      <c r="B185" s="86" t="s">
        <v>708</v>
      </c>
      <c r="C185" s="80" t="s">
        <v>709</v>
      </c>
      <c r="D185" s="93" t="s">
        <v>123</v>
      </c>
      <c r="E185" s="93" t="s">
        <v>285</v>
      </c>
      <c r="F185" s="80" t="s">
        <v>509</v>
      </c>
      <c r="G185" s="93" t="s">
        <v>510</v>
      </c>
      <c r="H185" s="80" t="s">
        <v>434</v>
      </c>
      <c r="I185" s="80" t="s">
        <v>287</v>
      </c>
      <c r="J185" s="80"/>
      <c r="K185" s="87">
        <v>3.93</v>
      </c>
      <c r="L185" s="93" t="s">
        <v>167</v>
      </c>
      <c r="M185" s="94">
        <v>2.9600000000000001E-2</v>
      </c>
      <c r="N185" s="94">
        <v>1.8200000000000004E-2</v>
      </c>
      <c r="O185" s="87">
        <v>63129.999999999993</v>
      </c>
      <c r="P185" s="89">
        <v>105.54</v>
      </c>
      <c r="Q185" s="80"/>
      <c r="R185" s="87">
        <v>66.62739999999998</v>
      </c>
      <c r="S185" s="88">
        <v>1.5458111529552342E-4</v>
      </c>
      <c r="T185" s="88">
        <f t="shared" si="3"/>
        <v>2.9101957359291631E-3</v>
      </c>
      <c r="U185" s="88">
        <f>R185/'סכום נכסי הקרן'!$C$42</f>
        <v>5.4896048930228643E-4</v>
      </c>
    </row>
    <row r="186" spans="2:21" s="128" customFormat="1">
      <c r="B186" s="86" t="s">
        <v>710</v>
      </c>
      <c r="C186" s="80" t="s">
        <v>711</v>
      </c>
      <c r="D186" s="93" t="s">
        <v>123</v>
      </c>
      <c r="E186" s="93" t="s">
        <v>285</v>
      </c>
      <c r="F186" s="80" t="s">
        <v>712</v>
      </c>
      <c r="G186" s="93" t="s">
        <v>154</v>
      </c>
      <c r="H186" s="80" t="s">
        <v>434</v>
      </c>
      <c r="I186" s="80" t="s">
        <v>163</v>
      </c>
      <c r="J186" s="80"/>
      <c r="K186" s="87">
        <v>5.18</v>
      </c>
      <c r="L186" s="93" t="s">
        <v>167</v>
      </c>
      <c r="M186" s="94">
        <v>2.3E-2</v>
      </c>
      <c r="N186" s="94">
        <v>3.0999999999999996E-2</v>
      </c>
      <c r="O186" s="87">
        <v>76999.999999999985</v>
      </c>
      <c r="P186" s="89">
        <v>96.23</v>
      </c>
      <c r="Q186" s="80"/>
      <c r="R186" s="87">
        <v>74.09708999999998</v>
      </c>
      <c r="S186" s="88">
        <v>2.4440627051266909E-4</v>
      </c>
      <c r="T186" s="88">
        <f t="shared" si="3"/>
        <v>3.2364618064453878E-3</v>
      </c>
      <c r="U186" s="88">
        <f>R186/'סכום נכסי הקרן'!$C$42</f>
        <v>6.1050520930241243E-4</v>
      </c>
    </row>
    <row r="187" spans="2:21" s="128" customFormat="1">
      <c r="B187" s="86" t="s">
        <v>713</v>
      </c>
      <c r="C187" s="80" t="s">
        <v>714</v>
      </c>
      <c r="D187" s="93" t="s">
        <v>123</v>
      </c>
      <c r="E187" s="93" t="s">
        <v>285</v>
      </c>
      <c r="F187" s="80" t="s">
        <v>377</v>
      </c>
      <c r="G187" s="93" t="s">
        <v>291</v>
      </c>
      <c r="H187" s="80" t="s">
        <v>521</v>
      </c>
      <c r="I187" s="80" t="s">
        <v>163</v>
      </c>
      <c r="J187" s="80"/>
      <c r="K187" s="87">
        <v>3.09</v>
      </c>
      <c r="L187" s="93" t="s">
        <v>167</v>
      </c>
      <c r="M187" s="94">
        <v>3.6000000000000004E-2</v>
      </c>
      <c r="N187" s="94">
        <v>2.3E-2</v>
      </c>
      <c r="O187" s="87">
        <f>200000/50000</f>
        <v>4</v>
      </c>
      <c r="P187" s="89">
        <v>5332000</v>
      </c>
      <c r="Q187" s="80"/>
      <c r="R187" s="87">
        <v>213.27999999999997</v>
      </c>
      <c r="S187" s="88">
        <f>1275.42886295517%/50000</f>
        <v>2.5508577259103401E-4</v>
      </c>
      <c r="T187" s="88">
        <f t="shared" si="3"/>
        <v>9.3157851958649441E-3</v>
      </c>
      <c r="U187" s="88">
        <f>R187/'סכום נכסי הקרן'!$C$42</f>
        <v>1.757269429069597E-3</v>
      </c>
    </row>
    <row r="188" spans="2:21" s="128" customFormat="1">
      <c r="B188" s="86" t="s">
        <v>715</v>
      </c>
      <c r="C188" s="80" t="s">
        <v>716</v>
      </c>
      <c r="D188" s="93" t="s">
        <v>123</v>
      </c>
      <c r="E188" s="93" t="s">
        <v>285</v>
      </c>
      <c r="F188" s="80" t="s">
        <v>717</v>
      </c>
      <c r="G188" s="93" t="s">
        <v>683</v>
      </c>
      <c r="H188" s="80" t="s">
        <v>521</v>
      </c>
      <c r="I188" s="80" t="s">
        <v>163</v>
      </c>
      <c r="J188" s="80"/>
      <c r="K188" s="87">
        <v>0.90000000000000013</v>
      </c>
      <c r="L188" s="93" t="s">
        <v>167</v>
      </c>
      <c r="M188" s="94">
        <v>5.5500000000000001E-2</v>
      </c>
      <c r="N188" s="94">
        <v>1.0500000000000001E-2</v>
      </c>
      <c r="O188" s="87">
        <v>525.99999999999989</v>
      </c>
      <c r="P188" s="89">
        <v>104.56</v>
      </c>
      <c r="Q188" s="80"/>
      <c r="R188" s="87">
        <v>0.54997999999999991</v>
      </c>
      <c r="S188" s="88">
        <v>2.1916666666666663E-5</v>
      </c>
      <c r="T188" s="88">
        <f t="shared" si="3"/>
        <v>2.4022390950964935E-5</v>
      </c>
      <c r="U188" s="88">
        <f>R188/'סכום נכסי הקרן'!$C$42</f>
        <v>4.5314283599010546E-6</v>
      </c>
    </row>
    <row r="189" spans="2:21" s="128" customFormat="1">
      <c r="B189" s="86" t="s">
        <v>718</v>
      </c>
      <c r="C189" s="80" t="s">
        <v>719</v>
      </c>
      <c r="D189" s="93" t="s">
        <v>123</v>
      </c>
      <c r="E189" s="93" t="s">
        <v>285</v>
      </c>
      <c r="F189" s="80" t="s">
        <v>720</v>
      </c>
      <c r="G189" s="93" t="s">
        <v>154</v>
      </c>
      <c r="H189" s="80" t="s">
        <v>521</v>
      </c>
      <c r="I189" s="80" t="s">
        <v>287</v>
      </c>
      <c r="J189" s="80"/>
      <c r="K189" s="87">
        <v>2.38</v>
      </c>
      <c r="L189" s="93" t="s">
        <v>167</v>
      </c>
      <c r="M189" s="94">
        <v>3.4000000000000002E-2</v>
      </c>
      <c r="N189" s="94">
        <v>2.2500000000000006E-2</v>
      </c>
      <c r="O189" s="87">
        <v>14218.209999999997</v>
      </c>
      <c r="P189" s="89">
        <v>103.24</v>
      </c>
      <c r="Q189" s="80"/>
      <c r="R189" s="87">
        <v>14.678879999999998</v>
      </c>
      <c r="S189" s="88">
        <v>2.8726668919603247E-5</v>
      </c>
      <c r="T189" s="88">
        <f t="shared" si="3"/>
        <v>6.4115384938052326E-4</v>
      </c>
      <c r="U189" s="88">
        <f>R189/'סכום נכסי הקרן'!$C$42</f>
        <v>1.2094311270152441E-4</v>
      </c>
    </row>
    <row r="190" spans="2:21" s="128" customFormat="1">
      <c r="B190" s="86" t="s">
        <v>721</v>
      </c>
      <c r="C190" s="80" t="s">
        <v>722</v>
      </c>
      <c r="D190" s="93" t="s">
        <v>123</v>
      </c>
      <c r="E190" s="93" t="s">
        <v>285</v>
      </c>
      <c r="F190" s="80" t="s">
        <v>723</v>
      </c>
      <c r="G190" s="93" t="s">
        <v>333</v>
      </c>
      <c r="H190" s="80" t="s">
        <v>521</v>
      </c>
      <c r="I190" s="80" t="s">
        <v>163</v>
      </c>
      <c r="J190" s="80"/>
      <c r="K190" s="87">
        <v>2.8499999999999996</v>
      </c>
      <c r="L190" s="93" t="s">
        <v>167</v>
      </c>
      <c r="M190" s="94">
        <v>6.7500000000000004E-2</v>
      </c>
      <c r="N190" s="94">
        <v>3.9399999999999998E-2</v>
      </c>
      <c r="O190" s="87">
        <v>26214.939999999995</v>
      </c>
      <c r="P190" s="89">
        <v>109.36</v>
      </c>
      <c r="Q190" s="80"/>
      <c r="R190" s="87">
        <v>28.668659999999996</v>
      </c>
      <c r="S190" s="88">
        <v>3.2778754057138138E-5</v>
      </c>
      <c r="T190" s="88">
        <f t="shared" si="3"/>
        <v>1.2522087322453369E-3</v>
      </c>
      <c r="U190" s="88">
        <f>R190/'סכום נכסי הקרן'!$C$42</f>
        <v>2.362085511552438E-4</v>
      </c>
    </row>
    <row r="191" spans="2:21" s="128" customFormat="1">
      <c r="B191" s="86" t="s">
        <v>724</v>
      </c>
      <c r="C191" s="80" t="s">
        <v>725</v>
      </c>
      <c r="D191" s="93" t="s">
        <v>123</v>
      </c>
      <c r="E191" s="93" t="s">
        <v>285</v>
      </c>
      <c r="F191" s="80" t="s">
        <v>481</v>
      </c>
      <c r="G191" s="93" t="s">
        <v>333</v>
      </c>
      <c r="H191" s="80" t="s">
        <v>521</v>
      </c>
      <c r="I191" s="80" t="s">
        <v>287</v>
      </c>
      <c r="J191" s="80"/>
      <c r="K191" s="87">
        <v>2.8399999999999994</v>
      </c>
      <c r="L191" s="93" t="s">
        <v>167</v>
      </c>
      <c r="M191" s="94">
        <v>5.74E-2</v>
      </c>
      <c r="N191" s="94">
        <v>2.0199999999999996E-2</v>
      </c>
      <c r="O191" s="87">
        <v>0.34999999999999992</v>
      </c>
      <c r="P191" s="89">
        <v>110.69</v>
      </c>
      <c r="Q191" s="80"/>
      <c r="R191" s="87">
        <v>4.0000000000000002E-4</v>
      </c>
      <c r="S191" s="88">
        <v>1.889734264811788E-9</v>
      </c>
      <c r="T191" s="88">
        <f t="shared" si="3"/>
        <v>1.7471465108523903E-8</v>
      </c>
      <c r="U191" s="88">
        <f>R191/'סכום נכסי הקרן'!$C$42</f>
        <v>3.2957041055318781E-9</v>
      </c>
    </row>
    <row r="192" spans="2:21" s="128" customFormat="1">
      <c r="B192" s="86" t="s">
        <v>726</v>
      </c>
      <c r="C192" s="80" t="s">
        <v>727</v>
      </c>
      <c r="D192" s="93" t="s">
        <v>123</v>
      </c>
      <c r="E192" s="93" t="s">
        <v>285</v>
      </c>
      <c r="F192" s="80" t="s">
        <v>484</v>
      </c>
      <c r="G192" s="93" t="s">
        <v>333</v>
      </c>
      <c r="H192" s="80" t="s">
        <v>521</v>
      </c>
      <c r="I192" s="80" t="s">
        <v>287</v>
      </c>
      <c r="J192" s="80"/>
      <c r="K192" s="87">
        <v>3.5799999999999996</v>
      </c>
      <c r="L192" s="93" t="s">
        <v>167</v>
      </c>
      <c r="M192" s="94">
        <v>3.7000000000000005E-2</v>
      </c>
      <c r="N192" s="94">
        <v>2.1199999999999997E-2</v>
      </c>
      <c r="O192" s="87">
        <v>15518.999999999998</v>
      </c>
      <c r="P192" s="89">
        <v>106.67</v>
      </c>
      <c r="Q192" s="80"/>
      <c r="R192" s="87">
        <v>16.554119999999998</v>
      </c>
      <c r="S192" s="88">
        <v>6.537565881857839E-5</v>
      </c>
      <c r="T192" s="88">
        <f t="shared" si="3"/>
        <v>7.2306182495579421E-4</v>
      </c>
      <c r="U192" s="88">
        <f>R192/'סכום נכסי הקרן'!$C$42</f>
        <v>1.3639370311866841E-4</v>
      </c>
    </row>
    <row r="193" spans="2:21" s="128" customFormat="1">
      <c r="B193" s="86" t="s">
        <v>728</v>
      </c>
      <c r="C193" s="80" t="s">
        <v>729</v>
      </c>
      <c r="D193" s="93" t="s">
        <v>123</v>
      </c>
      <c r="E193" s="93" t="s">
        <v>285</v>
      </c>
      <c r="F193" s="80" t="s">
        <v>730</v>
      </c>
      <c r="G193" s="93" t="s">
        <v>333</v>
      </c>
      <c r="H193" s="80" t="s">
        <v>521</v>
      </c>
      <c r="I193" s="80" t="s">
        <v>163</v>
      </c>
      <c r="J193" s="80"/>
      <c r="K193" s="87">
        <v>2.2899999999999996</v>
      </c>
      <c r="L193" s="93" t="s">
        <v>167</v>
      </c>
      <c r="M193" s="94">
        <v>4.4500000000000005E-2</v>
      </c>
      <c r="N193" s="94">
        <v>3.6099999999999993E-2</v>
      </c>
      <c r="O193" s="87">
        <v>0.2</v>
      </c>
      <c r="P193" s="89">
        <v>103.07</v>
      </c>
      <c r="Q193" s="80"/>
      <c r="R193" s="87">
        <v>2.0000000000000001E-4</v>
      </c>
      <c r="S193" s="88">
        <v>1.5873015873015874E-10</v>
      </c>
      <c r="T193" s="88">
        <f t="shared" si="3"/>
        <v>8.7357325542619517E-9</v>
      </c>
      <c r="U193" s="88">
        <f>R193/'סכום נכסי הקרן'!$C$42</f>
        <v>1.647852052765939E-9</v>
      </c>
    </row>
    <row r="194" spans="2:21" s="128" customFormat="1">
      <c r="B194" s="86" t="s">
        <v>731</v>
      </c>
      <c r="C194" s="80" t="s">
        <v>732</v>
      </c>
      <c r="D194" s="93" t="s">
        <v>123</v>
      </c>
      <c r="E194" s="93" t="s">
        <v>285</v>
      </c>
      <c r="F194" s="80" t="s">
        <v>733</v>
      </c>
      <c r="G194" s="93" t="s">
        <v>595</v>
      </c>
      <c r="H194" s="80" t="s">
        <v>521</v>
      </c>
      <c r="I194" s="80" t="s">
        <v>287</v>
      </c>
      <c r="J194" s="80"/>
      <c r="K194" s="87">
        <v>3.09</v>
      </c>
      <c r="L194" s="93" t="s">
        <v>167</v>
      </c>
      <c r="M194" s="94">
        <v>2.9500000000000002E-2</v>
      </c>
      <c r="N194" s="94">
        <v>2.1399999999999995E-2</v>
      </c>
      <c r="O194" s="87">
        <v>61941.19999999999</v>
      </c>
      <c r="P194" s="89">
        <v>103.25</v>
      </c>
      <c r="Q194" s="80"/>
      <c r="R194" s="87">
        <v>63.954289999999993</v>
      </c>
      <c r="S194" s="88">
        <v>2.6648372659421516E-4</v>
      </c>
      <c r="T194" s="88">
        <f t="shared" si="3"/>
        <v>2.7934378656885475E-3</v>
      </c>
      <c r="U194" s="88">
        <f>R194/'סכום נכסי הקרן'!$C$42</f>
        <v>5.2693604029844078E-4</v>
      </c>
    </row>
    <row r="195" spans="2:21" s="128" customFormat="1">
      <c r="B195" s="86" t="s">
        <v>734</v>
      </c>
      <c r="C195" s="80" t="s">
        <v>735</v>
      </c>
      <c r="D195" s="93" t="s">
        <v>123</v>
      </c>
      <c r="E195" s="93" t="s">
        <v>285</v>
      </c>
      <c r="F195" s="80" t="s">
        <v>497</v>
      </c>
      <c r="G195" s="93" t="s">
        <v>390</v>
      </c>
      <c r="H195" s="80" t="s">
        <v>521</v>
      </c>
      <c r="I195" s="80" t="s">
        <v>163</v>
      </c>
      <c r="J195" s="80"/>
      <c r="K195" s="87">
        <v>8.9999999999999982</v>
      </c>
      <c r="L195" s="93" t="s">
        <v>167</v>
      </c>
      <c r="M195" s="94">
        <v>3.4300000000000004E-2</v>
      </c>
      <c r="N195" s="94">
        <v>3.6899999999999995E-2</v>
      </c>
      <c r="O195" s="87">
        <v>63958.999999999993</v>
      </c>
      <c r="P195" s="89">
        <v>98.83</v>
      </c>
      <c r="Q195" s="80"/>
      <c r="R195" s="87">
        <v>63.210679999999996</v>
      </c>
      <c r="S195" s="88">
        <v>2.5192610682212067E-4</v>
      </c>
      <c r="T195" s="88">
        <f t="shared" si="3"/>
        <v>2.7609579752651743E-3</v>
      </c>
      <c r="U195" s="88">
        <f>R195/'סכום נכסי הקרן'!$C$42</f>
        <v>5.2080924397365444E-4</v>
      </c>
    </row>
    <row r="196" spans="2:21" s="128" customFormat="1">
      <c r="B196" s="86" t="s">
        <v>736</v>
      </c>
      <c r="C196" s="80" t="s">
        <v>737</v>
      </c>
      <c r="D196" s="93" t="s">
        <v>123</v>
      </c>
      <c r="E196" s="93" t="s">
        <v>285</v>
      </c>
      <c r="F196" s="80" t="s">
        <v>539</v>
      </c>
      <c r="G196" s="93" t="s">
        <v>333</v>
      </c>
      <c r="H196" s="80" t="s">
        <v>521</v>
      </c>
      <c r="I196" s="80" t="s">
        <v>163</v>
      </c>
      <c r="J196" s="80"/>
      <c r="K196" s="87">
        <v>3.3999999999999995</v>
      </c>
      <c r="L196" s="93" t="s">
        <v>167</v>
      </c>
      <c r="M196" s="94">
        <v>7.0499999999999993E-2</v>
      </c>
      <c r="N196" s="94">
        <v>2.3599999999999999E-2</v>
      </c>
      <c r="O196" s="87">
        <v>71.109999999999985</v>
      </c>
      <c r="P196" s="89">
        <v>118.26</v>
      </c>
      <c r="Q196" s="80"/>
      <c r="R196" s="87">
        <v>8.4089999999999998E-2</v>
      </c>
      <c r="S196" s="88">
        <v>1.3456108194149214E-7</v>
      </c>
      <c r="T196" s="88">
        <f t="shared" si="3"/>
        <v>3.6729387524394373E-6</v>
      </c>
      <c r="U196" s="88">
        <f>R196/'סכום נכסי הקרן'!$C$42</f>
        <v>6.9283939558543903E-7</v>
      </c>
    </row>
    <row r="197" spans="2:21" s="128" customFormat="1">
      <c r="B197" s="86" t="s">
        <v>738</v>
      </c>
      <c r="C197" s="80" t="s">
        <v>739</v>
      </c>
      <c r="D197" s="93" t="s">
        <v>123</v>
      </c>
      <c r="E197" s="93" t="s">
        <v>285</v>
      </c>
      <c r="F197" s="80" t="s">
        <v>542</v>
      </c>
      <c r="G197" s="93" t="s">
        <v>362</v>
      </c>
      <c r="H197" s="80" t="s">
        <v>521</v>
      </c>
      <c r="I197" s="80" t="s">
        <v>287</v>
      </c>
      <c r="J197" s="80"/>
      <c r="K197" s="87">
        <v>3.6900000000000004</v>
      </c>
      <c r="L197" s="93" t="s">
        <v>167</v>
      </c>
      <c r="M197" s="94">
        <v>4.1399999999999999E-2</v>
      </c>
      <c r="N197" s="94">
        <v>2.2799999999999997E-2</v>
      </c>
      <c r="O197" s="87">
        <v>27116.139999999996</v>
      </c>
      <c r="P197" s="89">
        <v>107.99</v>
      </c>
      <c r="Q197" s="80"/>
      <c r="R197" s="87">
        <v>29.282719999999994</v>
      </c>
      <c r="S197" s="88">
        <v>3.7473473465112526E-5</v>
      </c>
      <c r="T197" s="88">
        <f t="shared" si="3"/>
        <v>1.2790300519066873E-3</v>
      </c>
      <c r="U197" s="88">
        <f>R197/'סכום נכסי הקרן'!$C$42</f>
        <v>2.4126795131285104E-4</v>
      </c>
    </row>
    <row r="198" spans="2:21" s="128" customFormat="1">
      <c r="B198" s="86" t="s">
        <v>740</v>
      </c>
      <c r="C198" s="80" t="s">
        <v>741</v>
      </c>
      <c r="D198" s="93" t="s">
        <v>123</v>
      </c>
      <c r="E198" s="93" t="s">
        <v>285</v>
      </c>
      <c r="F198" s="80" t="s">
        <v>542</v>
      </c>
      <c r="G198" s="93" t="s">
        <v>362</v>
      </c>
      <c r="H198" s="80" t="s">
        <v>521</v>
      </c>
      <c r="I198" s="80" t="s">
        <v>287</v>
      </c>
      <c r="J198" s="80"/>
      <c r="K198" s="87">
        <v>6.2899999999999983</v>
      </c>
      <c r="L198" s="93" t="s">
        <v>167</v>
      </c>
      <c r="M198" s="94">
        <v>2.5000000000000001E-2</v>
      </c>
      <c r="N198" s="94">
        <v>3.8299999999999994E-2</v>
      </c>
      <c r="O198" s="87">
        <v>11758.999999999998</v>
      </c>
      <c r="P198" s="89">
        <v>93.71</v>
      </c>
      <c r="Q198" s="80"/>
      <c r="R198" s="87">
        <v>11.019360000000001</v>
      </c>
      <c r="S198" s="88">
        <v>2.9353469795307035E-5</v>
      </c>
      <c r="T198" s="88">
        <f t="shared" si="3"/>
        <v>4.8131090939565994E-4</v>
      </c>
      <c r="U198" s="88">
        <f>R198/'סכום נכסי הקרן'!$C$42</f>
        <v>9.0791374980834393E-5</v>
      </c>
    </row>
    <row r="199" spans="2:21" s="128" customFormat="1">
      <c r="B199" s="86" t="s">
        <v>742</v>
      </c>
      <c r="C199" s="80" t="s">
        <v>743</v>
      </c>
      <c r="D199" s="93" t="s">
        <v>123</v>
      </c>
      <c r="E199" s="93" t="s">
        <v>285</v>
      </c>
      <c r="F199" s="80" t="s">
        <v>542</v>
      </c>
      <c r="G199" s="93" t="s">
        <v>362</v>
      </c>
      <c r="H199" s="80" t="s">
        <v>521</v>
      </c>
      <c r="I199" s="80" t="s">
        <v>287</v>
      </c>
      <c r="J199" s="80"/>
      <c r="K199" s="87">
        <v>4.95</v>
      </c>
      <c r="L199" s="93" t="s">
        <v>167</v>
      </c>
      <c r="M199" s="94">
        <v>3.5499999999999997E-2</v>
      </c>
      <c r="N199" s="94">
        <v>3.1900000000000012E-2</v>
      </c>
      <c r="O199" s="87">
        <v>14745.999999999998</v>
      </c>
      <c r="P199" s="89">
        <v>102.69</v>
      </c>
      <c r="Q199" s="80"/>
      <c r="R199" s="87">
        <v>15.142659999999998</v>
      </c>
      <c r="S199" s="88">
        <v>2.8142778894251779E-5</v>
      </c>
      <c r="T199" s="88">
        <f t="shared" si="3"/>
        <v>6.6141113960060125E-4</v>
      </c>
      <c r="U199" s="88">
        <f>R199/'סכום נכסי הקרן'!$C$42</f>
        <v>1.2476431682668335E-4</v>
      </c>
    </row>
    <row r="200" spans="2:21" s="128" customFormat="1">
      <c r="B200" s="86" t="s">
        <v>744</v>
      </c>
      <c r="C200" s="80" t="s">
        <v>745</v>
      </c>
      <c r="D200" s="93" t="s">
        <v>123</v>
      </c>
      <c r="E200" s="93" t="s">
        <v>285</v>
      </c>
      <c r="F200" s="80" t="s">
        <v>746</v>
      </c>
      <c r="G200" s="93" t="s">
        <v>333</v>
      </c>
      <c r="H200" s="80" t="s">
        <v>521</v>
      </c>
      <c r="I200" s="80" t="s">
        <v>287</v>
      </c>
      <c r="J200" s="80"/>
      <c r="K200" s="87">
        <v>5.34</v>
      </c>
      <c r="L200" s="93" t="s">
        <v>167</v>
      </c>
      <c r="M200" s="94">
        <v>3.9E-2</v>
      </c>
      <c r="N200" s="94">
        <v>4.2199999999999994E-2</v>
      </c>
      <c r="O200" s="87">
        <v>61999.999999999993</v>
      </c>
      <c r="P200" s="89">
        <v>99.78</v>
      </c>
      <c r="Q200" s="80"/>
      <c r="R200" s="87">
        <v>61.863599999999991</v>
      </c>
      <c r="S200" s="88">
        <v>1.4730689728907788E-4</v>
      </c>
      <c r="T200" s="88">
        <f t="shared" si="3"/>
        <v>2.7021193222191977E-3</v>
      </c>
      <c r="U200" s="88">
        <f>R200/'סכום נכסי הקרן'!$C$42</f>
        <v>5.0971030125745466E-4</v>
      </c>
    </row>
    <row r="201" spans="2:21" s="128" customFormat="1">
      <c r="B201" s="86" t="s">
        <v>747</v>
      </c>
      <c r="C201" s="80" t="s">
        <v>748</v>
      </c>
      <c r="D201" s="93" t="s">
        <v>123</v>
      </c>
      <c r="E201" s="93" t="s">
        <v>285</v>
      </c>
      <c r="F201" s="80" t="s">
        <v>549</v>
      </c>
      <c r="G201" s="93" t="s">
        <v>362</v>
      </c>
      <c r="H201" s="80" t="s">
        <v>521</v>
      </c>
      <c r="I201" s="80" t="s">
        <v>287</v>
      </c>
      <c r="J201" s="80"/>
      <c r="K201" s="87">
        <v>1.74</v>
      </c>
      <c r="L201" s="93" t="s">
        <v>167</v>
      </c>
      <c r="M201" s="94">
        <v>1.49E-2</v>
      </c>
      <c r="N201" s="94">
        <v>5.5000000000000005E-3</v>
      </c>
      <c r="O201" s="87">
        <v>11388.399999999998</v>
      </c>
      <c r="P201" s="89">
        <v>101.46</v>
      </c>
      <c r="Q201" s="80"/>
      <c r="R201" s="87">
        <v>11.554669999999998</v>
      </c>
      <c r="S201" s="88">
        <v>2.6065565365783986E-5</v>
      </c>
      <c r="T201" s="88">
        <f t="shared" si="3"/>
        <v>5.0469253436376965E-4</v>
      </c>
      <c r="U201" s="88">
        <f>R201/'סכום נכסי הקרן'!$C$42</f>
        <v>9.5201933392665051E-5</v>
      </c>
    </row>
    <row r="202" spans="2:21" s="128" customFormat="1">
      <c r="B202" s="86" t="s">
        <v>749</v>
      </c>
      <c r="C202" s="80" t="s">
        <v>750</v>
      </c>
      <c r="D202" s="93" t="s">
        <v>123</v>
      </c>
      <c r="E202" s="93" t="s">
        <v>285</v>
      </c>
      <c r="F202" s="80" t="s">
        <v>549</v>
      </c>
      <c r="G202" s="93" t="s">
        <v>362</v>
      </c>
      <c r="H202" s="80" t="s">
        <v>521</v>
      </c>
      <c r="I202" s="80" t="s">
        <v>287</v>
      </c>
      <c r="J202" s="80"/>
      <c r="K202" s="87">
        <v>3.5800000000000005</v>
      </c>
      <c r="L202" s="93" t="s">
        <v>167</v>
      </c>
      <c r="M202" s="94">
        <v>2.1600000000000001E-2</v>
      </c>
      <c r="N202" s="94">
        <v>2.1600000000000001E-2</v>
      </c>
      <c r="O202" s="87">
        <v>33261.999999999993</v>
      </c>
      <c r="P202" s="89">
        <v>100.6</v>
      </c>
      <c r="Q202" s="80"/>
      <c r="R202" s="87">
        <v>33.461569999999995</v>
      </c>
      <c r="S202" s="88">
        <v>5.1646421844843345E-5</v>
      </c>
      <c r="T202" s="88">
        <f t="shared" si="3"/>
        <v>1.4615566318285753E-3</v>
      </c>
      <c r="U202" s="88">
        <f>R202/'סכום נכסי הקרן'!$C$42</f>
        <v>2.7569858406635577E-4</v>
      </c>
    </row>
    <row r="203" spans="2:21" s="128" customFormat="1">
      <c r="B203" s="86" t="s">
        <v>751</v>
      </c>
      <c r="C203" s="80" t="s">
        <v>752</v>
      </c>
      <c r="D203" s="93" t="s">
        <v>123</v>
      </c>
      <c r="E203" s="93" t="s">
        <v>285</v>
      </c>
      <c r="F203" s="80" t="s">
        <v>712</v>
      </c>
      <c r="G203" s="93" t="s">
        <v>154</v>
      </c>
      <c r="H203" s="80" t="s">
        <v>521</v>
      </c>
      <c r="I203" s="80" t="s">
        <v>163</v>
      </c>
      <c r="J203" s="80"/>
      <c r="K203" s="87">
        <v>2.8100000000000005</v>
      </c>
      <c r="L203" s="93" t="s">
        <v>167</v>
      </c>
      <c r="M203" s="94">
        <v>2.4E-2</v>
      </c>
      <c r="N203" s="94">
        <v>2.0499999999999997E-2</v>
      </c>
      <c r="O203" s="87">
        <v>31963.479999999996</v>
      </c>
      <c r="P203" s="89">
        <v>101.19</v>
      </c>
      <c r="Q203" s="80"/>
      <c r="R203" s="87">
        <v>32.343849999999996</v>
      </c>
      <c r="S203" s="88">
        <v>7.9026670684226037E-5</v>
      </c>
      <c r="T203" s="88">
        <f t="shared" si="3"/>
        <v>1.4127361168758269E-3</v>
      </c>
      <c r="U203" s="88">
        <f>R203/'סכום נכסי הקרן'!$C$42</f>
        <v>2.6648939808426804E-4</v>
      </c>
    </row>
    <row r="204" spans="2:21" s="128" customFormat="1">
      <c r="B204" s="86" t="s">
        <v>753</v>
      </c>
      <c r="C204" s="80" t="s">
        <v>754</v>
      </c>
      <c r="D204" s="93" t="s">
        <v>123</v>
      </c>
      <c r="E204" s="93" t="s">
        <v>285</v>
      </c>
      <c r="F204" s="80" t="s">
        <v>755</v>
      </c>
      <c r="G204" s="93" t="s">
        <v>333</v>
      </c>
      <c r="H204" s="80" t="s">
        <v>521</v>
      </c>
      <c r="I204" s="80" t="s">
        <v>287</v>
      </c>
      <c r="J204" s="80"/>
      <c r="K204" s="87">
        <v>1.79</v>
      </c>
      <c r="L204" s="93" t="s">
        <v>167</v>
      </c>
      <c r="M204" s="94">
        <v>5.0999999999999997E-2</v>
      </c>
      <c r="N204" s="94">
        <v>2.64E-2</v>
      </c>
      <c r="O204" s="87">
        <v>143639.99999999997</v>
      </c>
      <c r="P204" s="89">
        <v>104.4</v>
      </c>
      <c r="Q204" s="80"/>
      <c r="R204" s="87">
        <v>149.96015999999997</v>
      </c>
      <c r="S204" s="88">
        <v>1.7851239669421483E-4</v>
      </c>
      <c r="T204" s="88">
        <f t="shared" si="3"/>
        <v>6.5500592577716534E-3</v>
      </c>
      <c r="U204" s="88">
        <f>R204/'סכום נכסי הקרן'!$C$42</f>
        <v>1.2355607874455431E-3</v>
      </c>
    </row>
    <row r="205" spans="2:21" s="128" customFormat="1">
      <c r="B205" s="86" t="s">
        <v>756</v>
      </c>
      <c r="C205" s="80" t="s">
        <v>757</v>
      </c>
      <c r="D205" s="93" t="s">
        <v>123</v>
      </c>
      <c r="E205" s="93" t="s">
        <v>285</v>
      </c>
      <c r="F205" s="80" t="s">
        <v>758</v>
      </c>
      <c r="G205" s="93" t="s">
        <v>333</v>
      </c>
      <c r="H205" s="80" t="s">
        <v>521</v>
      </c>
      <c r="I205" s="80" t="s">
        <v>287</v>
      </c>
      <c r="J205" s="80"/>
      <c r="K205" s="87">
        <v>3.7699999999999996</v>
      </c>
      <c r="L205" s="93" t="s">
        <v>167</v>
      </c>
      <c r="M205" s="94">
        <v>3.3500000000000002E-2</v>
      </c>
      <c r="N205" s="94">
        <v>2.2499999999999999E-2</v>
      </c>
      <c r="O205" s="87">
        <f>71852-8981.5</f>
        <v>62870.5</v>
      </c>
      <c r="P205" s="89">
        <v>104.17</v>
      </c>
      <c r="Q205" s="80">
        <f>10185.02/1000</f>
        <v>10.18502</v>
      </c>
      <c r="R205" s="87">
        <v>76.051749999999984</v>
      </c>
      <c r="S205" s="88">
        <v>1.4937412217860195E-4</v>
      </c>
      <c r="T205" s="88">
        <f t="shared" si="3"/>
        <v>3.3218387414179562E-3</v>
      </c>
      <c r="U205" s="88">
        <f>R205/'סכום נכסי הקרן'!$C$42</f>
        <v>6.2661016176970982E-4</v>
      </c>
    </row>
    <row r="206" spans="2:21" s="128" customFormat="1">
      <c r="B206" s="86" t="s">
        <v>759</v>
      </c>
      <c r="C206" s="80" t="s">
        <v>760</v>
      </c>
      <c r="D206" s="93" t="s">
        <v>123</v>
      </c>
      <c r="E206" s="93" t="s">
        <v>285</v>
      </c>
      <c r="F206" s="80" t="s">
        <v>761</v>
      </c>
      <c r="G206" s="93" t="s">
        <v>762</v>
      </c>
      <c r="H206" s="80" t="s">
        <v>561</v>
      </c>
      <c r="I206" s="80" t="s">
        <v>287</v>
      </c>
      <c r="J206" s="80"/>
      <c r="K206" s="87">
        <v>0.26</v>
      </c>
      <c r="L206" s="93" t="s">
        <v>167</v>
      </c>
      <c r="M206" s="94">
        <v>6.3E-2</v>
      </c>
      <c r="N206" s="94">
        <v>1.06E-2</v>
      </c>
      <c r="O206" s="87">
        <v>3749.9999999999995</v>
      </c>
      <c r="P206" s="89">
        <v>102.87</v>
      </c>
      <c r="Q206" s="80"/>
      <c r="R206" s="87">
        <v>3.857629999999999</v>
      </c>
      <c r="S206" s="88">
        <v>3.9999999999999996E-5</v>
      </c>
      <c r="T206" s="88">
        <f t="shared" si="3"/>
        <v>1.6849611986648761E-4</v>
      </c>
      <c r="U206" s="88">
        <f>R206/'סכום נכסי הקרן'!$C$42</f>
        <v>3.178401757155734E-5</v>
      </c>
    </row>
    <row r="207" spans="2:21" s="128" customFormat="1">
      <c r="B207" s="86" t="s">
        <v>763</v>
      </c>
      <c r="C207" s="80" t="s">
        <v>764</v>
      </c>
      <c r="D207" s="93" t="s">
        <v>123</v>
      </c>
      <c r="E207" s="93" t="s">
        <v>285</v>
      </c>
      <c r="F207" s="80" t="s">
        <v>520</v>
      </c>
      <c r="G207" s="93" t="s">
        <v>291</v>
      </c>
      <c r="H207" s="80" t="s">
        <v>561</v>
      </c>
      <c r="I207" s="80" t="s">
        <v>163</v>
      </c>
      <c r="J207" s="80"/>
      <c r="K207" s="87">
        <v>1.91</v>
      </c>
      <c r="L207" s="93" t="s">
        <v>167</v>
      </c>
      <c r="M207" s="94">
        <v>2.7200000000000002E-2</v>
      </c>
      <c r="N207" s="94">
        <v>1.1199999999999998E-2</v>
      </c>
      <c r="O207" s="87">
        <v>2594.9999999999995</v>
      </c>
      <c r="P207" s="89">
        <v>103.18</v>
      </c>
      <c r="Q207" s="80"/>
      <c r="R207" s="87">
        <v>2.6775199999999995</v>
      </c>
      <c r="S207" s="88">
        <v>2.688339134758826E-5</v>
      </c>
      <c r="T207" s="88">
        <f t="shared" si="3"/>
        <v>1.1695049314343728E-4</v>
      </c>
      <c r="U207" s="88">
        <f>R207/'סכום נכסי הקרן'!$C$42</f>
        <v>2.2060784141609279E-5</v>
      </c>
    </row>
    <row r="208" spans="2:21" s="128" customFormat="1">
      <c r="B208" s="86" t="s">
        <v>765</v>
      </c>
      <c r="C208" s="80" t="s">
        <v>766</v>
      </c>
      <c r="D208" s="93" t="s">
        <v>123</v>
      </c>
      <c r="E208" s="93" t="s">
        <v>285</v>
      </c>
      <c r="F208" s="80" t="s">
        <v>767</v>
      </c>
      <c r="G208" s="93" t="s">
        <v>333</v>
      </c>
      <c r="H208" s="80" t="s">
        <v>561</v>
      </c>
      <c r="I208" s="80" t="s">
        <v>163</v>
      </c>
      <c r="J208" s="80"/>
      <c r="K208" s="87">
        <v>4.6100000000000003</v>
      </c>
      <c r="L208" s="93" t="s">
        <v>167</v>
      </c>
      <c r="M208" s="94">
        <v>3.95E-2</v>
      </c>
      <c r="N208" s="94">
        <v>4.2199999999999994E-2</v>
      </c>
      <c r="O208" s="87">
        <v>52741.389999999992</v>
      </c>
      <c r="P208" s="89">
        <v>99.27</v>
      </c>
      <c r="Q208" s="80"/>
      <c r="R208" s="87">
        <v>52.356369999999991</v>
      </c>
      <c r="S208" s="88">
        <v>8.64265296562059E-5</v>
      </c>
      <c r="T208" s="88">
        <f t="shared" si="3"/>
        <v>2.2868562291599188E-3</v>
      </c>
      <c r="U208" s="88">
        <f>R208/'סכום נכסי הקרן'!$C$42</f>
        <v>4.3137775889936505E-4</v>
      </c>
    </row>
    <row r="209" spans="2:21" s="128" customFormat="1">
      <c r="B209" s="86" t="s">
        <v>768</v>
      </c>
      <c r="C209" s="80" t="s">
        <v>769</v>
      </c>
      <c r="D209" s="93" t="s">
        <v>123</v>
      </c>
      <c r="E209" s="93" t="s">
        <v>285</v>
      </c>
      <c r="F209" s="80" t="s">
        <v>767</v>
      </c>
      <c r="G209" s="93" t="s">
        <v>333</v>
      </c>
      <c r="H209" s="80" t="s">
        <v>561</v>
      </c>
      <c r="I209" s="80" t="s">
        <v>163</v>
      </c>
      <c r="J209" s="80"/>
      <c r="K209" s="87">
        <v>5.2199999999999989</v>
      </c>
      <c r="L209" s="93" t="s">
        <v>167</v>
      </c>
      <c r="M209" s="94">
        <v>0.03</v>
      </c>
      <c r="N209" s="94">
        <v>4.299999999999999E-2</v>
      </c>
      <c r="O209" s="87">
        <v>90268.999999999985</v>
      </c>
      <c r="P209" s="89">
        <v>94.19</v>
      </c>
      <c r="Q209" s="80"/>
      <c r="R209" s="87">
        <v>85.024380000000008</v>
      </c>
      <c r="S209" s="88">
        <v>1.2032032458989733E-4</v>
      </c>
      <c r="T209" s="88">
        <f t="shared" si="3"/>
        <v>3.7137512213596944E-3</v>
      </c>
      <c r="U209" s="88">
        <f>R209/'סכום נכסי הקרן'!$C$42</f>
        <v>7.0053799559075631E-4</v>
      </c>
    </row>
    <row r="210" spans="2:21" s="128" customFormat="1">
      <c r="B210" s="86" t="s">
        <v>770</v>
      </c>
      <c r="C210" s="80" t="s">
        <v>771</v>
      </c>
      <c r="D210" s="93" t="s">
        <v>123</v>
      </c>
      <c r="E210" s="93" t="s">
        <v>285</v>
      </c>
      <c r="F210" s="80" t="s">
        <v>564</v>
      </c>
      <c r="G210" s="93" t="s">
        <v>333</v>
      </c>
      <c r="H210" s="80" t="s">
        <v>561</v>
      </c>
      <c r="I210" s="80" t="s">
        <v>163</v>
      </c>
      <c r="J210" s="80"/>
      <c r="K210" s="87">
        <v>1.67</v>
      </c>
      <c r="L210" s="93" t="s">
        <v>167</v>
      </c>
      <c r="M210" s="94">
        <v>0.05</v>
      </c>
      <c r="N210" s="94">
        <v>1.95E-2</v>
      </c>
      <c r="O210" s="87">
        <v>0.93999999999999984</v>
      </c>
      <c r="P210" s="89">
        <v>106.35</v>
      </c>
      <c r="Q210" s="80"/>
      <c r="R210" s="87">
        <v>9.999999999999998E-4</v>
      </c>
      <c r="S210" s="88">
        <v>5.6969696969696957E-9</v>
      </c>
      <c r="T210" s="88">
        <f t="shared" si="3"/>
        <v>4.3678662771309745E-8</v>
      </c>
      <c r="U210" s="88">
        <f>R210/'סכום נכסי הקרן'!$C$42</f>
        <v>8.2392602638296935E-9</v>
      </c>
    </row>
    <row r="211" spans="2:21" s="128" customFormat="1">
      <c r="B211" s="86" t="s">
        <v>772</v>
      </c>
      <c r="C211" s="80" t="s">
        <v>773</v>
      </c>
      <c r="D211" s="93" t="s">
        <v>123</v>
      </c>
      <c r="E211" s="93" t="s">
        <v>285</v>
      </c>
      <c r="F211" s="80" t="s">
        <v>564</v>
      </c>
      <c r="G211" s="93" t="s">
        <v>333</v>
      </c>
      <c r="H211" s="80" t="s">
        <v>561</v>
      </c>
      <c r="I211" s="80" t="s">
        <v>163</v>
      </c>
      <c r="J211" s="80"/>
      <c r="K211" s="87">
        <v>2.5500000000000003</v>
      </c>
      <c r="L211" s="93" t="s">
        <v>167</v>
      </c>
      <c r="M211" s="94">
        <v>4.6500000000000007E-2</v>
      </c>
      <c r="N211" s="94">
        <v>2.5399999999999999E-2</v>
      </c>
      <c r="O211" s="87">
        <v>9.9600000000000009</v>
      </c>
      <c r="P211" s="89">
        <v>106.61</v>
      </c>
      <c r="Q211" s="80"/>
      <c r="R211" s="87">
        <v>1.0619999999999997E-2</v>
      </c>
      <c r="S211" s="88">
        <v>6.1866863540774646E-8</v>
      </c>
      <c r="T211" s="88">
        <f t="shared" si="3"/>
        <v>4.6386739863130951E-7</v>
      </c>
      <c r="U211" s="88">
        <f>R211/'סכום נכסי הקרן'!$C$42</f>
        <v>8.750094400187134E-8</v>
      </c>
    </row>
    <row r="212" spans="2:21" s="128" customFormat="1">
      <c r="B212" s="86" t="s">
        <v>774</v>
      </c>
      <c r="C212" s="80" t="s">
        <v>775</v>
      </c>
      <c r="D212" s="93" t="s">
        <v>123</v>
      </c>
      <c r="E212" s="93" t="s">
        <v>285</v>
      </c>
      <c r="F212" s="80" t="s">
        <v>776</v>
      </c>
      <c r="G212" s="93" t="s">
        <v>777</v>
      </c>
      <c r="H212" s="80" t="s">
        <v>591</v>
      </c>
      <c r="I212" s="80" t="s">
        <v>163</v>
      </c>
      <c r="J212" s="80"/>
      <c r="K212" s="87">
        <v>5.7700000000000005</v>
      </c>
      <c r="L212" s="93" t="s">
        <v>167</v>
      </c>
      <c r="M212" s="94">
        <v>4.4500000000000005E-2</v>
      </c>
      <c r="N212" s="94">
        <v>3.7100000000000001E-2</v>
      </c>
      <c r="O212" s="87">
        <v>57899.999999999993</v>
      </c>
      <c r="P212" s="89">
        <v>105.57</v>
      </c>
      <c r="Q212" s="80"/>
      <c r="R212" s="87">
        <v>61.125029999999988</v>
      </c>
      <c r="S212" s="88">
        <v>1.8749999999999998E-4</v>
      </c>
      <c r="T212" s="88">
        <f t="shared" si="3"/>
        <v>2.6698595722561913E-3</v>
      </c>
      <c r="U212" s="88">
        <f>R212/'סכום נכסי הקרן'!$C$42</f>
        <v>5.0362503080439794E-4</v>
      </c>
    </row>
    <row r="213" spans="2:21" s="128" customFormat="1">
      <c r="B213" s="86" t="s">
        <v>778</v>
      </c>
      <c r="C213" s="80" t="s">
        <v>779</v>
      </c>
      <c r="D213" s="93" t="s">
        <v>123</v>
      </c>
      <c r="E213" s="93" t="s">
        <v>285</v>
      </c>
      <c r="F213" s="80" t="s">
        <v>594</v>
      </c>
      <c r="G213" s="93" t="s">
        <v>595</v>
      </c>
      <c r="H213" s="80" t="s">
        <v>591</v>
      </c>
      <c r="I213" s="80" t="s">
        <v>163</v>
      </c>
      <c r="J213" s="80"/>
      <c r="K213" s="87">
        <v>1.5799999999999998</v>
      </c>
      <c r="L213" s="93" t="s">
        <v>167</v>
      </c>
      <c r="M213" s="94">
        <v>3.3000000000000002E-2</v>
      </c>
      <c r="N213" s="94">
        <v>2.3899999999999998E-2</v>
      </c>
      <c r="O213" s="87">
        <v>22314.419999999995</v>
      </c>
      <c r="P213" s="89">
        <v>101.86</v>
      </c>
      <c r="Q213" s="80"/>
      <c r="R213" s="87">
        <v>22.729459999999996</v>
      </c>
      <c r="S213" s="88">
        <v>4.5195126986802269E-5</v>
      </c>
      <c r="T213" s="88">
        <f t="shared" si="3"/>
        <v>9.9279241831397411E-4</v>
      </c>
      <c r="U213" s="88">
        <f>R213/'סכום נכסי הקרן'!$C$42</f>
        <v>1.8727393659630646E-4</v>
      </c>
    </row>
    <row r="214" spans="2:21" s="128" customFormat="1">
      <c r="B214" s="86" t="s">
        <v>780</v>
      </c>
      <c r="C214" s="80" t="s">
        <v>781</v>
      </c>
      <c r="D214" s="93" t="s">
        <v>123</v>
      </c>
      <c r="E214" s="93" t="s">
        <v>285</v>
      </c>
      <c r="F214" s="80" t="s">
        <v>601</v>
      </c>
      <c r="G214" s="93" t="s">
        <v>433</v>
      </c>
      <c r="H214" s="80" t="s">
        <v>591</v>
      </c>
      <c r="I214" s="80" t="s">
        <v>287</v>
      </c>
      <c r="J214" s="80"/>
      <c r="K214" s="87">
        <v>1.69</v>
      </c>
      <c r="L214" s="93" t="s">
        <v>167</v>
      </c>
      <c r="M214" s="94">
        <v>0.06</v>
      </c>
      <c r="N214" s="94">
        <v>1.7600000000000001E-2</v>
      </c>
      <c r="O214" s="87">
        <v>49059.999999999993</v>
      </c>
      <c r="P214" s="89">
        <v>108.72</v>
      </c>
      <c r="Q214" s="80"/>
      <c r="R214" s="87">
        <v>53.338029999999989</v>
      </c>
      <c r="S214" s="88">
        <v>8.9673135025441857E-5</v>
      </c>
      <c r="T214" s="88">
        <f t="shared" si="3"/>
        <v>2.3297338252560025E-3</v>
      </c>
      <c r="U214" s="88">
        <f>R214/'סכום נכסי הקרן'!$C$42</f>
        <v>4.3946591112995609E-4</v>
      </c>
    </row>
    <row r="215" spans="2:21" s="128" customFormat="1">
      <c r="B215" s="86" t="s">
        <v>782</v>
      </c>
      <c r="C215" s="80" t="s">
        <v>783</v>
      </c>
      <c r="D215" s="93" t="s">
        <v>123</v>
      </c>
      <c r="E215" s="93" t="s">
        <v>285</v>
      </c>
      <c r="F215" s="80" t="s">
        <v>601</v>
      </c>
      <c r="G215" s="93" t="s">
        <v>433</v>
      </c>
      <c r="H215" s="80" t="s">
        <v>591</v>
      </c>
      <c r="I215" s="80" t="s">
        <v>287</v>
      </c>
      <c r="J215" s="80"/>
      <c r="K215" s="87">
        <v>3.6500000000000012</v>
      </c>
      <c r="L215" s="93" t="s">
        <v>167</v>
      </c>
      <c r="M215" s="94">
        <v>5.9000000000000004E-2</v>
      </c>
      <c r="N215" s="94">
        <v>2.7200000000000002E-2</v>
      </c>
      <c r="O215" s="87">
        <v>1303.9999999999998</v>
      </c>
      <c r="P215" s="89">
        <v>113.55</v>
      </c>
      <c r="Q215" s="80"/>
      <c r="R215" s="87">
        <v>1.4806899999999996</v>
      </c>
      <c r="S215" s="88">
        <v>1.4662410369832312E-6</v>
      </c>
      <c r="T215" s="88">
        <f t="shared" ref="T215:T221" si="4">R215/$R$11</f>
        <v>6.4674559178850628E-5</v>
      </c>
      <c r="U215" s="88">
        <f>R215/'סכום נכסי הקרן'!$C$42</f>
        <v>1.2199790280049988E-5</v>
      </c>
    </row>
    <row r="216" spans="2:21" s="128" customFormat="1">
      <c r="B216" s="86" t="s">
        <v>784</v>
      </c>
      <c r="C216" s="80" t="s">
        <v>785</v>
      </c>
      <c r="D216" s="93" t="s">
        <v>123</v>
      </c>
      <c r="E216" s="93" t="s">
        <v>285</v>
      </c>
      <c r="F216" s="80" t="s">
        <v>604</v>
      </c>
      <c r="G216" s="93" t="s">
        <v>333</v>
      </c>
      <c r="H216" s="80" t="s">
        <v>591</v>
      </c>
      <c r="I216" s="80" t="s">
        <v>287</v>
      </c>
      <c r="J216" s="80"/>
      <c r="K216" s="87">
        <v>4.12</v>
      </c>
      <c r="L216" s="93" t="s">
        <v>167</v>
      </c>
      <c r="M216" s="94">
        <v>6.9000000000000006E-2</v>
      </c>
      <c r="N216" s="94">
        <v>8.0599999999999991E-2</v>
      </c>
      <c r="O216" s="87">
        <v>5644.9999999999991</v>
      </c>
      <c r="P216" s="89">
        <v>98.51</v>
      </c>
      <c r="Q216" s="80"/>
      <c r="R216" s="87">
        <v>5.5608799999999992</v>
      </c>
      <c r="S216" s="88">
        <v>8.5328488227087126E-6</v>
      </c>
      <c r="T216" s="88">
        <f t="shared" si="4"/>
        <v>2.4289180223172096E-4</v>
      </c>
      <c r="U216" s="88">
        <f>R216/'סכום נכסי הקרן'!$C$42</f>
        <v>4.5817537615925267E-5</v>
      </c>
    </row>
    <row r="217" spans="2:21" s="128" customFormat="1">
      <c r="B217" s="86" t="s">
        <v>786</v>
      </c>
      <c r="C217" s="80" t="s">
        <v>787</v>
      </c>
      <c r="D217" s="93" t="s">
        <v>123</v>
      </c>
      <c r="E217" s="93" t="s">
        <v>285</v>
      </c>
      <c r="F217" s="80" t="s">
        <v>788</v>
      </c>
      <c r="G217" s="93" t="s">
        <v>333</v>
      </c>
      <c r="H217" s="80" t="s">
        <v>591</v>
      </c>
      <c r="I217" s="80" t="s">
        <v>163</v>
      </c>
      <c r="J217" s="80"/>
      <c r="K217" s="87">
        <v>4.04</v>
      </c>
      <c r="L217" s="93" t="s">
        <v>167</v>
      </c>
      <c r="M217" s="94">
        <v>4.5999999999999999E-2</v>
      </c>
      <c r="N217" s="94">
        <v>5.3000000000000005E-2</v>
      </c>
      <c r="O217" s="87">
        <v>22074.63</v>
      </c>
      <c r="P217" s="89">
        <v>97.5</v>
      </c>
      <c r="Q217" s="80"/>
      <c r="R217" s="87">
        <v>21.522759999999995</v>
      </c>
      <c r="S217" s="88">
        <v>9.4336025641025652E-5</v>
      </c>
      <c r="T217" s="88">
        <f t="shared" si="4"/>
        <v>9.400853759478345E-4</v>
      </c>
      <c r="U217" s="88">
        <f>R217/'סכום נכסי הקרן'!$C$42</f>
        <v>1.7733162123594317E-4</v>
      </c>
    </row>
    <row r="218" spans="2:21" s="128" customFormat="1">
      <c r="B218" s="86" t="s">
        <v>789</v>
      </c>
      <c r="C218" s="80" t="s">
        <v>790</v>
      </c>
      <c r="D218" s="93" t="s">
        <v>123</v>
      </c>
      <c r="E218" s="93" t="s">
        <v>285</v>
      </c>
      <c r="F218" s="80" t="s">
        <v>617</v>
      </c>
      <c r="G218" s="93" t="s">
        <v>595</v>
      </c>
      <c r="H218" s="80" t="s">
        <v>618</v>
      </c>
      <c r="I218" s="80" t="s">
        <v>163</v>
      </c>
      <c r="J218" s="80"/>
      <c r="K218" s="87">
        <v>1.3800000000000001</v>
      </c>
      <c r="L218" s="93" t="s">
        <v>167</v>
      </c>
      <c r="M218" s="94">
        <v>4.2999999999999997E-2</v>
      </c>
      <c r="N218" s="94">
        <v>3.15E-2</v>
      </c>
      <c r="O218" s="87">
        <v>40519.37999999999</v>
      </c>
      <c r="P218" s="89">
        <v>101.96</v>
      </c>
      <c r="Q218" s="80"/>
      <c r="R218" s="87">
        <v>41.313559999999988</v>
      </c>
      <c r="S218" s="88">
        <v>1.1226474164451054E-4</v>
      </c>
      <c r="T218" s="88">
        <f t="shared" si="4"/>
        <v>1.8045210551222715E-3</v>
      </c>
      <c r="U218" s="88">
        <f>R218/'סכום נכסי הקרן'!$C$42</f>
        <v>3.4039317326534384E-4</v>
      </c>
    </row>
    <row r="219" spans="2:21" s="128" customFormat="1">
      <c r="B219" s="86" t="s">
        <v>791</v>
      </c>
      <c r="C219" s="80" t="s">
        <v>792</v>
      </c>
      <c r="D219" s="93" t="s">
        <v>123</v>
      </c>
      <c r="E219" s="93" t="s">
        <v>285</v>
      </c>
      <c r="F219" s="80" t="s">
        <v>617</v>
      </c>
      <c r="G219" s="93" t="s">
        <v>595</v>
      </c>
      <c r="H219" s="80" t="s">
        <v>618</v>
      </c>
      <c r="I219" s="80" t="s">
        <v>163</v>
      </c>
      <c r="J219" s="80"/>
      <c r="K219" s="87">
        <v>2.06</v>
      </c>
      <c r="L219" s="93" t="s">
        <v>167</v>
      </c>
      <c r="M219" s="94">
        <v>4.2500000000000003E-2</v>
      </c>
      <c r="N219" s="94">
        <v>3.78E-2</v>
      </c>
      <c r="O219" s="87">
        <v>27468.869999999995</v>
      </c>
      <c r="P219" s="89">
        <v>102.73</v>
      </c>
      <c r="Q219" s="80"/>
      <c r="R219" s="87">
        <v>28.218759999999996</v>
      </c>
      <c r="S219" s="88">
        <v>5.5914840657522056E-5</v>
      </c>
      <c r="T219" s="88">
        <f t="shared" si="4"/>
        <v>1.2325577018645248E-3</v>
      </c>
      <c r="U219" s="88">
        <f>R219/'סכום נכסי הקרן'!$C$42</f>
        <v>2.325017079625468E-4</v>
      </c>
    </row>
    <row r="220" spans="2:21" s="128" customFormat="1">
      <c r="B220" s="86" t="s">
        <v>793</v>
      </c>
      <c r="C220" s="80" t="s">
        <v>794</v>
      </c>
      <c r="D220" s="93" t="s">
        <v>123</v>
      </c>
      <c r="E220" s="93" t="s">
        <v>285</v>
      </c>
      <c r="F220" s="80" t="s">
        <v>617</v>
      </c>
      <c r="G220" s="93" t="s">
        <v>595</v>
      </c>
      <c r="H220" s="80" t="s">
        <v>618</v>
      </c>
      <c r="I220" s="80" t="s">
        <v>163</v>
      </c>
      <c r="J220" s="80"/>
      <c r="K220" s="87">
        <v>1.9600000000000004</v>
      </c>
      <c r="L220" s="93" t="s">
        <v>167</v>
      </c>
      <c r="M220" s="94">
        <v>3.7000000000000005E-2</v>
      </c>
      <c r="N220" s="94">
        <v>0.04</v>
      </c>
      <c r="O220" s="87">
        <v>66999.999999999985</v>
      </c>
      <c r="P220" s="89">
        <v>100.99</v>
      </c>
      <c r="Q220" s="80"/>
      <c r="R220" s="87">
        <v>67.663299999999992</v>
      </c>
      <c r="S220" s="88">
        <v>2.0320385759776944E-4</v>
      </c>
      <c r="T220" s="88">
        <f t="shared" si="4"/>
        <v>2.955442462693963E-3</v>
      </c>
      <c r="U220" s="88">
        <f>R220/'סכום נכסי הקרן'!$C$42</f>
        <v>5.574955390095877E-4</v>
      </c>
    </row>
    <row r="221" spans="2:21" s="128" customFormat="1">
      <c r="B221" s="86" t="s">
        <v>795</v>
      </c>
      <c r="C221" s="80" t="s">
        <v>796</v>
      </c>
      <c r="D221" s="93" t="s">
        <v>123</v>
      </c>
      <c r="E221" s="93" t="s">
        <v>285</v>
      </c>
      <c r="F221" s="80" t="s">
        <v>797</v>
      </c>
      <c r="G221" s="93" t="s">
        <v>595</v>
      </c>
      <c r="H221" s="80" t="s">
        <v>618</v>
      </c>
      <c r="I221" s="80" t="s">
        <v>287</v>
      </c>
      <c r="J221" s="80"/>
      <c r="K221" s="87">
        <v>0.95000000000000007</v>
      </c>
      <c r="L221" s="93" t="s">
        <v>167</v>
      </c>
      <c r="M221" s="94">
        <v>4.7E-2</v>
      </c>
      <c r="N221" s="94">
        <v>2.3600000000000003E-2</v>
      </c>
      <c r="O221" s="87">
        <v>3999.9999999999995</v>
      </c>
      <c r="P221" s="89">
        <v>103.76</v>
      </c>
      <c r="Q221" s="80"/>
      <c r="R221" s="87">
        <v>4.1503999999999985</v>
      </c>
      <c r="S221" s="88">
        <v>3.6316095293434049E-5</v>
      </c>
      <c r="T221" s="88">
        <f t="shared" si="4"/>
        <v>1.8128392196604395E-4</v>
      </c>
      <c r="U221" s="88">
        <f>R221/'סכום נכסי הקרן'!$C$42</f>
        <v>3.419622579899875E-5</v>
      </c>
    </row>
    <row r="222" spans="2:21" s="128" customFormat="1">
      <c r="B222" s="83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7"/>
      <c r="P222" s="89"/>
      <c r="Q222" s="80"/>
      <c r="R222" s="80"/>
      <c r="S222" s="80"/>
      <c r="T222" s="88"/>
      <c r="U222" s="80"/>
    </row>
    <row r="223" spans="2:21" s="128" customFormat="1">
      <c r="B223" s="100" t="s">
        <v>47</v>
      </c>
      <c r="C223" s="82"/>
      <c r="D223" s="82"/>
      <c r="E223" s="82"/>
      <c r="F223" s="82"/>
      <c r="G223" s="82"/>
      <c r="H223" s="82"/>
      <c r="I223" s="82"/>
      <c r="J223" s="82"/>
      <c r="K223" s="90">
        <v>4.479382222922065</v>
      </c>
      <c r="L223" s="82"/>
      <c r="M223" s="82"/>
      <c r="N223" s="105">
        <v>5.0978631488751092E-2</v>
      </c>
      <c r="O223" s="90"/>
      <c r="P223" s="92"/>
      <c r="Q223" s="82"/>
      <c r="R223" s="90">
        <v>652.84519999999986</v>
      </c>
      <c r="S223" s="82"/>
      <c r="T223" s="91">
        <f t="shared" ref="T223:T226" si="5">R223/$R$11</f>
        <v>2.8515405332668265E-2</v>
      </c>
      <c r="U223" s="91">
        <f>R223/'סכום נכסי הקרן'!$C$42</f>
        <v>5.3789615147919485E-3</v>
      </c>
    </row>
    <row r="224" spans="2:21" s="128" customFormat="1">
      <c r="B224" s="86" t="s">
        <v>798</v>
      </c>
      <c r="C224" s="80" t="s">
        <v>799</v>
      </c>
      <c r="D224" s="93" t="s">
        <v>123</v>
      </c>
      <c r="E224" s="93" t="s">
        <v>285</v>
      </c>
      <c r="F224" s="80" t="s">
        <v>800</v>
      </c>
      <c r="G224" s="93" t="s">
        <v>777</v>
      </c>
      <c r="H224" s="80" t="s">
        <v>345</v>
      </c>
      <c r="I224" s="80" t="s">
        <v>287</v>
      </c>
      <c r="J224" s="80"/>
      <c r="K224" s="87">
        <v>3.6100000000000008</v>
      </c>
      <c r="L224" s="93" t="s">
        <v>167</v>
      </c>
      <c r="M224" s="94">
        <v>3.49E-2</v>
      </c>
      <c r="N224" s="94">
        <v>4.4400000000000002E-2</v>
      </c>
      <c r="O224" s="87">
        <v>294544.59999999992</v>
      </c>
      <c r="P224" s="89">
        <v>98.39</v>
      </c>
      <c r="Q224" s="80"/>
      <c r="R224" s="87">
        <v>289.80241999999993</v>
      </c>
      <c r="S224" s="88">
        <v>1.3493324043513705E-4</v>
      </c>
      <c r="T224" s="88">
        <f t="shared" si="5"/>
        <v>1.2658182173489472E-2</v>
      </c>
      <c r="U224" s="88">
        <f>R224/'סכום נכסי הקרן'!$C$42</f>
        <v>2.3877575634676834E-3</v>
      </c>
    </row>
    <row r="225" spans="2:21" s="128" customFormat="1">
      <c r="B225" s="86" t="s">
        <v>801</v>
      </c>
      <c r="C225" s="80" t="s">
        <v>802</v>
      </c>
      <c r="D225" s="93" t="s">
        <v>123</v>
      </c>
      <c r="E225" s="93" t="s">
        <v>285</v>
      </c>
      <c r="F225" s="80" t="s">
        <v>803</v>
      </c>
      <c r="G225" s="93" t="s">
        <v>777</v>
      </c>
      <c r="H225" s="80" t="s">
        <v>521</v>
      </c>
      <c r="I225" s="80" t="s">
        <v>163</v>
      </c>
      <c r="J225" s="80"/>
      <c r="K225" s="87">
        <v>5.63</v>
      </c>
      <c r="L225" s="93" t="s">
        <v>167</v>
      </c>
      <c r="M225" s="94">
        <v>4.6900000000000004E-2</v>
      </c>
      <c r="N225" s="94">
        <v>5.8400000000000001E-2</v>
      </c>
      <c r="O225" s="87">
        <v>298420.40999999992</v>
      </c>
      <c r="P225" s="89">
        <v>98.7</v>
      </c>
      <c r="Q225" s="80"/>
      <c r="R225" s="87">
        <v>294.54095999999998</v>
      </c>
      <c r="S225" s="88">
        <v>1.5924503255795752E-4</v>
      </c>
      <c r="T225" s="88">
        <f t="shared" si="5"/>
        <v>1.2865155264177836E-2</v>
      </c>
      <c r="U225" s="88">
        <f>R225/'סכום נכסי הקרן'!$C$42</f>
        <v>2.4267996277982516E-3</v>
      </c>
    </row>
    <row r="226" spans="2:21" s="128" customFormat="1">
      <c r="B226" s="86" t="s">
        <v>804</v>
      </c>
      <c r="C226" s="80" t="s">
        <v>805</v>
      </c>
      <c r="D226" s="93" t="s">
        <v>123</v>
      </c>
      <c r="E226" s="93" t="s">
        <v>285</v>
      </c>
      <c r="F226" s="80" t="s">
        <v>601</v>
      </c>
      <c r="G226" s="93" t="s">
        <v>433</v>
      </c>
      <c r="H226" s="80" t="s">
        <v>591</v>
      </c>
      <c r="I226" s="80" t="s">
        <v>287</v>
      </c>
      <c r="J226" s="80"/>
      <c r="K226" s="87">
        <v>3.2099999999999995</v>
      </c>
      <c r="L226" s="93" t="s">
        <v>167</v>
      </c>
      <c r="M226" s="94">
        <v>6.7000000000000004E-2</v>
      </c>
      <c r="N226" s="94">
        <v>4.6899999999999983E-2</v>
      </c>
      <c r="O226" s="87">
        <v>67910.999999999985</v>
      </c>
      <c r="P226" s="89">
        <v>100.87</v>
      </c>
      <c r="Q226" s="80"/>
      <c r="R226" s="87">
        <v>68.501820000000009</v>
      </c>
      <c r="S226" s="88">
        <v>5.6390574750248473E-5</v>
      </c>
      <c r="T226" s="88">
        <f t="shared" si="5"/>
        <v>2.9920678950009624E-3</v>
      </c>
      <c r="U226" s="88">
        <f>R226/'סכום נכסי הקרן'!$C$42</f>
        <v>5.6440432352601437E-4</v>
      </c>
    </row>
    <row r="227" spans="2:21" s="128" customFormat="1">
      <c r="B227" s="147"/>
    </row>
    <row r="228" spans="2:21" s="128" customFormat="1">
      <c r="B228" s="147"/>
    </row>
    <row r="229" spans="2:21" s="128" customFormat="1">
      <c r="B229" s="147"/>
    </row>
    <row r="230" spans="2:21" s="128" customFormat="1">
      <c r="B230" s="148" t="s">
        <v>254</v>
      </c>
      <c r="C230" s="144"/>
      <c r="D230" s="144"/>
      <c r="E230" s="144"/>
      <c r="F230" s="144"/>
      <c r="G230" s="144"/>
      <c r="H230" s="144"/>
      <c r="I230" s="144"/>
      <c r="J230" s="144"/>
      <c r="K230" s="144"/>
    </row>
    <row r="231" spans="2:21" s="128" customFormat="1">
      <c r="B231" s="148" t="s">
        <v>115</v>
      </c>
      <c r="C231" s="144"/>
      <c r="D231" s="144"/>
      <c r="E231" s="144"/>
      <c r="F231" s="144"/>
      <c r="G231" s="144"/>
      <c r="H231" s="144"/>
      <c r="I231" s="144"/>
      <c r="J231" s="144"/>
      <c r="K231" s="144"/>
    </row>
    <row r="232" spans="2:21" s="128" customFormat="1">
      <c r="B232" s="148" t="s">
        <v>237</v>
      </c>
      <c r="C232" s="144"/>
      <c r="D232" s="144"/>
      <c r="E232" s="144"/>
      <c r="F232" s="144"/>
      <c r="G232" s="144"/>
      <c r="H232" s="144"/>
      <c r="I232" s="144"/>
      <c r="J232" s="144"/>
      <c r="K232" s="144"/>
    </row>
    <row r="233" spans="2:21" s="128" customFormat="1">
      <c r="B233" s="148" t="s">
        <v>245</v>
      </c>
      <c r="C233" s="144"/>
      <c r="D233" s="144"/>
      <c r="E233" s="144"/>
      <c r="F233" s="144"/>
      <c r="G233" s="144"/>
      <c r="H233" s="144"/>
      <c r="I233" s="144"/>
      <c r="J233" s="144"/>
      <c r="K233" s="144"/>
    </row>
    <row r="234" spans="2:21" s="128" customFormat="1">
      <c r="B234" s="171" t="s">
        <v>250</v>
      </c>
      <c r="C234" s="171"/>
      <c r="D234" s="171"/>
      <c r="E234" s="171"/>
      <c r="F234" s="171"/>
      <c r="G234" s="171"/>
      <c r="H234" s="171"/>
      <c r="I234" s="171"/>
      <c r="J234" s="171"/>
      <c r="K234" s="171"/>
    </row>
    <row r="235" spans="2:21" s="128" customFormat="1">
      <c r="B235" s="147"/>
    </row>
    <row r="236" spans="2:21" s="128" customFormat="1">
      <c r="B236" s="147"/>
    </row>
    <row r="237" spans="2:21" s="128" customFormat="1">
      <c r="B237" s="147"/>
    </row>
    <row r="238" spans="2:21" s="128" customFormat="1">
      <c r="B238" s="147"/>
    </row>
    <row r="239" spans="2:21" s="128" customFormat="1">
      <c r="B239" s="147"/>
    </row>
    <row r="240" spans="2:21" s="128" customFormat="1">
      <c r="B240" s="147"/>
    </row>
    <row r="241" spans="2:6" s="128" customFormat="1">
      <c r="B241" s="147"/>
    </row>
    <row r="242" spans="2:6" s="128" customFormat="1">
      <c r="B242" s="147"/>
    </row>
    <row r="243" spans="2:6" s="128" customFormat="1">
      <c r="B243" s="147"/>
    </row>
    <row r="244" spans="2:6" s="128" customFormat="1">
      <c r="B244" s="147"/>
    </row>
    <row r="245" spans="2:6" s="128" customFormat="1">
      <c r="B245" s="147"/>
    </row>
    <row r="246" spans="2:6" s="128" customFormat="1">
      <c r="B246" s="147"/>
    </row>
    <row r="247" spans="2:6" s="128" customFormat="1">
      <c r="B247" s="147"/>
    </row>
    <row r="248" spans="2:6" s="128" customFormat="1">
      <c r="B248" s="147"/>
    </row>
    <row r="249" spans="2:6" s="128" customFormat="1">
      <c r="B249" s="147"/>
    </row>
    <row r="250" spans="2:6" s="128" customFormat="1">
      <c r="B250" s="147"/>
    </row>
    <row r="251" spans="2:6" s="128" customFormat="1">
      <c r="B251" s="147"/>
    </row>
    <row r="252" spans="2:6" s="128" customFormat="1">
      <c r="B252" s="147"/>
    </row>
    <row r="253" spans="2:6" s="128" customFormat="1">
      <c r="B253" s="147"/>
    </row>
    <row r="254" spans="2:6" s="128" customFormat="1">
      <c r="B254" s="147"/>
    </row>
    <row r="255" spans="2:6">
      <c r="C255" s="1"/>
      <c r="D255" s="1"/>
      <c r="E255" s="1"/>
      <c r="F255" s="1"/>
    </row>
    <row r="256" spans="2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sheetProtection sheet="1" objects="1" scenarios="1"/>
  <mergeCells count="3">
    <mergeCell ref="B6:U6"/>
    <mergeCell ref="B7:U7"/>
    <mergeCell ref="B234:K234"/>
  </mergeCells>
  <phoneticPr fontId="3" type="noConversion"/>
  <conditionalFormatting sqref="B12:B226">
    <cfRule type="cellIs" dxfId="17" priority="2" operator="equal">
      <formula>"NR3"</formula>
    </cfRule>
  </conditionalFormatting>
  <conditionalFormatting sqref="B12:B226">
    <cfRule type="containsText" dxfId="16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$BB$7:$BB$23</formula1>
    </dataValidation>
    <dataValidation allowBlank="1" showInputMessage="1" showErrorMessage="1" sqref="H2 B33 Q9 B35 B232 B234"/>
    <dataValidation type="list" allowBlank="1" showInputMessage="1" showErrorMessage="1" sqref="I36:I233 I235:I827 I12:I34">
      <formula1>$BD$7:$BD$10</formula1>
    </dataValidation>
    <dataValidation type="list" allowBlank="1" showInputMessage="1" showErrorMessage="1" sqref="E235:E821 E36:E233 E12:E34">
      <formula1>$AZ$7:$AZ$23</formula1>
    </dataValidation>
    <dataValidation type="list" allowBlank="1" showInputMessage="1" showErrorMessage="1" sqref="G235:G554 G36:G233 G12:G34">
      <formula1>$BB$7:$BB$28</formula1>
    </dataValidation>
    <dataValidation type="list" allowBlank="1" showInputMessage="1" showErrorMessage="1" sqref="L12:L827">
      <formula1>$BE$7:$BE$19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30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18.85546875" style="2" bestFit="1" customWidth="1"/>
    <col min="8" max="8" width="12" style="1" bestFit="1" customWidth="1"/>
    <col min="9" max="9" width="7.28515625" style="1" bestFit="1" customWidth="1"/>
    <col min="10" max="10" width="9.5703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182</v>
      </c>
      <c r="C1" s="78" t="s" vm="1">
        <v>255</v>
      </c>
    </row>
    <row r="2" spans="2:62">
      <c r="B2" s="57" t="s">
        <v>181</v>
      </c>
      <c r="C2" s="78" t="s">
        <v>256</v>
      </c>
    </row>
    <row r="3" spans="2:62">
      <c r="B3" s="57" t="s">
        <v>183</v>
      </c>
      <c r="C3" s="78" t="s">
        <v>257</v>
      </c>
    </row>
    <row r="4" spans="2:62">
      <c r="B4" s="57" t="s">
        <v>184</v>
      </c>
      <c r="C4" s="78">
        <v>2208</v>
      </c>
    </row>
    <row r="6" spans="2:62" ht="26.25" customHeight="1"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  <c r="BJ6" s="3"/>
    </row>
    <row r="7" spans="2:62" ht="26.25" customHeight="1">
      <c r="B7" s="168" t="s">
        <v>92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70"/>
      <c r="BF7" s="3"/>
      <c r="BJ7" s="3"/>
    </row>
    <row r="8" spans="2:62" s="3" customFormat="1" ht="78.75">
      <c r="B8" s="23" t="s">
        <v>118</v>
      </c>
      <c r="C8" s="31" t="s">
        <v>45</v>
      </c>
      <c r="D8" s="31" t="s">
        <v>122</v>
      </c>
      <c r="E8" s="31" t="s">
        <v>228</v>
      </c>
      <c r="F8" s="31" t="s">
        <v>120</v>
      </c>
      <c r="G8" s="31" t="s">
        <v>65</v>
      </c>
      <c r="H8" s="31" t="s">
        <v>104</v>
      </c>
      <c r="I8" s="14" t="s">
        <v>239</v>
      </c>
      <c r="J8" s="14" t="s">
        <v>238</v>
      </c>
      <c r="K8" s="31" t="s">
        <v>253</v>
      </c>
      <c r="L8" s="14" t="s">
        <v>62</v>
      </c>
      <c r="M8" s="14" t="s">
        <v>59</v>
      </c>
      <c r="N8" s="14" t="s">
        <v>185</v>
      </c>
      <c r="O8" s="15" t="s">
        <v>187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246</v>
      </c>
      <c r="J9" s="17"/>
      <c r="K9" s="17" t="s">
        <v>242</v>
      </c>
      <c r="L9" s="17" t="s">
        <v>242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43" customFormat="1" ht="18" customHeight="1">
      <c r="B11" s="98" t="s">
        <v>30</v>
      </c>
      <c r="C11" s="99"/>
      <c r="D11" s="99"/>
      <c r="E11" s="99"/>
      <c r="F11" s="99"/>
      <c r="G11" s="99"/>
      <c r="H11" s="99"/>
      <c r="I11" s="101"/>
      <c r="J11" s="103"/>
      <c r="K11" s="99"/>
      <c r="L11" s="101">
        <v>61.390909999999991</v>
      </c>
      <c r="M11" s="99"/>
      <c r="N11" s="104">
        <v>1</v>
      </c>
      <c r="O11" s="104">
        <f>L11/'סכום נכסי הקרן'!$C$42</f>
        <v>5.0581568532334501E-4</v>
      </c>
      <c r="BF11" s="128"/>
      <c r="BG11" s="146"/>
      <c r="BH11" s="128"/>
      <c r="BJ11" s="128"/>
    </row>
    <row r="12" spans="2:62" s="128" customFormat="1" ht="20.25">
      <c r="B12" s="81" t="s">
        <v>235</v>
      </c>
      <c r="C12" s="82"/>
      <c r="D12" s="82"/>
      <c r="E12" s="82"/>
      <c r="F12" s="82"/>
      <c r="G12" s="82"/>
      <c r="H12" s="82"/>
      <c r="I12" s="90"/>
      <c r="J12" s="92"/>
      <c r="K12" s="82"/>
      <c r="L12" s="90">
        <v>56.862059999999985</v>
      </c>
      <c r="M12" s="82"/>
      <c r="N12" s="91">
        <v>0.92622930658626812</v>
      </c>
      <c r="O12" s="91">
        <f>L12/'סכום נכסי הקרן'!$C$42</f>
        <v>4.6850131147749984E-4</v>
      </c>
      <c r="BG12" s="143"/>
    </row>
    <row r="13" spans="2:62" s="128" customFormat="1">
      <c r="B13" s="100" t="s">
        <v>806</v>
      </c>
      <c r="C13" s="82"/>
      <c r="D13" s="82"/>
      <c r="E13" s="82"/>
      <c r="F13" s="82"/>
      <c r="G13" s="82"/>
      <c r="H13" s="82"/>
      <c r="I13" s="90"/>
      <c r="J13" s="92"/>
      <c r="K13" s="82"/>
      <c r="L13" s="90">
        <v>56.821519999999992</v>
      </c>
      <c r="M13" s="82"/>
      <c r="N13" s="91">
        <v>0.92556894823679925</v>
      </c>
      <c r="O13" s="91">
        <f>L13/'סכום נכסי הקרן'!$C$42</f>
        <v>4.6816729186640422E-4</v>
      </c>
    </row>
    <row r="14" spans="2:62" s="128" customFormat="1">
      <c r="B14" s="86" t="s">
        <v>807</v>
      </c>
      <c r="C14" s="80" t="s">
        <v>808</v>
      </c>
      <c r="D14" s="93" t="s">
        <v>123</v>
      </c>
      <c r="E14" s="93" t="s">
        <v>285</v>
      </c>
      <c r="F14" s="80" t="s">
        <v>809</v>
      </c>
      <c r="G14" s="93" t="s">
        <v>193</v>
      </c>
      <c r="H14" s="93" t="s">
        <v>167</v>
      </c>
      <c r="I14" s="87">
        <v>0.66</v>
      </c>
      <c r="J14" s="89">
        <v>19130</v>
      </c>
      <c r="K14" s="80"/>
      <c r="L14" s="87">
        <v>0.12548999999999999</v>
      </c>
      <c r="M14" s="88">
        <v>1.3035129080365719E-8</v>
      </c>
      <c r="N14" s="88">
        <v>2.0441136969626288E-3</v>
      </c>
      <c r="O14" s="88">
        <f>L14/'סכום נכסי הקרן'!$C$42</f>
        <v>1.0339447705079883E-6</v>
      </c>
    </row>
    <row r="15" spans="2:62" s="128" customFormat="1">
      <c r="B15" s="86" t="s">
        <v>810</v>
      </c>
      <c r="C15" s="80" t="s">
        <v>811</v>
      </c>
      <c r="D15" s="93" t="s">
        <v>123</v>
      </c>
      <c r="E15" s="93" t="s">
        <v>285</v>
      </c>
      <c r="F15" s="80" t="s">
        <v>344</v>
      </c>
      <c r="G15" s="93" t="s">
        <v>333</v>
      </c>
      <c r="H15" s="93" t="s">
        <v>167</v>
      </c>
      <c r="I15" s="87">
        <v>0.58999999999999986</v>
      </c>
      <c r="J15" s="89">
        <v>4440</v>
      </c>
      <c r="K15" s="80"/>
      <c r="L15" s="87">
        <v>2.6199999999999994E-2</v>
      </c>
      <c r="M15" s="88">
        <v>4.487054050520729E-9</v>
      </c>
      <c r="N15" s="88">
        <v>4.2677327962722819E-4</v>
      </c>
      <c r="O15" s="88">
        <f>L15/'סכום נכסי הקרן'!$C$42</f>
        <v>2.1586861891233795E-7</v>
      </c>
    </row>
    <row r="16" spans="2:62" s="128" customFormat="1" ht="20.25">
      <c r="B16" s="86" t="s">
        <v>812</v>
      </c>
      <c r="C16" s="80" t="s">
        <v>813</v>
      </c>
      <c r="D16" s="93" t="s">
        <v>123</v>
      </c>
      <c r="E16" s="93" t="s">
        <v>285</v>
      </c>
      <c r="F16" s="80" t="s">
        <v>601</v>
      </c>
      <c r="G16" s="93" t="s">
        <v>433</v>
      </c>
      <c r="H16" s="93" t="s">
        <v>167</v>
      </c>
      <c r="I16" s="87">
        <v>0.14000000000000001</v>
      </c>
      <c r="J16" s="89">
        <v>181.2</v>
      </c>
      <c r="K16" s="80"/>
      <c r="L16" s="87">
        <v>2.4999999999999995E-4</v>
      </c>
      <c r="M16" s="88">
        <v>4.3704075893626217E-11</v>
      </c>
      <c r="N16" s="88">
        <v>4.0722641185804213E-6</v>
      </c>
      <c r="O16" s="88">
        <f>L16/'סכום נכסי הקרן'!$C$42</f>
        <v>2.0598150659574234E-9</v>
      </c>
      <c r="BF16" s="143"/>
    </row>
    <row r="17" spans="2:15" s="128" customFormat="1">
      <c r="B17" s="86" t="s">
        <v>814</v>
      </c>
      <c r="C17" s="80" t="s">
        <v>815</v>
      </c>
      <c r="D17" s="93" t="s">
        <v>123</v>
      </c>
      <c r="E17" s="93" t="s">
        <v>285</v>
      </c>
      <c r="F17" s="80" t="s">
        <v>816</v>
      </c>
      <c r="G17" s="93" t="s">
        <v>777</v>
      </c>
      <c r="H17" s="93" t="s">
        <v>167</v>
      </c>
      <c r="I17" s="87">
        <v>0.82999999999999985</v>
      </c>
      <c r="J17" s="89">
        <v>1079</v>
      </c>
      <c r="K17" s="80"/>
      <c r="L17" s="87">
        <v>8.9099999999999978E-3</v>
      </c>
      <c r="M17" s="88">
        <v>7.0709627879414556E-10</v>
      </c>
      <c r="N17" s="88">
        <v>1.4513549318620621E-4</v>
      </c>
      <c r="O17" s="88">
        <f>L17/'סכום נכסי הקרן'!$C$42</f>
        <v>7.3411808950722566E-8</v>
      </c>
    </row>
    <row r="18" spans="2:15" s="128" customFormat="1">
      <c r="B18" s="86" t="s">
        <v>817</v>
      </c>
      <c r="C18" s="80" t="s">
        <v>818</v>
      </c>
      <c r="D18" s="93" t="s">
        <v>123</v>
      </c>
      <c r="E18" s="93" t="s">
        <v>285</v>
      </c>
      <c r="F18" s="80" t="s">
        <v>800</v>
      </c>
      <c r="G18" s="93" t="s">
        <v>777</v>
      </c>
      <c r="H18" s="93" t="s">
        <v>167</v>
      </c>
      <c r="I18" s="87">
        <v>0.12999999999999998</v>
      </c>
      <c r="J18" s="89">
        <v>42.5</v>
      </c>
      <c r="K18" s="80"/>
      <c r="L18" s="87">
        <v>5.9999999999999988E-5</v>
      </c>
      <c r="M18" s="88">
        <v>1.0036839048048078E-11</v>
      </c>
      <c r="N18" s="88">
        <v>9.7734338845930107E-7</v>
      </c>
      <c r="O18" s="88">
        <f>L18/'סכום נכסי הקרן'!$C$42</f>
        <v>4.9435561582978163E-10</v>
      </c>
    </row>
    <row r="19" spans="2:15" s="128" customFormat="1">
      <c r="B19" s="86" t="s">
        <v>819</v>
      </c>
      <c r="C19" s="80" t="s">
        <v>820</v>
      </c>
      <c r="D19" s="93" t="s">
        <v>123</v>
      </c>
      <c r="E19" s="93" t="s">
        <v>285</v>
      </c>
      <c r="F19" s="80" t="s">
        <v>408</v>
      </c>
      <c r="G19" s="93" t="s">
        <v>333</v>
      </c>
      <c r="H19" s="93" t="s">
        <v>167</v>
      </c>
      <c r="I19" s="87">
        <v>0.36999999999999994</v>
      </c>
      <c r="J19" s="89">
        <v>15810</v>
      </c>
      <c r="K19" s="80"/>
      <c r="L19" s="87">
        <v>5.849999999999999E-2</v>
      </c>
      <c r="M19" s="88">
        <v>8.2629573164433701E-9</v>
      </c>
      <c r="N19" s="88">
        <v>9.5290980374781867E-4</v>
      </c>
      <c r="O19" s="88">
        <f>L19/'סכום נכסי הקרן'!$C$42</f>
        <v>4.8199672543403703E-7</v>
      </c>
    </row>
    <row r="20" spans="2:15" s="128" customFormat="1">
      <c r="B20" s="86" t="s">
        <v>821</v>
      </c>
      <c r="C20" s="80" t="s">
        <v>822</v>
      </c>
      <c r="D20" s="93" t="s">
        <v>123</v>
      </c>
      <c r="E20" s="93" t="s">
        <v>285</v>
      </c>
      <c r="F20" s="80" t="s">
        <v>823</v>
      </c>
      <c r="G20" s="93" t="s">
        <v>433</v>
      </c>
      <c r="H20" s="93" t="s">
        <v>167</v>
      </c>
      <c r="I20" s="87">
        <v>0.99999999999999989</v>
      </c>
      <c r="J20" s="89">
        <v>26080</v>
      </c>
      <c r="K20" s="80"/>
      <c r="L20" s="87">
        <v>0.26079999999999998</v>
      </c>
      <c r="M20" s="88">
        <v>7.160898720287246E-9</v>
      </c>
      <c r="N20" s="88">
        <v>4.2481859285030963E-3</v>
      </c>
      <c r="O20" s="88">
        <f>L20/'סכום נכסי הקרן'!$C$42</f>
        <v>2.1487990768067842E-6</v>
      </c>
    </row>
    <row r="21" spans="2:15" s="128" customFormat="1">
      <c r="B21" s="86" t="s">
        <v>824</v>
      </c>
      <c r="C21" s="80" t="s">
        <v>825</v>
      </c>
      <c r="D21" s="93" t="s">
        <v>123</v>
      </c>
      <c r="E21" s="93" t="s">
        <v>285</v>
      </c>
      <c r="F21" s="80" t="s">
        <v>679</v>
      </c>
      <c r="G21" s="93" t="s">
        <v>154</v>
      </c>
      <c r="H21" s="93" t="s">
        <v>167</v>
      </c>
      <c r="I21" s="87">
        <v>601.99999999999989</v>
      </c>
      <c r="J21" s="89">
        <v>2330</v>
      </c>
      <c r="K21" s="80"/>
      <c r="L21" s="87">
        <v>14.026599999999998</v>
      </c>
      <c r="M21" s="88">
        <v>2.548618345308777E-6</v>
      </c>
      <c r="N21" s="88">
        <v>0.22848007954272059</v>
      </c>
      <c r="O21" s="88">
        <f>L21/'סכום נכסי הקרן'!$C$42</f>
        <v>1.1556880801663358E-4</v>
      </c>
    </row>
    <row r="22" spans="2:15" s="128" customFormat="1">
      <c r="B22" s="86" t="s">
        <v>826</v>
      </c>
      <c r="C22" s="80" t="s">
        <v>827</v>
      </c>
      <c r="D22" s="93" t="s">
        <v>123</v>
      </c>
      <c r="E22" s="93" t="s">
        <v>285</v>
      </c>
      <c r="F22" s="80" t="s">
        <v>682</v>
      </c>
      <c r="G22" s="93" t="s">
        <v>683</v>
      </c>
      <c r="H22" s="93" t="s">
        <v>167</v>
      </c>
      <c r="I22" s="87">
        <v>528.99999999999989</v>
      </c>
      <c r="J22" s="89">
        <v>7999</v>
      </c>
      <c r="K22" s="80"/>
      <c r="L22" s="87">
        <v>42.314709999999991</v>
      </c>
      <c r="M22" s="88">
        <v>4.5955331817085366E-6</v>
      </c>
      <c r="N22" s="88">
        <v>0.68926670088454456</v>
      </c>
      <c r="O22" s="88">
        <f>L22/'סכום נכסי הקרן'!$C$42</f>
        <v>3.4864190867847693E-4</v>
      </c>
    </row>
    <row r="23" spans="2:15" s="128" customFormat="1">
      <c r="B23" s="83"/>
      <c r="C23" s="80"/>
      <c r="D23" s="80"/>
      <c r="E23" s="80"/>
      <c r="F23" s="80"/>
      <c r="G23" s="80"/>
      <c r="H23" s="80"/>
      <c r="I23" s="87"/>
      <c r="J23" s="89"/>
      <c r="K23" s="80"/>
      <c r="L23" s="80"/>
      <c r="M23" s="80"/>
      <c r="N23" s="88"/>
      <c r="O23" s="80"/>
    </row>
    <row r="24" spans="2:15" s="128" customFormat="1">
      <c r="B24" s="100" t="s">
        <v>828</v>
      </c>
      <c r="C24" s="82"/>
      <c r="D24" s="82"/>
      <c r="E24" s="82"/>
      <c r="F24" s="82"/>
      <c r="G24" s="82"/>
      <c r="H24" s="82"/>
      <c r="I24" s="90"/>
      <c r="J24" s="92"/>
      <c r="K24" s="82"/>
      <c r="L24" s="90">
        <v>1.4009999999999998E-2</v>
      </c>
      <c r="M24" s="82"/>
      <c r="N24" s="91">
        <v>2.2820968120524683E-4</v>
      </c>
      <c r="O24" s="91">
        <f>L24/'סכום נכסי הקרן'!$C$42</f>
        <v>1.15432036296254E-7</v>
      </c>
    </row>
    <row r="25" spans="2:15" s="128" customFormat="1">
      <c r="B25" s="86" t="s">
        <v>829</v>
      </c>
      <c r="C25" s="80" t="s">
        <v>830</v>
      </c>
      <c r="D25" s="93" t="s">
        <v>123</v>
      </c>
      <c r="E25" s="93" t="s">
        <v>285</v>
      </c>
      <c r="F25" s="80" t="s">
        <v>831</v>
      </c>
      <c r="G25" s="93" t="s">
        <v>832</v>
      </c>
      <c r="H25" s="93" t="s">
        <v>167</v>
      </c>
      <c r="I25" s="87">
        <v>0.29999999999999993</v>
      </c>
      <c r="J25" s="89">
        <v>2362</v>
      </c>
      <c r="K25" s="80"/>
      <c r="L25" s="87">
        <v>7.0899999999999991E-3</v>
      </c>
      <c r="M25" s="88">
        <v>2.7864509935021352E-9</v>
      </c>
      <c r="N25" s="88">
        <v>1.1548941040294076E-4</v>
      </c>
      <c r="O25" s="88">
        <f>L25/'סכום נכסי הקרן'!$C$42</f>
        <v>5.841635527055253E-8</v>
      </c>
    </row>
    <row r="26" spans="2:15" s="128" customFormat="1">
      <c r="B26" s="86" t="s">
        <v>833</v>
      </c>
      <c r="C26" s="80" t="s">
        <v>834</v>
      </c>
      <c r="D26" s="93" t="s">
        <v>123</v>
      </c>
      <c r="E26" s="93" t="s">
        <v>285</v>
      </c>
      <c r="F26" s="80" t="s">
        <v>835</v>
      </c>
      <c r="G26" s="93" t="s">
        <v>777</v>
      </c>
      <c r="H26" s="93" t="s">
        <v>167</v>
      </c>
      <c r="I26" s="87">
        <v>0.24999999999999997</v>
      </c>
      <c r="J26" s="89">
        <v>2494</v>
      </c>
      <c r="K26" s="80"/>
      <c r="L26" s="87">
        <v>6.2399999999999982E-3</v>
      </c>
      <c r="M26" s="88">
        <v>2.5499914345787708E-9</v>
      </c>
      <c r="N26" s="88">
        <v>1.0164371239976731E-4</v>
      </c>
      <c r="O26" s="88">
        <f>L26/'סכום נכסי הקרן'!$C$42</f>
        <v>5.1412984046297279E-8</v>
      </c>
    </row>
    <row r="27" spans="2:15" s="128" customFormat="1">
      <c r="B27" s="86" t="s">
        <v>836</v>
      </c>
      <c r="C27" s="80" t="s">
        <v>837</v>
      </c>
      <c r="D27" s="93" t="s">
        <v>123</v>
      </c>
      <c r="E27" s="93" t="s">
        <v>285</v>
      </c>
      <c r="F27" s="80" t="s">
        <v>838</v>
      </c>
      <c r="G27" s="93" t="s">
        <v>777</v>
      </c>
      <c r="H27" s="93" t="s">
        <v>167</v>
      </c>
      <c r="I27" s="87">
        <v>0.24999999999999997</v>
      </c>
      <c r="J27" s="89">
        <v>271.3</v>
      </c>
      <c r="K27" s="80"/>
      <c r="L27" s="87">
        <v>6.8000000000000005E-4</v>
      </c>
      <c r="M27" s="88">
        <v>2.3935230752412622E-10</v>
      </c>
      <c r="N27" s="88">
        <v>1.1076558402538749E-5</v>
      </c>
      <c r="O27" s="88">
        <f>L27/'סכום נכסי הקרן'!$C$42</f>
        <v>5.6026969794041929E-9</v>
      </c>
    </row>
    <row r="28" spans="2:15" s="128" customFormat="1">
      <c r="B28" s="83"/>
      <c r="C28" s="80"/>
      <c r="D28" s="80"/>
      <c r="E28" s="80"/>
      <c r="F28" s="80"/>
      <c r="G28" s="80"/>
      <c r="H28" s="80"/>
      <c r="I28" s="87"/>
      <c r="J28" s="89"/>
      <c r="K28" s="80"/>
      <c r="L28" s="80"/>
      <c r="M28" s="80"/>
      <c r="N28" s="88"/>
      <c r="O28" s="80"/>
    </row>
    <row r="29" spans="2:15" s="128" customFormat="1">
      <c r="B29" s="100" t="s">
        <v>29</v>
      </c>
      <c r="C29" s="82"/>
      <c r="D29" s="82"/>
      <c r="E29" s="82"/>
      <c r="F29" s="82"/>
      <c r="G29" s="82"/>
      <c r="H29" s="82"/>
      <c r="I29" s="90"/>
      <c r="J29" s="92"/>
      <c r="K29" s="82"/>
      <c r="L29" s="90">
        <v>2.6529999999999995E-2</v>
      </c>
      <c r="M29" s="82"/>
      <c r="N29" s="91">
        <v>4.3214866826375432E-4</v>
      </c>
      <c r="O29" s="91">
        <f>L29/'סכום נכסי הקרן'!$C$42</f>
        <v>2.1858757479940176E-7</v>
      </c>
    </row>
    <row r="30" spans="2:15" s="128" customFormat="1">
      <c r="B30" s="86" t="s">
        <v>839</v>
      </c>
      <c r="C30" s="80" t="s">
        <v>840</v>
      </c>
      <c r="D30" s="93" t="s">
        <v>123</v>
      </c>
      <c r="E30" s="93" t="s">
        <v>285</v>
      </c>
      <c r="F30" s="80" t="s">
        <v>841</v>
      </c>
      <c r="G30" s="93" t="s">
        <v>842</v>
      </c>
      <c r="H30" s="93" t="s">
        <v>167</v>
      </c>
      <c r="I30" s="87">
        <v>0.69999999999999984</v>
      </c>
      <c r="J30" s="89">
        <v>85.3</v>
      </c>
      <c r="K30" s="80"/>
      <c r="L30" s="87">
        <v>5.9999999999999984E-4</v>
      </c>
      <c r="M30" s="88">
        <v>6.8926823148935686E-9</v>
      </c>
      <c r="N30" s="88">
        <v>9.7734338845930111E-6</v>
      </c>
      <c r="O30" s="88">
        <f>L30/'סכום נכסי הקרן'!$C$42</f>
        <v>4.9435561582978154E-9</v>
      </c>
    </row>
    <row r="31" spans="2:15" s="128" customFormat="1">
      <c r="B31" s="86" t="s">
        <v>843</v>
      </c>
      <c r="C31" s="80" t="s">
        <v>844</v>
      </c>
      <c r="D31" s="93" t="s">
        <v>123</v>
      </c>
      <c r="E31" s="93" t="s">
        <v>285</v>
      </c>
      <c r="F31" s="80" t="s">
        <v>845</v>
      </c>
      <c r="G31" s="93" t="s">
        <v>842</v>
      </c>
      <c r="H31" s="93" t="s">
        <v>167</v>
      </c>
      <c r="I31" s="87">
        <v>0.12999999999999998</v>
      </c>
      <c r="J31" s="89">
        <v>1120</v>
      </c>
      <c r="K31" s="80"/>
      <c r="L31" s="87">
        <v>1.4599999999999997E-3</v>
      </c>
      <c r="M31" s="88">
        <v>4.8328794020374962E-9</v>
      </c>
      <c r="N31" s="88">
        <v>2.3782022452509663E-5</v>
      </c>
      <c r="O31" s="88">
        <f>L31/'סכום נכסי הקרן'!$C$42</f>
        <v>1.2029319985191352E-8</v>
      </c>
    </row>
    <row r="32" spans="2:15" s="128" customFormat="1">
      <c r="B32" s="86" t="s">
        <v>846</v>
      </c>
      <c r="C32" s="80" t="s">
        <v>847</v>
      </c>
      <c r="D32" s="93" t="s">
        <v>123</v>
      </c>
      <c r="E32" s="93" t="s">
        <v>285</v>
      </c>
      <c r="F32" s="80" t="s">
        <v>848</v>
      </c>
      <c r="G32" s="93" t="s">
        <v>849</v>
      </c>
      <c r="H32" s="93" t="s">
        <v>167</v>
      </c>
      <c r="I32" s="87">
        <v>5.9999999999999991E-2</v>
      </c>
      <c r="J32" s="89">
        <v>65.3</v>
      </c>
      <c r="K32" s="80"/>
      <c r="L32" s="87">
        <v>3.9999999999999996E-5</v>
      </c>
      <c r="M32" s="88">
        <v>7.9018008441177762E-10</v>
      </c>
      <c r="N32" s="88">
        <v>6.5156225897286756E-7</v>
      </c>
      <c r="O32" s="88">
        <f>L32/'סכום נכסי הקרן'!$C$42</f>
        <v>3.2957041055318778E-10</v>
      </c>
    </row>
    <row r="33" spans="2:15" s="128" customFormat="1">
      <c r="B33" s="86" t="s">
        <v>850</v>
      </c>
      <c r="C33" s="80" t="s">
        <v>851</v>
      </c>
      <c r="D33" s="93" t="s">
        <v>123</v>
      </c>
      <c r="E33" s="93" t="s">
        <v>285</v>
      </c>
      <c r="F33" s="80" t="s">
        <v>852</v>
      </c>
      <c r="G33" s="93" t="s">
        <v>842</v>
      </c>
      <c r="H33" s="93" t="s">
        <v>167</v>
      </c>
      <c r="I33" s="87">
        <v>0.18999999999999997</v>
      </c>
      <c r="J33" s="89">
        <v>586</v>
      </c>
      <c r="K33" s="80"/>
      <c r="L33" s="87">
        <v>1.1299999999999997E-3</v>
      </c>
      <c r="M33" s="88">
        <v>1.0484227858690265E-7</v>
      </c>
      <c r="N33" s="88">
        <v>1.8406633815983506E-5</v>
      </c>
      <c r="O33" s="88">
        <f>L33/'סכום נכסי הקרן'!$C$42</f>
        <v>9.3103640981275532E-9</v>
      </c>
    </row>
    <row r="34" spans="2:15" s="128" customFormat="1">
      <c r="B34" s="86" t="s">
        <v>853</v>
      </c>
      <c r="C34" s="80" t="s">
        <v>854</v>
      </c>
      <c r="D34" s="93" t="s">
        <v>123</v>
      </c>
      <c r="E34" s="93" t="s">
        <v>285</v>
      </c>
      <c r="F34" s="80" t="s">
        <v>855</v>
      </c>
      <c r="G34" s="93" t="s">
        <v>762</v>
      </c>
      <c r="H34" s="93" t="s">
        <v>167</v>
      </c>
      <c r="I34" s="87">
        <v>0.43999999999999995</v>
      </c>
      <c r="J34" s="89">
        <v>4216</v>
      </c>
      <c r="K34" s="80"/>
      <c r="L34" s="87">
        <v>1.8549999999999997E-2</v>
      </c>
      <c r="M34" s="88">
        <v>4.1782422970304847E-8</v>
      </c>
      <c r="N34" s="88">
        <v>3.0216199759866731E-4</v>
      </c>
      <c r="O34" s="88">
        <f>L34/'סכום נכסי הקרן'!$C$42</f>
        <v>1.5283827789404082E-7</v>
      </c>
    </row>
    <row r="35" spans="2:15" s="128" customFormat="1">
      <c r="B35" s="86" t="s">
        <v>856</v>
      </c>
      <c r="C35" s="80" t="s">
        <v>857</v>
      </c>
      <c r="D35" s="93" t="s">
        <v>123</v>
      </c>
      <c r="E35" s="93" t="s">
        <v>285</v>
      </c>
      <c r="F35" s="80" t="s">
        <v>858</v>
      </c>
      <c r="G35" s="93" t="s">
        <v>433</v>
      </c>
      <c r="H35" s="93" t="s">
        <v>167</v>
      </c>
      <c r="I35" s="87">
        <v>0.78999999999999981</v>
      </c>
      <c r="J35" s="89">
        <v>455.5</v>
      </c>
      <c r="K35" s="80"/>
      <c r="L35" s="87">
        <v>3.5999999999999995E-3</v>
      </c>
      <c r="M35" s="88">
        <v>1.398736356787545E-7</v>
      </c>
      <c r="N35" s="88">
        <v>5.8640603307558074E-5</v>
      </c>
      <c r="O35" s="88">
        <f>L35/'סכום נכסי הקרן'!$C$42</f>
        <v>2.9661336949786896E-8</v>
      </c>
    </row>
    <row r="36" spans="2:15" s="128" customFormat="1">
      <c r="B36" s="86" t="s">
        <v>859</v>
      </c>
      <c r="C36" s="80" t="s">
        <v>860</v>
      </c>
      <c r="D36" s="93" t="s">
        <v>123</v>
      </c>
      <c r="E36" s="93" t="s">
        <v>285</v>
      </c>
      <c r="F36" s="80" t="s">
        <v>861</v>
      </c>
      <c r="G36" s="93" t="s">
        <v>333</v>
      </c>
      <c r="H36" s="93" t="s">
        <v>167</v>
      </c>
      <c r="I36" s="87">
        <v>0.81</v>
      </c>
      <c r="J36" s="89">
        <v>143.1</v>
      </c>
      <c r="K36" s="80"/>
      <c r="L36" s="87">
        <v>1.1499999999999998E-3</v>
      </c>
      <c r="M36" s="88">
        <v>1.1815153240349536E-7</v>
      </c>
      <c r="N36" s="88">
        <v>1.8732414945469938E-5</v>
      </c>
      <c r="O36" s="88">
        <f>L36/'סכום נכסי הקרן'!$C$42</f>
        <v>9.4751493034041477E-9</v>
      </c>
    </row>
    <row r="37" spans="2:15" s="128" customFormat="1">
      <c r="B37" s="83"/>
      <c r="C37" s="80"/>
      <c r="D37" s="80"/>
      <c r="E37" s="80"/>
      <c r="F37" s="80"/>
      <c r="G37" s="80"/>
      <c r="H37" s="80"/>
      <c r="I37" s="87"/>
      <c r="J37" s="89"/>
      <c r="K37" s="80"/>
      <c r="L37" s="80"/>
      <c r="M37" s="80"/>
      <c r="N37" s="88"/>
      <c r="O37" s="80"/>
    </row>
    <row r="38" spans="2:15" s="128" customFormat="1">
      <c r="B38" s="81" t="s">
        <v>234</v>
      </c>
      <c r="C38" s="82"/>
      <c r="D38" s="82"/>
      <c r="E38" s="82"/>
      <c r="F38" s="82"/>
      <c r="G38" s="82"/>
      <c r="H38" s="82"/>
      <c r="I38" s="90"/>
      <c r="J38" s="92"/>
      <c r="K38" s="82"/>
      <c r="L38" s="90">
        <v>4.5288500000000003</v>
      </c>
      <c r="M38" s="82"/>
      <c r="N38" s="91">
        <v>7.3770693413731783E-2</v>
      </c>
      <c r="O38" s="91">
        <f>L38/'סכום נכסי הקרן'!$C$42</f>
        <v>3.7314373845845118E-5</v>
      </c>
    </row>
    <row r="39" spans="2:15" s="128" customFormat="1">
      <c r="B39" s="100" t="s">
        <v>64</v>
      </c>
      <c r="C39" s="82"/>
      <c r="D39" s="82"/>
      <c r="E39" s="82"/>
      <c r="F39" s="82"/>
      <c r="G39" s="82"/>
      <c r="H39" s="82"/>
      <c r="I39" s="90"/>
      <c r="J39" s="92"/>
      <c r="K39" s="82"/>
      <c r="L39" s="90">
        <v>4.5288500000000003</v>
      </c>
      <c r="M39" s="82"/>
      <c r="N39" s="91">
        <v>7.3770693413731783E-2</v>
      </c>
      <c r="O39" s="91">
        <f>L39/'סכום נכסי הקרן'!$C$42</f>
        <v>3.7314373845845118E-5</v>
      </c>
    </row>
    <row r="40" spans="2:15" s="128" customFormat="1">
      <c r="B40" s="86" t="s">
        <v>862</v>
      </c>
      <c r="C40" s="80" t="s">
        <v>863</v>
      </c>
      <c r="D40" s="93" t="s">
        <v>864</v>
      </c>
      <c r="E40" s="93" t="s">
        <v>865</v>
      </c>
      <c r="F40" s="80" t="s">
        <v>866</v>
      </c>
      <c r="G40" s="93" t="s">
        <v>849</v>
      </c>
      <c r="H40" s="93" t="s">
        <v>166</v>
      </c>
      <c r="I40" s="87">
        <v>220.99999999999997</v>
      </c>
      <c r="J40" s="89">
        <v>565</v>
      </c>
      <c r="K40" s="80"/>
      <c r="L40" s="87">
        <v>4.5288500000000003</v>
      </c>
      <c r="M40" s="88">
        <v>6.6514199668042969E-6</v>
      </c>
      <c r="N40" s="88">
        <v>7.3770693413731783E-2</v>
      </c>
      <c r="O40" s="88">
        <f>L40/'סכום נכסי הקרן'!$C$42</f>
        <v>3.7314373845845118E-5</v>
      </c>
    </row>
    <row r="41" spans="2:15" s="128" customFormat="1">
      <c r="B41" s="147"/>
      <c r="C41" s="147"/>
      <c r="D41" s="147"/>
    </row>
    <row r="42" spans="2:15" s="128" customFormat="1">
      <c r="B42" s="147"/>
      <c r="C42" s="147"/>
      <c r="D42" s="147"/>
    </row>
    <row r="43" spans="2:15" s="128" customFormat="1">
      <c r="B43" s="147"/>
      <c r="C43" s="147"/>
      <c r="D43" s="147"/>
    </row>
    <row r="44" spans="2:15" s="128" customFormat="1">
      <c r="B44" s="148" t="s">
        <v>254</v>
      </c>
      <c r="C44" s="147"/>
      <c r="D44" s="147"/>
    </row>
    <row r="45" spans="2:15" s="128" customFormat="1">
      <c r="B45" s="148" t="s">
        <v>115</v>
      </c>
      <c r="C45" s="147"/>
      <c r="D45" s="147"/>
    </row>
    <row r="46" spans="2:15">
      <c r="B46" s="95" t="s">
        <v>237</v>
      </c>
      <c r="E46" s="1"/>
      <c r="F46" s="1"/>
      <c r="G46" s="1"/>
    </row>
    <row r="47" spans="2:15">
      <c r="B47" s="95" t="s">
        <v>245</v>
      </c>
      <c r="E47" s="1"/>
      <c r="F47" s="1"/>
      <c r="G47" s="1"/>
    </row>
    <row r="48" spans="2:15">
      <c r="B48" s="95" t="s">
        <v>251</v>
      </c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46 B48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182</v>
      </c>
      <c r="C1" s="78" t="s" vm="1">
        <v>255</v>
      </c>
    </row>
    <row r="2" spans="2:63">
      <c r="B2" s="57" t="s">
        <v>181</v>
      </c>
      <c r="C2" s="78" t="s">
        <v>256</v>
      </c>
    </row>
    <row r="3" spans="2:63">
      <c r="B3" s="57" t="s">
        <v>183</v>
      </c>
      <c r="C3" s="78" t="s">
        <v>257</v>
      </c>
    </row>
    <row r="4" spans="2:63">
      <c r="B4" s="57" t="s">
        <v>184</v>
      </c>
      <c r="C4" s="78">
        <v>2208</v>
      </c>
    </row>
    <row r="6" spans="2:63" ht="26.25" customHeight="1"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70"/>
      <c r="BK6" s="3"/>
    </row>
    <row r="7" spans="2:63" ht="26.25" customHeight="1">
      <c r="B7" s="168" t="s">
        <v>93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70"/>
      <c r="BH7" s="3"/>
      <c r="BK7" s="3"/>
    </row>
    <row r="8" spans="2:63" s="3" customFormat="1" ht="74.25" customHeight="1">
      <c r="B8" s="23" t="s">
        <v>118</v>
      </c>
      <c r="C8" s="31" t="s">
        <v>45</v>
      </c>
      <c r="D8" s="31" t="s">
        <v>122</v>
      </c>
      <c r="E8" s="31" t="s">
        <v>120</v>
      </c>
      <c r="F8" s="31" t="s">
        <v>65</v>
      </c>
      <c r="G8" s="31" t="s">
        <v>104</v>
      </c>
      <c r="H8" s="31" t="s">
        <v>239</v>
      </c>
      <c r="I8" s="31" t="s">
        <v>238</v>
      </c>
      <c r="J8" s="31" t="s">
        <v>253</v>
      </c>
      <c r="K8" s="31" t="s">
        <v>62</v>
      </c>
      <c r="L8" s="31" t="s">
        <v>59</v>
      </c>
      <c r="M8" s="31" t="s">
        <v>185</v>
      </c>
      <c r="N8" s="15" t="s">
        <v>187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246</v>
      </c>
      <c r="I9" s="33"/>
      <c r="J9" s="17" t="s">
        <v>242</v>
      </c>
      <c r="K9" s="33" t="s">
        <v>242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24" t="s">
        <v>31</v>
      </c>
      <c r="C11" s="82"/>
      <c r="D11" s="82"/>
      <c r="E11" s="82"/>
      <c r="F11" s="82"/>
      <c r="G11" s="82"/>
      <c r="H11" s="90"/>
      <c r="I11" s="92"/>
      <c r="J11" s="90">
        <v>4.2472099999999982</v>
      </c>
      <c r="K11" s="90">
        <v>3004.7036100000009</v>
      </c>
      <c r="L11" s="82"/>
      <c r="M11" s="91">
        <v>1</v>
      </c>
      <c r="N11" s="91">
        <f>K11/'סכום נכסי הקרן'!$C$42</f>
        <v>2.4756535058458644E-2</v>
      </c>
      <c r="O11" s="145"/>
      <c r="P11" s="143"/>
      <c r="BH11" s="96"/>
      <c r="BI11" s="3"/>
      <c r="BK11" s="96"/>
    </row>
    <row r="12" spans="2:63" s="96" customFormat="1" ht="20.25">
      <c r="B12" s="81" t="s">
        <v>235</v>
      </c>
      <c r="C12" s="82"/>
      <c r="D12" s="82"/>
      <c r="E12" s="82"/>
      <c r="F12" s="82"/>
      <c r="G12" s="82"/>
      <c r="H12" s="90"/>
      <c r="I12" s="92"/>
      <c r="J12" s="82"/>
      <c r="K12" s="90">
        <v>861.3445999999999</v>
      </c>
      <c r="L12" s="82"/>
      <c r="M12" s="91">
        <v>0.28666541256626626</v>
      </c>
      <c r="N12" s="91">
        <f>K12/'סכום נכסי הקרן'!$C$42</f>
        <v>7.0968423362442823E-3</v>
      </c>
      <c r="O12" s="144"/>
      <c r="P12" s="144"/>
      <c r="BI12" s="4"/>
    </row>
    <row r="13" spans="2:63">
      <c r="B13" s="100" t="s">
        <v>67</v>
      </c>
      <c r="C13" s="82"/>
      <c r="D13" s="82"/>
      <c r="E13" s="82"/>
      <c r="F13" s="82"/>
      <c r="G13" s="82"/>
      <c r="H13" s="90"/>
      <c r="I13" s="92"/>
      <c r="J13" s="82"/>
      <c r="K13" s="90">
        <v>861.3445999999999</v>
      </c>
      <c r="L13" s="82"/>
      <c r="M13" s="91">
        <v>0.28666541256626626</v>
      </c>
      <c r="N13" s="91">
        <f>K13/'סכום נכסי הקרן'!$C$42</f>
        <v>7.0968423362442823E-3</v>
      </c>
      <c r="O13" s="128"/>
      <c r="P13" s="128"/>
    </row>
    <row r="14" spans="2:63">
      <c r="B14" s="86" t="s">
        <v>867</v>
      </c>
      <c r="C14" s="80" t="s">
        <v>868</v>
      </c>
      <c r="D14" s="93" t="s">
        <v>123</v>
      </c>
      <c r="E14" s="80" t="s">
        <v>869</v>
      </c>
      <c r="F14" s="93" t="s">
        <v>870</v>
      </c>
      <c r="G14" s="93" t="s">
        <v>167</v>
      </c>
      <c r="H14" s="87">
        <v>23199.999999999996</v>
      </c>
      <c r="I14" s="89">
        <v>1473</v>
      </c>
      <c r="J14" s="80"/>
      <c r="K14" s="87">
        <v>341.73599999999993</v>
      </c>
      <c r="L14" s="88">
        <v>5.7815903323336611E-5</v>
      </c>
      <c r="M14" s="88">
        <v>0.11373368037455109</v>
      </c>
      <c r="N14" s="88">
        <f>K14/'סכום נכסי הקרן'!$C$42</f>
        <v>2.8156518455201042E-3</v>
      </c>
      <c r="O14" s="128"/>
      <c r="P14" s="128"/>
    </row>
    <row r="15" spans="2:63">
      <c r="B15" s="86" t="s">
        <v>871</v>
      </c>
      <c r="C15" s="80" t="s">
        <v>872</v>
      </c>
      <c r="D15" s="93" t="s">
        <v>123</v>
      </c>
      <c r="E15" s="80" t="s">
        <v>873</v>
      </c>
      <c r="F15" s="93" t="s">
        <v>870</v>
      </c>
      <c r="G15" s="93" t="s">
        <v>167</v>
      </c>
      <c r="H15" s="87">
        <v>3517.9999999999995</v>
      </c>
      <c r="I15" s="89">
        <v>14770</v>
      </c>
      <c r="J15" s="80"/>
      <c r="K15" s="87">
        <v>519.60859999999991</v>
      </c>
      <c r="L15" s="88">
        <v>8.5085696388211341E-5</v>
      </c>
      <c r="M15" s="88">
        <v>0.17293173219171515</v>
      </c>
      <c r="N15" s="88">
        <f>K15/'סכום נכסי הקרן'!$C$42</f>
        <v>4.2811904907241773E-3</v>
      </c>
      <c r="O15" s="128"/>
      <c r="P15" s="128"/>
    </row>
    <row r="16" spans="2:63" ht="20.25">
      <c r="B16" s="83"/>
      <c r="C16" s="80"/>
      <c r="D16" s="80"/>
      <c r="E16" s="80"/>
      <c r="F16" s="80"/>
      <c r="G16" s="80"/>
      <c r="H16" s="87"/>
      <c r="I16" s="89"/>
      <c r="J16" s="80"/>
      <c r="K16" s="80"/>
      <c r="L16" s="80"/>
      <c r="M16" s="88"/>
      <c r="N16" s="80"/>
      <c r="O16" s="128"/>
      <c r="P16" s="128"/>
      <c r="BH16" s="4"/>
    </row>
    <row r="17" spans="2:16" s="96" customFormat="1">
      <c r="B17" s="81" t="s">
        <v>234</v>
      </c>
      <c r="C17" s="82"/>
      <c r="D17" s="82"/>
      <c r="E17" s="82"/>
      <c r="F17" s="82"/>
      <c r="G17" s="82"/>
      <c r="H17" s="90"/>
      <c r="I17" s="92"/>
      <c r="J17" s="90">
        <v>4.2472099999999982</v>
      </c>
      <c r="K17" s="90">
        <v>2143.3590099999997</v>
      </c>
      <c r="L17" s="82"/>
      <c r="M17" s="91">
        <v>0.71333458743373324</v>
      </c>
      <c r="N17" s="91">
        <f>K17/'סכום נכסי הקרן'!$C$42</f>
        <v>1.7659692722214352E-2</v>
      </c>
      <c r="O17" s="144"/>
      <c r="P17" s="144"/>
    </row>
    <row r="18" spans="2:16">
      <c r="B18" s="100" t="s">
        <v>68</v>
      </c>
      <c r="C18" s="82"/>
      <c r="D18" s="82"/>
      <c r="E18" s="82"/>
      <c r="F18" s="82"/>
      <c r="G18" s="82"/>
      <c r="H18" s="90"/>
      <c r="I18" s="92"/>
      <c r="J18" s="90">
        <v>4.2472099999999982</v>
      </c>
      <c r="K18" s="90">
        <v>2143.3590099999997</v>
      </c>
      <c r="L18" s="82"/>
      <c r="M18" s="91">
        <v>0.71333458743373324</v>
      </c>
      <c r="N18" s="91">
        <f>K18/'סכום נכסי הקרן'!$C$42</f>
        <v>1.7659692722214352E-2</v>
      </c>
      <c r="O18" s="128"/>
      <c r="P18" s="128"/>
    </row>
    <row r="19" spans="2:16">
      <c r="B19" s="86" t="s">
        <v>874</v>
      </c>
      <c r="C19" s="80" t="s">
        <v>875</v>
      </c>
      <c r="D19" s="93" t="s">
        <v>127</v>
      </c>
      <c r="E19" s="80"/>
      <c r="F19" s="93" t="s">
        <v>870</v>
      </c>
      <c r="G19" s="93" t="s">
        <v>176</v>
      </c>
      <c r="H19" s="87">
        <v>1286.9999999999998</v>
      </c>
      <c r="I19" s="89">
        <v>1899</v>
      </c>
      <c r="J19" s="80"/>
      <c r="K19" s="87">
        <v>78.115549999999985</v>
      </c>
      <c r="L19" s="88">
        <v>5.8219645941317122E-7</v>
      </c>
      <c r="M19" s="88">
        <v>2.5997755565647943E-2</v>
      </c>
      <c r="N19" s="88">
        <f>K19/'סכום נכסי הקרן'!$C$42</f>
        <v>6.4361434710220162E-4</v>
      </c>
      <c r="O19" s="128"/>
      <c r="P19" s="128"/>
    </row>
    <row r="20" spans="2:16">
      <c r="B20" s="86" t="s">
        <v>876</v>
      </c>
      <c r="C20" s="80" t="s">
        <v>877</v>
      </c>
      <c r="D20" s="93" t="s">
        <v>28</v>
      </c>
      <c r="E20" s="80"/>
      <c r="F20" s="93" t="s">
        <v>870</v>
      </c>
      <c r="G20" s="93" t="s">
        <v>168</v>
      </c>
      <c r="H20" s="87">
        <v>443.99999999999994</v>
      </c>
      <c r="I20" s="89">
        <v>8023</v>
      </c>
      <c r="J20" s="80"/>
      <c r="K20" s="87">
        <v>150.16860999999994</v>
      </c>
      <c r="L20" s="88">
        <v>2.0509377173635989E-5</v>
      </c>
      <c r="M20" s="88">
        <v>4.9977844570167074E-2</v>
      </c>
      <c r="N20" s="88">
        <f>K20/'סכום נכסי הקרן'!$C$42</f>
        <v>1.237278261247538E-3</v>
      </c>
      <c r="O20" s="128"/>
      <c r="P20" s="128"/>
    </row>
    <row r="21" spans="2:16">
      <c r="B21" s="86" t="s">
        <v>878</v>
      </c>
      <c r="C21" s="80" t="s">
        <v>879</v>
      </c>
      <c r="D21" s="93" t="s">
        <v>28</v>
      </c>
      <c r="E21" s="80"/>
      <c r="F21" s="93" t="s">
        <v>870</v>
      </c>
      <c r="G21" s="93" t="s">
        <v>175</v>
      </c>
      <c r="H21" s="87">
        <v>306.99999999999994</v>
      </c>
      <c r="I21" s="89">
        <v>3395</v>
      </c>
      <c r="J21" s="80"/>
      <c r="K21" s="87">
        <v>29.046879999999994</v>
      </c>
      <c r="L21" s="88">
        <v>5.0774594556179504E-6</v>
      </c>
      <c r="M21" s="88">
        <v>9.66713651999772E-3</v>
      </c>
      <c r="N21" s="88">
        <f>K21/'סכום נכסי הקרן'!$C$42</f>
        <v>2.3932480417222945E-4</v>
      </c>
      <c r="O21" s="128"/>
      <c r="P21" s="128"/>
    </row>
    <row r="22" spans="2:16">
      <c r="B22" s="86" t="s">
        <v>880</v>
      </c>
      <c r="C22" s="80" t="s">
        <v>881</v>
      </c>
      <c r="D22" s="93" t="s">
        <v>882</v>
      </c>
      <c r="E22" s="80"/>
      <c r="F22" s="93" t="s">
        <v>870</v>
      </c>
      <c r="G22" s="93" t="s">
        <v>166</v>
      </c>
      <c r="H22" s="87">
        <v>1356.9999999999998</v>
      </c>
      <c r="I22" s="89">
        <v>2533</v>
      </c>
      <c r="J22" s="80"/>
      <c r="K22" s="87">
        <v>124.67017999999997</v>
      </c>
      <c r="L22" s="88">
        <v>1.005185185185185E-4</v>
      </c>
      <c r="M22" s="88">
        <v>4.1491673117136481E-2</v>
      </c>
      <c r="N22" s="88">
        <f>K22/'סכום נכסי הקרן'!$C$42</f>
        <v>1.0271900601584952E-3</v>
      </c>
      <c r="O22" s="128"/>
      <c r="P22" s="128"/>
    </row>
    <row r="23" spans="2:16">
      <c r="B23" s="86" t="s">
        <v>883</v>
      </c>
      <c r="C23" s="80" t="s">
        <v>884</v>
      </c>
      <c r="D23" s="93" t="s">
        <v>882</v>
      </c>
      <c r="E23" s="80"/>
      <c r="F23" s="93" t="s">
        <v>870</v>
      </c>
      <c r="G23" s="93" t="s">
        <v>166</v>
      </c>
      <c r="H23" s="87">
        <v>955.99999999999989</v>
      </c>
      <c r="I23" s="89">
        <v>3425</v>
      </c>
      <c r="J23" s="80"/>
      <c r="K23" s="87">
        <v>118.75885999999998</v>
      </c>
      <c r="L23" s="88">
        <v>2.845238095238095E-5</v>
      </c>
      <c r="M23" s="88">
        <v>3.9524317674713996E-2</v>
      </c>
      <c r="N23" s="88">
        <f>K23/'סכום נכסי הקרן'!$C$42</f>
        <v>9.7848515617571371E-4</v>
      </c>
      <c r="O23" s="128"/>
      <c r="P23" s="128"/>
    </row>
    <row r="24" spans="2:16">
      <c r="B24" s="86" t="s">
        <v>885</v>
      </c>
      <c r="C24" s="80" t="s">
        <v>886</v>
      </c>
      <c r="D24" s="93" t="s">
        <v>126</v>
      </c>
      <c r="E24" s="80"/>
      <c r="F24" s="93" t="s">
        <v>870</v>
      </c>
      <c r="G24" s="93" t="s">
        <v>166</v>
      </c>
      <c r="H24" s="87">
        <v>326.99999999999994</v>
      </c>
      <c r="I24" s="89">
        <v>52077</v>
      </c>
      <c r="J24" s="80"/>
      <c r="K24" s="87">
        <v>617.64831999999979</v>
      </c>
      <c r="L24" s="88">
        <v>5.3397981360348674E-5</v>
      </c>
      <c r="M24" s="88">
        <v>0.20556048122164022</v>
      </c>
      <c r="N24" s="88">
        <f>K24/'סכום נכסי הקרן'!$C$42</f>
        <v>5.0889652599971661E-3</v>
      </c>
      <c r="O24" s="128"/>
      <c r="P24" s="128"/>
    </row>
    <row r="25" spans="2:16">
      <c r="B25" s="86" t="s">
        <v>887</v>
      </c>
      <c r="C25" s="80" t="s">
        <v>888</v>
      </c>
      <c r="D25" s="93" t="s">
        <v>138</v>
      </c>
      <c r="E25" s="80"/>
      <c r="F25" s="93" t="s">
        <v>870</v>
      </c>
      <c r="G25" s="93" t="s">
        <v>170</v>
      </c>
      <c r="H25" s="87">
        <v>87.999999999999986</v>
      </c>
      <c r="I25" s="89">
        <v>8001</v>
      </c>
      <c r="J25" s="80"/>
      <c r="K25" s="87">
        <v>18.423159999999996</v>
      </c>
      <c r="L25" s="88">
        <v>2.4034836747877917E-6</v>
      </c>
      <c r="M25" s="88">
        <v>6.1314400324496534E-3</v>
      </c>
      <c r="N25" s="88">
        <f>K25/'סכום נכסי הקרן'!$C$42</f>
        <v>1.5179321012217666E-4</v>
      </c>
      <c r="O25" s="128"/>
      <c r="P25" s="128"/>
    </row>
    <row r="26" spans="2:16">
      <c r="B26" s="86" t="s">
        <v>889</v>
      </c>
      <c r="C26" s="80" t="s">
        <v>890</v>
      </c>
      <c r="D26" s="93" t="s">
        <v>882</v>
      </c>
      <c r="E26" s="80"/>
      <c r="F26" s="93" t="s">
        <v>870</v>
      </c>
      <c r="G26" s="93" t="s">
        <v>166</v>
      </c>
      <c r="H26" s="87">
        <v>1012.9999999999997</v>
      </c>
      <c r="I26" s="89">
        <v>4100</v>
      </c>
      <c r="J26" s="87">
        <v>1.7437499999999992</v>
      </c>
      <c r="K26" s="87">
        <v>152.38394000000002</v>
      </c>
      <c r="L26" s="88">
        <v>7.1434734953703689E-7</v>
      </c>
      <c r="M26" s="88">
        <v>5.0715131932763238E-2</v>
      </c>
      <c r="N26" s="88">
        <f>K26/'סכום נכסי הקרן'!$C$42</f>
        <v>1.2555309416878086E-3</v>
      </c>
      <c r="O26" s="128"/>
      <c r="P26" s="128"/>
    </row>
    <row r="27" spans="2:16">
      <c r="B27" s="86" t="s">
        <v>891</v>
      </c>
      <c r="C27" s="80" t="s">
        <v>892</v>
      </c>
      <c r="D27" s="93" t="s">
        <v>882</v>
      </c>
      <c r="E27" s="80"/>
      <c r="F27" s="93" t="s">
        <v>870</v>
      </c>
      <c r="G27" s="93" t="s">
        <v>166</v>
      </c>
      <c r="H27" s="87">
        <v>571.99999999999989</v>
      </c>
      <c r="I27" s="89">
        <v>26705</v>
      </c>
      <c r="J27" s="87">
        <v>2.5034599999999996</v>
      </c>
      <c r="K27" s="87">
        <v>556.53713999999991</v>
      </c>
      <c r="L27" s="88">
        <v>1.4619450340359714E-6</v>
      </c>
      <c r="M27" s="88">
        <v>0.18522197602045673</v>
      </c>
      <c r="N27" s="88">
        <f>K27/'סכום נכסי הקרן'!$C$42</f>
        <v>4.5854543429474232E-3</v>
      </c>
      <c r="O27" s="128"/>
      <c r="P27" s="128"/>
    </row>
    <row r="28" spans="2:16">
      <c r="B28" s="86" t="s">
        <v>893</v>
      </c>
      <c r="C28" s="80" t="s">
        <v>894</v>
      </c>
      <c r="D28" s="93" t="s">
        <v>882</v>
      </c>
      <c r="E28" s="80"/>
      <c r="F28" s="93" t="s">
        <v>870</v>
      </c>
      <c r="G28" s="93" t="s">
        <v>166</v>
      </c>
      <c r="H28" s="87">
        <v>2871.9999999999995</v>
      </c>
      <c r="I28" s="89">
        <v>2857</v>
      </c>
      <c r="J28" s="80"/>
      <c r="K28" s="87">
        <v>297.60636999999991</v>
      </c>
      <c r="L28" s="88">
        <v>7.4500646575858699E-5</v>
      </c>
      <c r="M28" s="88">
        <v>9.9046830778760184E-2</v>
      </c>
      <c r="N28" s="88">
        <f>K28/'סכום נכסי הקרן'!$C$42</f>
        <v>2.4520563386035972E-3</v>
      </c>
      <c r="O28" s="128"/>
      <c r="P28" s="128"/>
    </row>
    <row r="29" spans="2:16">
      <c r="B29" s="83"/>
      <c r="C29" s="80"/>
      <c r="D29" s="80"/>
      <c r="E29" s="80"/>
      <c r="F29" s="80"/>
      <c r="G29" s="80"/>
      <c r="H29" s="87"/>
      <c r="I29" s="89"/>
      <c r="J29" s="80"/>
      <c r="K29" s="80"/>
      <c r="L29" s="80"/>
      <c r="M29" s="88"/>
      <c r="N29" s="80"/>
      <c r="O29" s="128"/>
      <c r="P29" s="128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</row>
    <row r="32" spans="2:16">
      <c r="B32" s="95" t="s">
        <v>254</v>
      </c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spans="2:14">
      <c r="B33" s="95" t="s">
        <v>115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</row>
    <row r="34" spans="2:14">
      <c r="B34" s="95" t="s">
        <v>237</v>
      </c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</row>
    <row r="35" spans="2:14">
      <c r="B35" s="95" t="s">
        <v>245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95" t="s">
        <v>252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</row>
    <row r="112" spans="2:14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</row>
    <row r="113" spans="2:14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</row>
    <row r="114" spans="2:14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</row>
    <row r="115" spans="2:14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</row>
    <row r="116" spans="2:14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</row>
    <row r="117" spans="2:14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</row>
    <row r="118" spans="2:14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</row>
    <row r="119" spans="2:14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</row>
    <row r="120" spans="2:14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</row>
    <row r="121" spans="2:14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</row>
    <row r="122" spans="2:14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</row>
    <row r="123" spans="2:14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</row>
    <row r="124" spans="2:14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</row>
    <row r="125" spans="2:14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</row>
    <row r="126" spans="2:14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</row>
    <row r="127" spans="2:14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</row>
    <row r="128" spans="2:14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AG49:AG1048576 K1:AF1048576 AH1:XFD1048576 AG1:AG43 B1:B31 B33:B43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182</v>
      </c>
      <c r="C1" s="78" t="s" vm="1">
        <v>255</v>
      </c>
    </row>
    <row r="2" spans="2:65">
      <c r="B2" s="57" t="s">
        <v>181</v>
      </c>
      <c r="C2" s="78" t="s">
        <v>256</v>
      </c>
    </row>
    <row r="3" spans="2:65">
      <c r="B3" s="57" t="s">
        <v>183</v>
      </c>
      <c r="C3" s="78" t="s">
        <v>257</v>
      </c>
    </row>
    <row r="4" spans="2:65">
      <c r="B4" s="57" t="s">
        <v>184</v>
      </c>
      <c r="C4" s="78">
        <v>2208</v>
      </c>
    </row>
    <row r="6" spans="2:65" ht="26.25" customHeight="1"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</row>
    <row r="7" spans="2:65" ht="26.25" customHeight="1">
      <c r="B7" s="168" t="s">
        <v>94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70"/>
      <c r="BM7" s="3"/>
    </row>
    <row r="8" spans="2:65" s="3" customFormat="1" ht="78.75">
      <c r="B8" s="23" t="s">
        <v>118</v>
      </c>
      <c r="C8" s="31" t="s">
        <v>45</v>
      </c>
      <c r="D8" s="31" t="s">
        <v>122</v>
      </c>
      <c r="E8" s="31" t="s">
        <v>120</v>
      </c>
      <c r="F8" s="31" t="s">
        <v>65</v>
      </c>
      <c r="G8" s="31" t="s">
        <v>15</v>
      </c>
      <c r="H8" s="31" t="s">
        <v>66</v>
      </c>
      <c r="I8" s="31" t="s">
        <v>104</v>
      </c>
      <c r="J8" s="31" t="s">
        <v>239</v>
      </c>
      <c r="K8" s="31" t="s">
        <v>238</v>
      </c>
      <c r="L8" s="31" t="s">
        <v>62</v>
      </c>
      <c r="M8" s="31" t="s">
        <v>59</v>
      </c>
      <c r="N8" s="31" t="s">
        <v>185</v>
      </c>
      <c r="O8" s="21" t="s">
        <v>187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246</v>
      </c>
      <c r="K9" s="33"/>
      <c r="L9" s="33" t="s">
        <v>242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95" t="s">
        <v>254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95" t="s">
        <v>115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95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95" t="s">
        <v>245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2018-12-04T10:56:39+00:00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8D5D62A-7EDC-49EC-8D9F-CF5F3B72C0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2018-12-04T08:12:37Z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